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19-09\Desktop\ЛРМ 2021\Сметы к 1 списку\Таганка\"/>
    </mc:Choice>
  </mc:AlternateContent>
  <xr:revisionPtr revIDLastSave="0" documentId="13_ncr:1_{A8D30646-4076-4FEF-8FFC-29B34FEDDEE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мета СН-2012 по гл. 1-5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СН-2012 по гл. 1-5'!$30:$30</definedName>
    <definedName name="_xlnm.Print_Area" localSheetId="0">'Смета СН-2012 по гл. 1-5'!$A$1:$K$626</definedName>
  </definedNames>
  <calcPr calcId="191029"/>
</workbook>
</file>

<file path=xl/calcChain.xml><?xml version="1.0" encoding="utf-8"?>
<calcChain xmlns="http://schemas.openxmlformats.org/spreadsheetml/2006/main">
  <c r="H624" i="5" l="1"/>
  <c r="H621" i="5"/>
  <c r="C624" i="5"/>
  <c r="C621" i="5"/>
  <c r="H606" i="5"/>
  <c r="G606" i="5"/>
  <c r="E606" i="5"/>
  <c r="E605" i="5"/>
  <c r="E604" i="5"/>
  <c r="I603" i="5"/>
  <c r="H603" i="5"/>
  <c r="G603" i="5"/>
  <c r="F603" i="5"/>
  <c r="I602" i="5"/>
  <c r="H602" i="5"/>
  <c r="G602" i="5"/>
  <c r="F602" i="5"/>
  <c r="D600" i="5"/>
  <c r="C600" i="5"/>
  <c r="B600" i="5"/>
  <c r="A600" i="5"/>
  <c r="A599" i="5"/>
  <c r="H593" i="5"/>
  <c r="G593" i="5"/>
  <c r="E593" i="5"/>
  <c r="E592" i="5"/>
  <c r="E591" i="5"/>
  <c r="E590" i="5"/>
  <c r="I589" i="5"/>
  <c r="H589" i="5"/>
  <c r="F589" i="5"/>
  <c r="D589" i="5"/>
  <c r="C589" i="5"/>
  <c r="B589" i="5"/>
  <c r="A589" i="5"/>
  <c r="I588" i="5"/>
  <c r="H588" i="5"/>
  <c r="F588" i="5"/>
  <c r="D588" i="5"/>
  <c r="C588" i="5"/>
  <c r="B588" i="5"/>
  <c r="A588" i="5"/>
  <c r="I587" i="5"/>
  <c r="H587" i="5"/>
  <c r="G587" i="5"/>
  <c r="F587" i="5"/>
  <c r="I586" i="5"/>
  <c r="H586" i="5"/>
  <c r="G586" i="5"/>
  <c r="F586" i="5"/>
  <c r="I585" i="5"/>
  <c r="H585" i="5"/>
  <c r="G585" i="5"/>
  <c r="F585" i="5"/>
  <c r="I584" i="5"/>
  <c r="H584" i="5"/>
  <c r="G584" i="5"/>
  <c r="F584" i="5"/>
  <c r="D582" i="5"/>
  <c r="C582" i="5"/>
  <c r="B582" i="5"/>
  <c r="A582" i="5"/>
  <c r="H580" i="5"/>
  <c r="G580" i="5"/>
  <c r="E580" i="5"/>
  <c r="E579" i="5"/>
  <c r="E578" i="5"/>
  <c r="E577" i="5"/>
  <c r="I576" i="5"/>
  <c r="H576" i="5"/>
  <c r="F576" i="5"/>
  <c r="D576" i="5"/>
  <c r="C576" i="5"/>
  <c r="B576" i="5"/>
  <c r="A576" i="5"/>
  <c r="I575" i="5"/>
  <c r="H575" i="5"/>
  <c r="F575" i="5"/>
  <c r="D575" i="5"/>
  <c r="C575" i="5"/>
  <c r="B575" i="5"/>
  <c r="A575" i="5"/>
  <c r="I574" i="5"/>
  <c r="H574" i="5"/>
  <c r="G574" i="5"/>
  <c r="F574" i="5"/>
  <c r="I573" i="5"/>
  <c r="H573" i="5"/>
  <c r="G573" i="5"/>
  <c r="F573" i="5"/>
  <c r="I572" i="5"/>
  <c r="H572" i="5"/>
  <c r="G572" i="5"/>
  <c r="F572" i="5"/>
  <c r="I571" i="5"/>
  <c r="H571" i="5"/>
  <c r="G571" i="5"/>
  <c r="F571" i="5"/>
  <c r="D569" i="5"/>
  <c r="C569" i="5"/>
  <c r="B569" i="5"/>
  <c r="A569" i="5"/>
  <c r="H567" i="5"/>
  <c r="G567" i="5"/>
  <c r="E567" i="5"/>
  <c r="E566" i="5"/>
  <c r="E565" i="5"/>
  <c r="E564" i="5"/>
  <c r="I563" i="5"/>
  <c r="H563" i="5"/>
  <c r="G563" i="5"/>
  <c r="F563" i="5"/>
  <c r="I562" i="5"/>
  <c r="H562" i="5"/>
  <c r="G562" i="5"/>
  <c r="F562" i="5"/>
  <c r="I561" i="5"/>
  <c r="H561" i="5"/>
  <c r="G561" i="5"/>
  <c r="F561" i="5"/>
  <c r="I560" i="5"/>
  <c r="H560" i="5"/>
  <c r="G560" i="5"/>
  <c r="F560" i="5"/>
  <c r="D558" i="5"/>
  <c r="C558" i="5"/>
  <c r="B558" i="5"/>
  <c r="A558" i="5"/>
  <c r="H556" i="5"/>
  <c r="G556" i="5"/>
  <c r="E556" i="5"/>
  <c r="E555" i="5"/>
  <c r="E554" i="5"/>
  <c r="E553" i="5"/>
  <c r="I552" i="5"/>
  <c r="H552" i="5"/>
  <c r="G552" i="5"/>
  <c r="F552" i="5"/>
  <c r="I551" i="5"/>
  <c r="H551" i="5"/>
  <c r="G551" i="5"/>
  <c r="F551" i="5"/>
  <c r="I550" i="5"/>
  <c r="H550" i="5"/>
  <c r="G550" i="5"/>
  <c r="F550" i="5"/>
  <c r="I549" i="5"/>
  <c r="H549" i="5"/>
  <c r="G549" i="5"/>
  <c r="F549" i="5"/>
  <c r="D547" i="5"/>
  <c r="C547" i="5"/>
  <c r="B547" i="5"/>
  <c r="A547" i="5"/>
  <c r="I544" i="5"/>
  <c r="H544" i="5"/>
  <c r="G544" i="5"/>
  <c r="F544" i="5"/>
  <c r="D544" i="5"/>
  <c r="C544" i="5"/>
  <c r="B544" i="5"/>
  <c r="A544" i="5"/>
  <c r="I542" i="5"/>
  <c r="H542" i="5"/>
  <c r="G542" i="5"/>
  <c r="F542" i="5"/>
  <c r="I541" i="5"/>
  <c r="H541" i="5"/>
  <c r="G541" i="5"/>
  <c r="F541" i="5"/>
  <c r="D540" i="5"/>
  <c r="C540" i="5"/>
  <c r="B540" i="5"/>
  <c r="A540" i="5"/>
  <c r="I538" i="5"/>
  <c r="H538" i="5"/>
  <c r="G538" i="5"/>
  <c r="F538" i="5"/>
  <c r="I537" i="5"/>
  <c r="H537" i="5"/>
  <c r="G537" i="5"/>
  <c r="F537" i="5"/>
  <c r="D535" i="5"/>
  <c r="C535" i="5"/>
  <c r="B535" i="5"/>
  <c r="A535" i="5"/>
  <c r="H533" i="5"/>
  <c r="G533" i="5"/>
  <c r="E533" i="5"/>
  <c r="E532" i="5"/>
  <c r="E531" i="5"/>
  <c r="I530" i="5"/>
  <c r="H530" i="5"/>
  <c r="G530" i="5"/>
  <c r="F530" i="5"/>
  <c r="D528" i="5"/>
  <c r="C528" i="5"/>
  <c r="B528" i="5"/>
  <c r="A528" i="5"/>
  <c r="H526" i="5"/>
  <c r="G526" i="5"/>
  <c r="E526" i="5"/>
  <c r="E525" i="5"/>
  <c r="E524" i="5"/>
  <c r="E523" i="5"/>
  <c r="I522" i="5"/>
  <c r="H522" i="5"/>
  <c r="G522" i="5"/>
  <c r="F522" i="5"/>
  <c r="I521" i="5"/>
  <c r="H521" i="5"/>
  <c r="G521" i="5"/>
  <c r="F521" i="5"/>
  <c r="I520" i="5"/>
  <c r="H520" i="5"/>
  <c r="G520" i="5"/>
  <c r="F520" i="5"/>
  <c r="D518" i="5"/>
  <c r="C518" i="5"/>
  <c r="B518" i="5"/>
  <c r="A518" i="5"/>
  <c r="H516" i="5"/>
  <c r="G516" i="5"/>
  <c r="E516" i="5"/>
  <c r="E515" i="5"/>
  <c r="E514" i="5"/>
  <c r="I513" i="5"/>
  <c r="H513" i="5"/>
  <c r="G513" i="5"/>
  <c r="F513" i="5"/>
  <c r="D511" i="5"/>
  <c r="C511" i="5"/>
  <c r="B511" i="5"/>
  <c r="A511" i="5"/>
  <c r="H509" i="5"/>
  <c r="G509" i="5"/>
  <c r="E509" i="5"/>
  <c r="E508" i="5"/>
  <c r="E507" i="5"/>
  <c r="E506" i="5"/>
  <c r="I505" i="5"/>
  <c r="H505" i="5"/>
  <c r="G505" i="5"/>
  <c r="F505" i="5"/>
  <c r="I504" i="5"/>
  <c r="H504" i="5"/>
  <c r="G504" i="5"/>
  <c r="F504" i="5"/>
  <c r="I503" i="5"/>
  <c r="H503" i="5"/>
  <c r="G503" i="5"/>
  <c r="F503" i="5"/>
  <c r="D501" i="5"/>
  <c r="C501" i="5"/>
  <c r="B501" i="5"/>
  <c r="A501" i="5"/>
  <c r="A500" i="5"/>
  <c r="I493" i="5"/>
  <c r="H493" i="5"/>
  <c r="G493" i="5"/>
  <c r="F493" i="5"/>
  <c r="D493" i="5"/>
  <c r="C493" i="5"/>
  <c r="B493" i="5"/>
  <c r="A493" i="5"/>
  <c r="I490" i="5"/>
  <c r="H490" i="5"/>
  <c r="G490" i="5"/>
  <c r="F490" i="5"/>
  <c r="D490" i="5"/>
  <c r="C490" i="5"/>
  <c r="B490" i="5"/>
  <c r="A490" i="5"/>
  <c r="I488" i="5"/>
  <c r="H488" i="5"/>
  <c r="G488" i="5"/>
  <c r="F488" i="5"/>
  <c r="I487" i="5"/>
  <c r="H487" i="5"/>
  <c r="G487" i="5"/>
  <c r="F487" i="5"/>
  <c r="D485" i="5"/>
  <c r="C485" i="5"/>
  <c r="B485" i="5"/>
  <c r="A485" i="5"/>
  <c r="I483" i="5"/>
  <c r="H483" i="5"/>
  <c r="G483" i="5"/>
  <c r="F483" i="5"/>
  <c r="I482" i="5"/>
  <c r="H482" i="5"/>
  <c r="G482" i="5"/>
  <c r="F482" i="5"/>
  <c r="D481" i="5"/>
  <c r="C481" i="5"/>
  <c r="B481" i="5"/>
  <c r="A481" i="5"/>
  <c r="H479" i="5"/>
  <c r="G479" i="5"/>
  <c r="E479" i="5"/>
  <c r="E478" i="5"/>
  <c r="E477" i="5"/>
  <c r="I476" i="5"/>
  <c r="H476" i="5"/>
  <c r="G476" i="5"/>
  <c r="F476" i="5"/>
  <c r="D474" i="5"/>
  <c r="C474" i="5"/>
  <c r="B474" i="5"/>
  <c r="A474" i="5"/>
  <c r="I472" i="5"/>
  <c r="H472" i="5"/>
  <c r="G472" i="5"/>
  <c r="F472" i="5"/>
  <c r="I471" i="5"/>
  <c r="H471" i="5"/>
  <c r="G471" i="5"/>
  <c r="F471" i="5"/>
  <c r="D470" i="5"/>
  <c r="C470" i="5"/>
  <c r="B470" i="5"/>
  <c r="A470" i="5"/>
  <c r="E468" i="5"/>
  <c r="I467" i="5"/>
  <c r="H467" i="5"/>
  <c r="G467" i="5"/>
  <c r="F467" i="5"/>
  <c r="I466" i="5"/>
  <c r="H466" i="5"/>
  <c r="G466" i="5"/>
  <c r="F466" i="5"/>
  <c r="D464" i="5"/>
  <c r="C464" i="5"/>
  <c r="B464" i="5"/>
  <c r="A464" i="5"/>
  <c r="H462" i="5"/>
  <c r="G462" i="5"/>
  <c r="E462" i="5"/>
  <c r="E461" i="5"/>
  <c r="E460" i="5"/>
  <c r="I459" i="5"/>
  <c r="H459" i="5"/>
  <c r="G459" i="5"/>
  <c r="F459" i="5"/>
  <c r="D457" i="5"/>
  <c r="C457" i="5"/>
  <c r="B457" i="5"/>
  <c r="A457" i="5"/>
  <c r="H455" i="5"/>
  <c r="G455" i="5"/>
  <c r="E455" i="5"/>
  <c r="E454" i="5"/>
  <c r="E453" i="5"/>
  <c r="E452" i="5"/>
  <c r="I451" i="5"/>
  <c r="H451" i="5"/>
  <c r="G451" i="5"/>
  <c r="F451" i="5"/>
  <c r="I450" i="5"/>
  <c r="H450" i="5"/>
  <c r="G450" i="5"/>
  <c r="F450" i="5"/>
  <c r="I449" i="5"/>
  <c r="H449" i="5"/>
  <c r="G449" i="5"/>
  <c r="F449" i="5"/>
  <c r="D447" i="5"/>
  <c r="C447" i="5"/>
  <c r="B447" i="5"/>
  <c r="A447" i="5"/>
  <c r="H445" i="5"/>
  <c r="G445" i="5"/>
  <c r="E445" i="5"/>
  <c r="E444" i="5"/>
  <c r="E443" i="5"/>
  <c r="E442" i="5"/>
  <c r="I441" i="5"/>
  <c r="H441" i="5"/>
  <c r="G441" i="5"/>
  <c r="F441" i="5"/>
  <c r="I440" i="5"/>
  <c r="H440" i="5"/>
  <c r="G440" i="5"/>
  <c r="F440" i="5"/>
  <c r="I439" i="5"/>
  <c r="H439" i="5"/>
  <c r="G439" i="5"/>
  <c r="F439" i="5"/>
  <c r="D437" i="5"/>
  <c r="C437" i="5"/>
  <c r="B437" i="5"/>
  <c r="A437" i="5"/>
  <c r="A436" i="5"/>
  <c r="AE434" i="5"/>
  <c r="A434" i="5"/>
  <c r="H425" i="5"/>
  <c r="G425" i="5"/>
  <c r="E425" i="5"/>
  <c r="E424" i="5"/>
  <c r="E423" i="5"/>
  <c r="I422" i="5"/>
  <c r="H422" i="5"/>
  <c r="G422" i="5"/>
  <c r="F422" i="5"/>
  <c r="I421" i="5"/>
  <c r="H421" i="5"/>
  <c r="G421" i="5"/>
  <c r="F421" i="5"/>
  <c r="D419" i="5"/>
  <c r="C419" i="5"/>
  <c r="B419" i="5"/>
  <c r="A419" i="5"/>
  <c r="H417" i="5"/>
  <c r="G417" i="5"/>
  <c r="E417" i="5"/>
  <c r="E416" i="5"/>
  <c r="E415" i="5"/>
  <c r="I414" i="5"/>
  <c r="H414" i="5"/>
  <c r="G414" i="5"/>
  <c r="F414" i="5"/>
  <c r="D412" i="5"/>
  <c r="A412" i="5"/>
  <c r="A411" i="5"/>
  <c r="H405" i="5"/>
  <c r="G405" i="5"/>
  <c r="E405" i="5"/>
  <c r="E404" i="5"/>
  <c r="E403" i="5"/>
  <c r="E402" i="5"/>
  <c r="I401" i="5"/>
  <c r="H401" i="5"/>
  <c r="G401" i="5"/>
  <c r="F401" i="5"/>
  <c r="I400" i="5"/>
  <c r="H400" i="5"/>
  <c r="G400" i="5"/>
  <c r="F400" i="5"/>
  <c r="I399" i="5"/>
  <c r="H399" i="5"/>
  <c r="G399" i="5"/>
  <c r="F399" i="5"/>
  <c r="I398" i="5"/>
  <c r="H398" i="5"/>
  <c r="G398" i="5"/>
  <c r="F398" i="5"/>
  <c r="D396" i="5"/>
  <c r="C396" i="5"/>
  <c r="B396" i="5"/>
  <c r="A396" i="5"/>
  <c r="H394" i="5"/>
  <c r="G394" i="5"/>
  <c r="E394" i="5"/>
  <c r="E393" i="5"/>
  <c r="E392" i="5"/>
  <c r="E391" i="5"/>
  <c r="I390" i="5"/>
  <c r="H390" i="5"/>
  <c r="G390" i="5"/>
  <c r="F390" i="5"/>
  <c r="I389" i="5"/>
  <c r="H389" i="5"/>
  <c r="G389" i="5"/>
  <c r="F389" i="5"/>
  <c r="I388" i="5"/>
  <c r="H388" i="5"/>
  <c r="G388" i="5"/>
  <c r="F388" i="5"/>
  <c r="D386" i="5"/>
  <c r="A386" i="5"/>
  <c r="A385" i="5"/>
  <c r="H379" i="5"/>
  <c r="G379" i="5"/>
  <c r="E379" i="5"/>
  <c r="E378" i="5"/>
  <c r="E377" i="5"/>
  <c r="E376" i="5"/>
  <c r="I375" i="5"/>
  <c r="H375" i="5"/>
  <c r="F375" i="5"/>
  <c r="D375" i="5"/>
  <c r="C375" i="5"/>
  <c r="B375" i="5"/>
  <c r="A375" i="5"/>
  <c r="I374" i="5"/>
  <c r="H374" i="5"/>
  <c r="F374" i="5"/>
  <c r="D374" i="5"/>
  <c r="C374" i="5"/>
  <c r="B374" i="5"/>
  <c r="A374" i="5"/>
  <c r="I373" i="5"/>
  <c r="H373" i="5"/>
  <c r="G373" i="5"/>
  <c r="F373" i="5"/>
  <c r="I372" i="5"/>
  <c r="H372" i="5"/>
  <c r="G372" i="5"/>
  <c r="F372" i="5"/>
  <c r="I371" i="5"/>
  <c r="H371" i="5"/>
  <c r="G371" i="5"/>
  <c r="F371" i="5"/>
  <c r="I370" i="5"/>
  <c r="H370" i="5"/>
  <c r="G370" i="5"/>
  <c r="F370" i="5"/>
  <c r="D368" i="5"/>
  <c r="C368" i="5"/>
  <c r="B368" i="5"/>
  <c r="A368" i="5"/>
  <c r="H366" i="5"/>
  <c r="G366" i="5"/>
  <c r="E366" i="5"/>
  <c r="E365" i="5"/>
  <c r="E364" i="5"/>
  <c r="E363" i="5"/>
  <c r="I362" i="5"/>
  <c r="H362" i="5"/>
  <c r="F362" i="5"/>
  <c r="D362" i="5"/>
  <c r="C362" i="5"/>
  <c r="B362" i="5"/>
  <c r="A362" i="5"/>
  <c r="I361" i="5"/>
  <c r="H361" i="5"/>
  <c r="F361" i="5"/>
  <c r="D361" i="5"/>
  <c r="C361" i="5"/>
  <c r="B361" i="5"/>
  <c r="A361" i="5"/>
  <c r="I360" i="5"/>
  <c r="H360" i="5"/>
  <c r="G360" i="5"/>
  <c r="F360" i="5"/>
  <c r="I359" i="5"/>
  <c r="H359" i="5"/>
  <c r="G359" i="5"/>
  <c r="F359" i="5"/>
  <c r="I358" i="5"/>
  <c r="H358" i="5"/>
  <c r="G358" i="5"/>
  <c r="F358" i="5"/>
  <c r="I357" i="5"/>
  <c r="H357" i="5"/>
  <c r="G357" i="5"/>
  <c r="F357" i="5"/>
  <c r="D355" i="5"/>
  <c r="C355" i="5"/>
  <c r="B355" i="5"/>
  <c r="A355" i="5"/>
  <c r="H353" i="5"/>
  <c r="G353" i="5"/>
  <c r="E353" i="5"/>
  <c r="E352" i="5"/>
  <c r="E351" i="5"/>
  <c r="E350" i="5"/>
  <c r="I349" i="5"/>
  <c r="H349" i="5"/>
  <c r="G349" i="5"/>
  <c r="F349" i="5"/>
  <c r="I348" i="5"/>
  <c r="H348" i="5"/>
  <c r="G348" i="5"/>
  <c r="F348" i="5"/>
  <c r="I347" i="5"/>
  <c r="H347" i="5"/>
  <c r="G347" i="5"/>
  <c r="F347" i="5"/>
  <c r="I346" i="5"/>
  <c r="H346" i="5"/>
  <c r="G346" i="5"/>
  <c r="F346" i="5"/>
  <c r="D344" i="5"/>
  <c r="C344" i="5"/>
  <c r="B344" i="5"/>
  <c r="A344" i="5"/>
  <c r="H342" i="5"/>
  <c r="G342" i="5"/>
  <c r="E342" i="5"/>
  <c r="E341" i="5"/>
  <c r="E340" i="5"/>
  <c r="E339" i="5"/>
  <c r="I338" i="5"/>
  <c r="H338" i="5"/>
  <c r="G338" i="5"/>
  <c r="F338" i="5"/>
  <c r="I337" i="5"/>
  <c r="H337" i="5"/>
  <c r="G337" i="5"/>
  <c r="F337" i="5"/>
  <c r="I336" i="5"/>
  <c r="H336" i="5"/>
  <c r="G336" i="5"/>
  <c r="F336" i="5"/>
  <c r="I335" i="5"/>
  <c r="H335" i="5"/>
  <c r="G335" i="5"/>
  <c r="F335" i="5"/>
  <c r="D333" i="5"/>
  <c r="C333" i="5"/>
  <c r="B333" i="5"/>
  <c r="A333" i="5"/>
  <c r="I330" i="5"/>
  <c r="H330" i="5"/>
  <c r="G330" i="5"/>
  <c r="F330" i="5"/>
  <c r="D330" i="5"/>
  <c r="C330" i="5"/>
  <c r="B330" i="5"/>
  <c r="A330" i="5"/>
  <c r="I328" i="5"/>
  <c r="H328" i="5"/>
  <c r="G328" i="5"/>
  <c r="F328" i="5"/>
  <c r="I327" i="5"/>
  <c r="H327" i="5"/>
  <c r="G327" i="5"/>
  <c r="F327" i="5"/>
  <c r="D326" i="5"/>
  <c r="C326" i="5"/>
  <c r="B326" i="5"/>
  <c r="A326" i="5"/>
  <c r="I324" i="5"/>
  <c r="H324" i="5"/>
  <c r="G324" i="5"/>
  <c r="F324" i="5"/>
  <c r="I323" i="5"/>
  <c r="H323" i="5"/>
  <c r="G323" i="5"/>
  <c r="F323" i="5"/>
  <c r="D321" i="5"/>
  <c r="C321" i="5"/>
  <c r="B321" i="5"/>
  <c r="A321" i="5"/>
  <c r="H319" i="5"/>
  <c r="G319" i="5"/>
  <c r="E319" i="5"/>
  <c r="E318" i="5"/>
  <c r="E317" i="5"/>
  <c r="I316" i="5"/>
  <c r="H316" i="5"/>
  <c r="G316" i="5"/>
  <c r="F316" i="5"/>
  <c r="D314" i="5"/>
  <c r="C314" i="5"/>
  <c r="B314" i="5"/>
  <c r="A314" i="5"/>
  <c r="H312" i="5"/>
  <c r="G312" i="5"/>
  <c r="E312" i="5"/>
  <c r="E311" i="5"/>
  <c r="E310" i="5"/>
  <c r="E309" i="5"/>
  <c r="I308" i="5"/>
  <c r="H308" i="5"/>
  <c r="G308" i="5"/>
  <c r="F308" i="5"/>
  <c r="I307" i="5"/>
  <c r="H307" i="5"/>
  <c r="G307" i="5"/>
  <c r="F307" i="5"/>
  <c r="I306" i="5"/>
  <c r="H306" i="5"/>
  <c r="G306" i="5"/>
  <c r="F306" i="5"/>
  <c r="D304" i="5"/>
  <c r="C304" i="5"/>
  <c r="B304" i="5"/>
  <c r="A304" i="5"/>
  <c r="H302" i="5"/>
  <c r="G302" i="5"/>
  <c r="E302" i="5"/>
  <c r="E301" i="5"/>
  <c r="E300" i="5"/>
  <c r="I299" i="5"/>
  <c r="H299" i="5"/>
  <c r="G299" i="5"/>
  <c r="F299" i="5"/>
  <c r="D297" i="5"/>
  <c r="C297" i="5"/>
  <c r="B297" i="5"/>
  <c r="A297" i="5"/>
  <c r="H295" i="5"/>
  <c r="G295" i="5"/>
  <c r="E295" i="5"/>
  <c r="E294" i="5"/>
  <c r="E293" i="5"/>
  <c r="E292" i="5"/>
  <c r="I291" i="5"/>
  <c r="H291" i="5"/>
  <c r="G291" i="5"/>
  <c r="F291" i="5"/>
  <c r="I290" i="5"/>
  <c r="H290" i="5"/>
  <c r="G290" i="5"/>
  <c r="F290" i="5"/>
  <c r="I289" i="5"/>
  <c r="H289" i="5"/>
  <c r="G289" i="5"/>
  <c r="F289" i="5"/>
  <c r="D287" i="5"/>
  <c r="C287" i="5"/>
  <c r="B287" i="5"/>
  <c r="A287" i="5"/>
  <c r="A286" i="5"/>
  <c r="H280" i="5"/>
  <c r="G280" i="5"/>
  <c r="E280" i="5"/>
  <c r="E279" i="5"/>
  <c r="E278" i="5"/>
  <c r="I277" i="5"/>
  <c r="H277" i="5"/>
  <c r="G277" i="5"/>
  <c r="F277" i="5"/>
  <c r="I276" i="5"/>
  <c r="H276" i="5"/>
  <c r="G276" i="5"/>
  <c r="F276" i="5"/>
  <c r="D274" i="5"/>
  <c r="C274" i="5"/>
  <c r="B274" i="5"/>
  <c r="A274" i="5"/>
  <c r="A273" i="5"/>
  <c r="I266" i="5"/>
  <c r="H266" i="5"/>
  <c r="G266" i="5"/>
  <c r="F266" i="5"/>
  <c r="D266" i="5"/>
  <c r="C266" i="5"/>
  <c r="B266" i="5"/>
  <c r="A266" i="5"/>
  <c r="I263" i="5"/>
  <c r="H263" i="5"/>
  <c r="G263" i="5"/>
  <c r="F263" i="5"/>
  <c r="D263" i="5"/>
  <c r="C263" i="5"/>
  <c r="B263" i="5"/>
  <c r="A263" i="5"/>
  <c r="I261" i="5"/>
  <c r="H261" i="5"/>
  <c r="G261" i="5"/>
  <c r="F261" i="5"/>
  <c r="I260" i="5"/>
  <c r="H260" i="5"/>
  <c r="G260" i="5"/>
  <c r="F260" i="5"/>
  <c r="D258" i="5"/>
  <c r="C258" i="5"/>
  <c r="B258" i="5"/>
  <c r="A258" i="5"/>
  <c r="I256" i="5"/>
  <c r="H256" i="5"/>
  <c r="G256" i="5"/>
  <c r="F256" i="5"/>
  <c r="I255" i="5"/>
  <c r="H255" i="5"/>
  <c r="G255" i="5"/>
  <c r="F255" i="5"/>
  <c r="D254" i="5"/>
  <c r="C254" i="5"/>
  <c r="B254" i="5"/>
  <c r="A254" i="5"/>
  <c r="H252" i="5"/>
  <c r="G252" i="5"/>
  <c r="E252" i="5"/>
  <c r="E251" i="5"/>
  <c r="E250" i="5"/>
  <c r="I249" i="5"/>
  <c r="H249" i="5"/>
  <c r="G249" i="5"/>
  <c r="F249" i="5"/>
  <c r="D247" i="5"/>
  <c r="C247" i="5"/>
  <c r="B247" i="5"/>
  <c r="A247" i="5"/>
  <c r="I245" i="5"/>
  <c r="H245" i="5"/>
  <c r="G245" i="5"/>
  <c r="F245" i="5"/>
  <c r="I244" i="5"/>
  <c r="H244" i="5"/>
  <c r="G244" i="5"/>
  <c r="F244" i="5"/>
  <c r="D243" i="5"/>
  <c r="C243" i="5"/>
  <c r="B243" i="5"/>
  <c r="A243" i="5"/>
  <c r="E241" i="5"/>
  <c r="I240" i="5"/>
  <c r="H240" i="5"/>
  <c r="G240" i="5"/>
  <c r="F240" i="5"/>
  <c r="I239" i="5"/>
  <c r="H239" i="5"/>
  <c r="G239" i="5"/>
  <c r="F239" i="5"/>
  <c r="D237" i="5"/>
  <c r="C237" i="5"/>
  <c r="B237" i="5"/>
  <c r="A237" i="5"/>
  <c r="H235" i="5"/>
  <c r="G235" i="5"/>
  <c r="E235" i="5"/>
  <c r="E234" i="5"/>
  <c r="E233" i="5"/>
  <c r="I232" i="5"/>
  <c r="H232" i="5"/>
  <c r="G232" i="5"/>
  <c r="F232" i="5"/>
  <c r="D230" i="5"/>
  <c r="C230" i="5"/>
  <c r="B230" i="5"/>
  <c r="A230" i="5"/>
  <c r="H228" i="5"/>
  <c r="G228" i="5"/>
  <c r="E228" i="5"/>
  <c r="E227" i="5"/>
  <c r="E226" i="5"/>
  <c r="E225" i="5"/>
  <c r="I224" i="5"/>
  <c r="H224" i="5"/>
  <c r="G224" i="5"/>
  <c r="F224" i="5"/>
  <c r="I223" i="5"/>
  <c r="H223" i="5"/>
  <c r="G223" i="5"/>
  <c r="F223" i="5"/>
  <c r="I222" i="5"/>
  <c r="H222" i="5"/>
  <c r="G222" i="5"/>
  <c r="F222" i="5"/>
  <c r="D220" i="5"/>
  <c r="C220" i="5"/>
  <c r="B220" i="5"/>
  <c r="A220" i="5"/>
  <c r="H218" i="5"/>
  <c r="G218" i="5"/>
  <c r="E218" i="5"/>
  <c r="E217" i="5"/>
  <c r="E216" i="5"/>
  <c r="E215" i="5"/>
  <c r="I214" i="5"/>
  <c r="H214" i="5"/>
  <c r="G214" i="5"/>
  <c r="F214" i="5"/>
  <c r="I213" i="5"/>
  <c r="H213" i="5"/>
  <c r="G213" i="5"/>
  <c r="F213" i="5"/>
  <c r="I212" i="5"/>
  <c r="H212" i="5"/>
  <c r="G212" i="5"/>
  <c r="F212" i="5"/>
  <c r="D210" i="5"/>
  <c r="C210" i="5"/>
  <c r="B210" i="5"/>
  <c r="A210" i="5"/>
  <c r="H208" i="5"/>
  <c r="G208" i="5"/>
  <c r="E208" i="5"/>
  <c r="E207" i="5"/>
  <c r="E206" i="5"/>
  <c r="I205" i="5"/>
  <c r="H205" i="5"/>
  <c r="G205" i="5"/>
  <c r="F205" i="5"/>
  <c r="D203" i="5"/>
  <c r="C203" i="5"/>
  <c r="B203" i="5"/>
  <c r="A203" i="5"/>
  <c r="A202" i="5"/>
  <c r="A200" i="5"/>
  <c r="H191" i="5"/>
  <c r="G191" i="5"/>
  <c r="E191" i="5"/>
  <c r="E190" i="5"/>
  <c r="E189" i="5"/>
  <c r="E188" i="5"/>
  <c r="I187" i="5"/>
  <c r="H187" i="5"/>
  <c r="F187" i="5"/>
  <c r="D187" i="5"/>
  <c r="C187" i="5"/>
  <c r="B187" i="5"/>
  <c r="A187" i="5"/>
  <c r="I186" i="5"/>
  <c r="H186" i="5"/>
  <c r="F186" i="5"/>
  <c r="D186" i="5"/>
  <c r="C186" i="5"/>
  <c r="B186" i="5"/>
  <c r="A186" i="5"/>
  <c r="I185" i="5"/>
  <c r="H185" i="5"/>
  <c r="G185" i="5"/>
  <c r="F185" i="5"/>
  <c r="I184" i="5"/>
  <c r="H184" i="5"/>
  <c r="G184" i="5"/>
  <c r="F184" i="5"/>
  <c r="I183" i="5"/>
  <c r="H183" i="5"/>
  <c r="G183" i="5"/>
  <c r="F183" i="5"/>
  <c r="I182" i="5"/>
  <c r="H182" i="5"/>
  <c r="G182" i="5"/>
  <c r="F182" i="5"/>
  <c r="D180" i="5"/>
  <c r="C180" i="5"/>
  <c r="B180" i="5"/>
  <c r="A180" i="5"/>
  <c r="H178" i="5"/>
  <c r="G178" i="5"/>
  <c r="E178" i="5"/>
  <c r="E177" i="5"/>
  <c r="E176" i="5"/>
  <c r="E175" i="5"/>
  <c r="I174" i="5"/>
  <c r="H174" i="5"/>
  <c r="G174" i="5"/>
  <c r="F174" i="5"/>
  <c r="I173" i="5"/>
  <c r="H173" i="5"/>
  <c r="G173" i="5"/>
  <c r="F173" i="5"/>
  <c r="I172" i="5"/>
  <c r="H172" i="5"/>
  <c r="G172" i="5"/>
  <c r="F172" i="5"/>
  <c r="I171" i="5"/>
  <c r="H171" i="5"/>
  <c r="G171" i="5"/>
  <c r="F171" i="5"/>
  <c r="D169" i="5"/>
  <c r="C169" i="5"/>
  <c r="B169" i="5"/>
  <c r="A169" i="5"/>
  <c r="H167" i="5"/>
  <c r="G167" i="5"/>
  <c r="E167" i="5"/>
  <c r="E166" i="5"/>
  <c r="E165" i="5"/>
  <c r="E164" i="5"/>
  <c r="I163" i="5"/>
  <c r="H163" i="5"/>
  <c r="G163" i="5"/>
  <c r="F163" i="5"/>
  <c r="I162" i="5"/>
  <c r="H162" i="5"/>
  <c r="G162" i="5"/>
  <c r="F162" i="5"/>
  <c r="I161" i="5"/>
  <c r="H161" i="5"/>
  <c r="G161" i="5"/>
  <c r="F161" i="5"/>
  <c r="I160" i="5"/>
  <c r="H160" i="5"/>
  <c r="G160" i="5"/>
  <c r="F160" i="5"/>
  <c r="D158" i="5"/>
  <c r="C158" i="5"/>
  <c r="B158" i="5"/>
  <c r="A158" i="5"/>
  <c r="I155" i="5"/>
  <c r="H155" i="5"/>
  <c r="G155" i="5"/>
  <c r="F155" i="5"/>
  <c r="D155" i="5"/>
  <c r="C155" i="5"/>
  <c r="B155" i="5"/>
  <c r="A155" i="5"/>
  <c r="I153" i="5"/>
  <c r="H153" i="5"/>
  <c r="G153" i="5"/>
  <c r="F153" i="5"/>
  <c r="I152" i="5"/>
  <c r="H152" i="5"/>
  <c r="G152" i="5"/>
  <c r="F152" i="5"/>
  <c r="D151" i="5"/>
  <c r="C151" i="5"/>
  <c r="B151" i="5"/>
  <c r="A151" i="5"/>
  <c r="I149" i="5"/>
  <c r="H149" i="5"/>
  <c r="G149" i="5"/>
  <c r="F149" i="5"/>
  <c r="I148" i="5"/>
  <c r="H148" i="5"/>
  <c r="G148" i="5"/>
  <c r="F148" i="5"/>
  <c r="D146" i="5"/>
  <c r="C146" i="5"/>
  <c r="B146" i="5"/>
  <c r="A146" i="5"/>
  <c r="H144" i="5"/>
  <c r="G144" i="5"/>
  <c r="E144" i="5"/>
  <c r="E143" i="5"/>
  <c r="E142" i="5"/>
  <c r="I141" i="5"/>
  <c r="H141" i="5"/>
  <c r="G141" i="5"/>
  <c r="F141" i="5"/>
  <c r="D139" i="5"/>
  <c r="C139" i="5"/>
  <c r="B139" i="5"/>
  <c r="A139" i="5"/>
  <c r="H137" i="5"/>
  <c r="G137" i="5"/>
  <c r="E137" i="5"/>
  <c r="E136" i="5"/>
  <c r="E135" i="5"/>
  <c r="E134" i="5"/>
  <c r="I133" i="5"/>
  <c r="H133" i="5"/>
  <c r="G133" i="5"/>
  <c r="F133" i="5"/>
  <c r="I132" i="5"/>
  <c r="H132" i="5"/>
  <c r="G132" i="5"/>
  <c r="F132" i="5"/>
  <c r="I131" i="5"/>
  <c r="H131" i="5"/>
  <c r="G131" i="5"/>
  <c r="F131" i="5"/>
  <c r="D129" i="5"/>
  <c r="C129" i="5"/>
  <c r="B129" i="5"/>
  <c r="A129" i="5"/>
  <c r="H127" i="5"/>
  <c r="G127" i="5"/>
  <c r="E127" i="5"/>
  <c r="E126" i="5"/>
  <c r="E125" i="5"/>
  <c r="I124" i="5"/>
  <c r="H124" i="5"/>
  <c r="G124" i="5"/>
  <c r="F124" i="5"/>
  <c r="D122" i="5"/>
  <c r="C122" i="5"/>
  <c r="B122" i="5"/>
  <c r="A122" i="5"/>
  <c r="H120" i="5"/>
  <c r="G120" i="5"/>
  <c r="E120" i="5"/>
  <c r="E119" i="5"/>
  <c r="E118" i="5"/>
  <c r="E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D112" i="5"/>
  <c r="C112" i="5"/>
  <c r="B112" i="5"/>
  <c r="A112" i="5"/>
  <c r="A111" i="5"/>
  <c r="H105" i="5"/>
  <c r="G105" i="5"/>
  <c r="E105" i="5"/>
  <c r="E104" i="5"/>
  <c r="E103" i="5"/>
  <c r="I102" i="5"/>
  <c r="H102" i="5"/>
  <c r="G102" i="5"/>
  <c r="F102" i="5"/>
  <c r="I101" i="5"/>
  <c r="H101" i="5"/>
  <c r="G101" i="5"/>
  <c r="F101" i="5"/>
  <c r="D99" i="5"/>
  <c r="C99" i="5"/>
  <c r="B99" i="5"/>
  <c r="A99" i="5"/>
  <c r="A98" i="5"/>
  <c r="I91" i="5"/>
  <c r="H91" i="5"/>
  <c r="G91" i="5"/>
  <c r="F91" i="5"/>
  <c r="D91" i="5"/>
  <c r="C91" i="5"/>
  <c r="B91" i="5"/>
  <c r="A91" i="5"/>
  <c r="I88" i="5"/>
  <c r="H88" i="5"/>
  <c r="G88" i="5"/>
  <c r="F88" i="5"/>
  <c r="D88" i="5"/>
  <c r="C88" i="5"/>
  <c r="B88" i="5"/>
  <c r="A88" i="5"/>
  <c r="I86" i="5"/>
  <c r="H86" i="5"/>
  <c r="G86" i="5"/>
  <c r="F86" i="5"/>
  <c r="I85" i="5"/>
  <c r="H85" i="5"/>
  <c r="G85" i="5"/>
  <c r="F85" i="5"/>
  <c r="D83" i="5"/>
  <c r="C83" i="5"/>
  <c r="B83" i="5"/>
  <c r="A83" i="5"/>
  <c r="I81" i="5"/>
  <c r="H81" i="5"/>
  <c r="G81" i="5"/>
  <c r="F81" i="5"/>
  <c r="I80" i="5"/>
  <c r="H80" i="5"/>
  <c r="G80" i="5"/>
  <c r="F80" i="5"/>
  <c r="D79" i="5"/>
  <c r="C79" i="5"/>
  <c r="B79" i="5"/>
  <c r="A79" i="5"/>
  <c r="H77" i="5"/>
  <c r="G77" i="5"/>
  <c r="E77" i="5"/>
  <c r="E76" i="5"/>
  <c r="E75" i="5"/>
  <c r="I74" i="5"/>
  <c r="H74" i="5"/>
  <c r="G74" i="5"/>
  <c r="F74" i="5"/>
  <c r="D72" i="5"/>
  <c r="C72" i="5"/>
  <c r="B72" i="5"/>
  <c r="A72" i="5"/>
  <c r="I70" i="5"/>
  <c r="H70" i="5"/>
  <c r="G70" i="5"/>
  <c r="F70" i="5"/>
  <c r="I69" i="5"/>
  <c r="H69" i="5"/>
  <c r="G69" i="5"/>
  <c r="F69" i="5"/>
  <c r="D68" i="5"/>
  <c r="C68" i="5"/>
  <c r="B68" i="5"/>
  <c r="A68" i="5"/>
  <c r="E66" i="5"/>
  <c r="I65" i="5"/>
  <c r="H65" i="5"/>
  <c r="G65" i="5"/>
  <c r="F65" i="5"/>
  <c r="I64" i="5"/>
  <c r="H64" i="5"/>
  <c r="G64" i="5"/>
  <c r="F64" i="5"/>
  <c r="D62" i="5"/>
  <c r="C62" i="5"/>
  <c r="B62" i="5"/>
  <c r="A62" i="5"/>
  <c r="H60" i="5"/>
  <c r="G60" i="5"/>
  <c r="E60" i="5"/>
  <c r="E59" i="5"/>
  <c r="E58" i="5"/>
  <c r="I57" i="5"/>
  <c r="H57" i="5"/>
  <c r="G57" i="5"/>
  <c r="F57" i="5"/>
  <c r="D55" i="5"/>
  <c r="C55" i="5"/>
  <c r="B55" i="5"/>
  <c r="A55" i="5"/>
  <c r="H53" i="5"/>
  <c r="G53" i="5"/>
  <c r="E53" i="5"/>
  <c r="E52" i="5"/>
  <c r="E51" i="5"/>
  <c r="E50" i="5"/>
  <c r="I49" i="5"/>
  <c r="H49" i="5"/>
  <c r="G49" i="5"/>
  <c r="F49" i="5"/>
  <c r="I48" i="5"/>
  <c r="H48" i="5"/>
  <c r="G48" i="5"/>
  <c r="F48" i="5"/>
  <c r="I47" i="5"/>
  <c r="H47" i="5"/>
  <c r="G47" i="5"/>
  <c r="F47" i="5"/>
  <c r="D45" i="5"/>
  <c r="C45" i="5"/>
  <c r="B45" i="5"/>
  <c r="A45" i="5"/>
  <c r="H43" i="5"/>
  <c r="G43" i="5"/>
  <c r="E43" i="5"/>
  <c r="E42" i="5"/>
  <c r="E41" i="5"/>
  <c r="E40" i="5"/>
  <c r="I39" i="5"/>
  <c r="H39" i="5"/>
  <c r="G39" i="5"/>
  <c r="F39" i="5"/>
  <c r="I38" i="5"/>
  <c r="H38" i="5"/>
  <c r="G38" i="5"/>
  <c r="F38" i="5"/>
  <c r="I37" i="5"/>
  <c r="H37" i="5"/>
  <c r="G37" i="5"/>
  <c r="F37" i="5"/>
  <c r="D35" i="5"/>
  <c r="C35" i="5"/>
  <c r="B35" i="5"/>
  <c r="A35" i="5"/>
  <c r="A34" i="5"/>
  <c r="A32" i="5"/>
  <c r="A18" i="5"/>
  <c r="A15" i="5"/>
  <c r="A13" i="5"/>
  <c r="A10" i="5"/>
  <c r="G6" i="5"/>
  <c r="B6" i="5"/>
  <c r="A1" i="5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B4" i="3" s="1"/>
  <c r="DA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B9" i="3" s="1"/>
  <c r="DA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A13" i="3"/>
  <c r="DB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A16" i="3"/>
  <c r="DB16" i="3"/>
  <c r="DC16" i="3"/>
  <c r="A17" i="3"/>
  <c r="CY17" i="3"/>
  <c r="CZ17" i="3"/>
  <c r="DB17" i="3" s="1"/>
  <c r="DA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B23" i="3" s="1"/>
  <c r="DA23" i="3"/>
  <c r="DC23" i="3"/>
  <c r="A24" i="3"/>
  <c r="CY24" i="3"/>
  <c r="CZ24" i="3"/>
  <c r="DA24" i="3"/>
  <c r="DB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A32" i="3"/>
  <c r="DB32" i="3"/>
  <c r="DC32" i="3"/>
  <c r="A33" i="3"/>
  <c r="CY33" i="3"/>
  <c r="CZ33" i="3"/>
  <c r="DB33" i="3" s="1"/>
  <c r="DA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A48" i="3"/>
  <c r="DB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A53" i="3"/>
  <c r="DB53" i="3"/>
  <c r="DC53" i="3"/>
  <c r="A54" i="3"/>
  <c r="CY54" i="3"/>
  <c r="CZ54" i="3"/>
  <c r="DB54" i="3" s="1"/>
  <c r="DA54" i="3"/>
  <c r="DC54" i="3"/>
  <c r="A55" i="3"/>
  <c r="CY55" i="3"/>
  <c r="CZ55" i="3"/>
  <c r="DB55" i="3" s="1"/>
  <c r="DA55" i="3"/>
  <c r="DC55" i="3"/>
  <c r="A56" i="3"/>
  <c r="CY56" i="3"/>
  <c r="CZ56" i="3"/>
  <c r="DA56" i="3"/>
  <c r="DB56" i="3"/>
  <c r="DC56" i="3"/>
  <c r="A57" i="3"/>
  <c r="CY57" i="3"/>
  <c r="CZ57" i="3"/>
  <c r="DB57" i="3" s="1"/>
  <c r="DA57" i="3"/>
  <c r="DC57" i="3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A61" i="3"/>
  <c r="DB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A64" i="3"/>
  <c r="DB64" i="3"/>
  <c r="DC64" i="3"/>
  <c r="A65" i="3"/>
  <c r="CY65" i="3"/>
  <c r="CZ65" i="3"/>
  <c r="DB65" i="3" s="1"/>
  <c r="DA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A69" i="3"/>
  <c r="DB69" i="3"/>
  <c r="DC69" i="3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B81" i="3" s="1"/>
  <c r="DA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A85" i="3"/>
  <c r="DB85" i="3"/>
  <c r="DC85" i="3"/>
  <c r="A86" i="3"/>
  <c r="CY86" i="3"/>
  <c r="CZ86" i="3"/>
  <c r="DB86" i="3" s="1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B89" i="3" s="1"/>
  <c r="DA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A93" i="3"/>
  <c r="DB93" i="3"/>
  <c r="DC93" i="3"/>
  <c r="A94" i="3"/>
  <c r="CY94" i="3"/>
  <c r="CZ94" i="3"/>
  <c r="DB94" i="3" s="1"/>
  <c r="DA94" i="3"/>
  <c r="DC94" i="3"/>
  <c r="A95" i="3"/>
  <c r="CY95" i="3"/>
  <c r="CZ95" i="3"/>
  <c r="DB95" i="3" s="1"/>
  <c r="DA95" i="3"/>
  <c r="DC95" i="3"/>
  <c r="A96" i="3"/>
  <c r="CY96" i="3"/>
  <c r="CZ96" i="3"/>
  <c r="DA96" i="3"/>
  <c r="DB96" i="3"/>
  <c r="DC96" i="3"/>
  <c r="A97" i="3"/>
  <c r="CY97" i="3"/>
  <c r="CZ97" i="3"/>
  <c r="DB97" i="3" s="1"/>
  <c r="DA97" i="3"/>
  <c r="DC97" i="3"/>
  <c r="A98" i="3"/>
  <c r="CY98" i="3"/>
  <c r="CZ98" i="3"/>
  <c r="DB98" i="3" s="1"/>
  <c r="DA98" i="3"/>
  <c r="DC98" i="3"/>
  <c r="A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A101" i="3"/>
  <c r="DB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A104" i="3"/>
  <c r="DB104" i="3"/>
  <c r="DC104" i="3"/>
  <c r="A105" i="3"/>
  <c r="CY105" i="3"/>
  <c r="CZ105" i="3"/>
  <c r="DB105" i="3" s="1"/>
  <c r="DA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A109" i="3"/>
  <c r="DB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DA111" i="3"/>
  <c r="DC111" i="3"/>
  <c r="A112" i="3"/>
  <c r="CY112" i="3"/>
  <c r="CZ112" i="3"/>
  <c r="DA112" i="3"/>
  <c r="DB112" i="3"/>
  <c r="DC112" i="3"/>
  <c r="A113" i="3"/>
  <c r="CY113" i="3"/>
  <c r="CZ113" i="3"/>
  <c r="DB113" i="3" s="1"/>
  <c r="DA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A117" i="3"/>
  <c r="DB117" i="3"/>
  <c r="DC117" i="3"/>
  <c r="A118" i="3"/>
  <c r="CY118" i="3"/>
  <c r="CZ118" i="3"/>
  <c r="DB118" i="3" s="1"/>
  <c r="DA118" i="3"/>
  <c r="DC118" i="3"/>
  <c r="A119" i="3"/>
  <c r="CY119" i="3"/>
  <c r="CZ119" i="3"/>
  <c r="DB119" i="3" s="1"/>
  <c r="DA119" i="3"/>
  <c r="DC119" i="3"/>
  <c r="A120" i="3"/>
  <c r="CY120" i="3"/>
  <c r="CZ120" i="3"/>
  <c r="DA120" i="3"/>
  <c r="DB120" i="3"/>
  <c r="DC120" i="3"/>
  <c r="A121" i="3"/>
  <c r="CY121" i="3"/>
  <c r="CZ121" i="3"/>
  <c r="DB121" i="3" s="1"/>
  <c r="DA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E30" i="1"/>
  <c r="Z30" i="1"/>
  <c r="AA30" i="1"/>
  <c r="AM30" i="1"/>
  <c r="AN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D32" i="1"/>
  <c r="I32" i="1"/>
  <c r="AC32" i="1"/>
  <c r="AE32" i="1"/>
  <c r="AF32" i="1"/>
  <c r="AG32" i="1"/>
  <c r="AH32" i="1"/>
  <c r="CV32" i="1" s="1"/>
  <c r="U32" i="1" s="1"/>
  <c r="K43" i="5" s="1"/>
  <c r="AI32" i="1"/>
  <c r="CW32" i="1" s="1"/>
  <c r="V32" i="1" s="1"/>
  <c r="AJ32" i="1"/>
  <c r="CX32" i="1" s="1"/>
  <c r="W32" i="1" s="1"/>
  <c r="CQ32" i="1"/>
  <c r="P32" i="1" s="1"/>
  <c r="CU32" i="1"/>
  <c r="T32" i="1" s="1"/>
  <c r="FR32" i="1"/>
  <c r="GL32" i="1"/>
  <c r="GN32" i="1"/>
  <c r="GO32" i="1"/>
  <c r="GV32" i="1"/>
  <c r="HC32" i="1" s="1"/>
  <c r="GX32" i="1" s="1"/>
  <c r="C33" i="1"/>
  <c r="D33" i="1"/>
  <c r="I33" i="1"/>
  <c r="AC33" i="1"/>
  <c r="CQ33" i="1" s="1"/>
  <c r="P33" i="1" s="1"/>
  <c r="AE33" i="1"/>
  <c r="AF33" i="1"/>
  <c r="AG33" i="1"/>
  <c r="CU33" i="1" s="1"/>
  <c r="T33" i="1" s="1"/>
  <c r="AH33" i="1"/>
  <c r="AI33" i="1"/>
  <c r="CW33" i="1" s="1"/>
  <c r="AJ33" i="1"/>
  <c r="CX33" i="1" s="1"/>
  <c r="W33" i="1" s="1"/>
  <c r="CV33" i="1"/>
  <c r="U33" i="1" s="1"/>
  <c r="K53" i="5" s="1"/>
  <c r="FR33" i="1"/>
  <c r="GL33" i="1"/>
  <c r="GN33" i="1"/>
  <c r="GO33" i="1"/>
  <c r="GV33" i="1"/>
  <c r="HC33" i="1"/>
  <c r="GX33" i="1" s="1"/>
  <c r="D34" i="1"/>
  <c r="I34" i="1"/>
  <c r="AC34" i="1"/>
  <c r="CQ34" i="1" s="1"/>
  <c r="P34" i="1" s="1"/>
  <c r="AE34" i="1"/>
  <c r="AF34" i="1"/>
  <c r="AG34" i="1"/>
  <c r="CU34" i="1" s="1"/>
  <c r="T34" i="1" s="1"/>
  <c r="AH34" i="1"/>
  <c r="CV34" i="1" s="1"/>
  <c r="U34" i="1" s="1"/>
  <c r="K60" i="5" s="1"/>
  <c r="AI34" i="1"/>
  <c r="CW34" i="1" s="1"/>
  <c r="AJ34" i="1"/>
  <c r="CX34" i="1" s="1"/>
  <c r="CS34" i="1"/>
  <c r="FR34" i="1"/>
  <c r="GL34" i="1"/>
  <c r="GN34" i="1"/>
  <c r="GO34" i="1"/>
  <c r="GV34" i="1"/>
  <c r="HC34" i="1" s="1"/>
  <c r="GX34" i="1" s="1"/>
  <c r="D35" i="1"/>
  <c r="AC35" i="1"/>
  <c r="CQ35" i="1" s="1"/>
  <c r="AE35" i="1"/>
  <c r="AF35" i="1"/>
  <c r="AG35" i="1"/>
  <c r="CU35" i="1" s="1"/>
  <c r="AH35" i="1"/>
  <c r="AI35" i="1"/>
  <c r="CW35" i="1" s="1"/>
  <c r="AJ35" i="1"/>
  <c r="CV35" i="1"/>
  <c r="CX35" i="1"/>
  <c r="FR35" i="1"/>
  <c r="GL35" i="1"/>
  <c r="GN35" i="1"/>
  <c r="GO35" i="1"/>
  <c r="GV35" i="1"/>
  <c r="HC35" i="1"/>
  <c r="D36" i="1"/>
  <c r="AC36" i="1"/>
  <c r="AE36" i="1"/>
  <c r="AF36" i="1"/>
  <c r="AG36" i="1"/>
  <c r="CU36" i="1" s="1"/>
  <c r="AH36" i="1"/>
  <c r="CV36" i="1" s="1"/>
  <c r="AI36" i="1"/>
  <c r="AJ36" i="1"/>
  <c r="CR36" i="1"/>
  <c r="CW36" i="1"/>
  <c r="CX36" i="1"/>
  <c r="FR36" i="1"/>
  <c r="GL36" i="1"/>
  <c r="GN36" i="1"/>
  <c r="GO36" i="1"/>
  <c r="GV36" i="1"/>
  <c r="HC36" i="1"/>
  <c r="D37" i="1"/>
  <c r="AC37" i="1"/>
  <c r="CQ37" i="1" s="1"/>
  <c r="AE37" i="1"/>
  <c r="AF37" i="1"/>
  <c r="AG37" i="1"/>
  <c r="CU37" i="1" s="1"/>
  <c r="AH37" i="1"/>
  <c r="CV37" i="1" s="1"/>
  <c r="AI37" i="1"/>
  <c r="CW37" i="1" s="1"/>
  <c r="AJ37" i="1"/>
  <c r="CX37" i="1" s="1"/>
  <c r="CS37" i="1"/>
  <c r="FR37" i="1"/>
  <c r="GL37" i="1"/>
  <c r="GN37" i="1"/>
  <c r="GO37" i="1"/>
  <c r="GV37" i="1"/>
  <c r="HC37" i="1" s="1"/>
  <c r="D38" i="1"/>
  <c r="AC38" i="1"/>
  <c r="CQ38" i="1" s="1"/>
  <c r="AE38" i="1"/>
  <c r="AF38" i="1"/>
  <c r="AG38" i="1"/>
  <c r="CU38" i="1" s="1"/>
  <c r="AH38" i="1"/>
  <c r="AI38" i="1"/>
  <c r="CW38" i="1" s="1"/>
  <c r="AJ38" i="1"/>
  <c r="CS38" i="1"/>
  <c r="CV38" i="1"/>
  <c r="CX38" i="1"/>
  <c r="FR38" i="1"/>
  <c r="GL38" i="1"/>
  <c r="GN38" i="1"/>
  <c r="GO38" i="1"/>
  <c r="GV38" i="1"/>
  <c r="HC38" i="1" s="1"/>
  <c r="D39" i="1"/>
  <c r="AC39" i="1"/>
  <c r="CQ39" i="1" s="1"/>
  <c r="AE39" i="1"/>
  <c r="AF39" i="1"/>
  <c r="AG39" i="1"/>
  <c r="AH39" i="1"/>
  <c r="CV39" i="1" s="1"/>
  <c r="AI39" i="1"/>
  <c r="CW39" i="1" s="1"/>
  <c r="AJ39" i="1"/>
  <c r="CT39" i="1"/>
  <c r="CU39" i="1"/>
  <c r="CX39" i="1"/>
  <c r="FR39" i="1"/>
  <c r="GL39" i="1"/>
  <c r="GN39" i="1"/>
  <c r="GO39" i="1"/>
  <c r="GV39" i="1"/>
  <c r="HC39" i="1"/>
  <c r="AC40" i="1"/>
  <c r="AE40" i="1"/>
  <c r="AF40" i="1"/>
  <c r="AG40" i="1"/>
  <c r="AH40" i="1"/>
  <c r="CV40" i="1" s="1"/>
  <c r="AI40" i="1"/>
  <c r="CW40" i="1" s="1"/>
  <c r="AJ40" i="1"/>
  <c r="CX40" i="1" s="1"/>
  <c r="CQ40" i="1"/>
  <c r="CS40" i="1"/>
  <c r="CU40" i="1"/>
  <c r="FR40" i="1"/>
  <c r="GL40" i="1"/>
  <c r="GN40" i="1"/>
  <c r="GO40" i="1"/>
  <c r="GV40" i="1"/>
  <c r="HC40" i="1" s="1"/>
  <c r="AC41" i="1"/>
  <c r="AE41" i="1"/>
  <c r="AF41" i="1"/>
  <c r="AG41" i="1"/>
  <c r="CU41" i="1" s="1"/>
  <c r="AH41" i="1"/>
  <c r="CV41" i="1" s="1"/>
  <c r="AI41" i="1"/>
  <c r="AJ41" i="1"/>
  <c r="CX41" i="1" s="1"/>
  <c r="CQ41" i="1"/>
  <c r="CS41" i="1"/>
  <c r="CW41" i="1"/>
  <c r="FR41" i="1"/>
  <c r="GL41" i="1"/>
  <c r="GN41" i="1"/>
  <c r="GO41" i="1"/>
  <c r="GV41" i="1"/>
  <c r="HC41" i="1"/>
  <c r="B43" i="1"/>
  <c r="B30" i="1" s="1"/>
  <c r="C43" i="1"/>
  <c r="C30" i="1" s="1"/>
  <c r="D43" i="1"/>
  <c r="D30" i="1" s="1"/>
  <c r="F43" i="1"/>
  <c r="F30" i="1" s="1"/>
  <c r="G43" i="1"/>
  <c r="BX43" i="1"/>
  <c r="CK43" i="1"/>
  <c r="CK30" i="1" s="1"/>
  <c r="CL43" i="1"/>
  <c r="BC43" i="1" s="1"/>
  <c r="BC30" i="1" s="1"/>
  <c r="F59" i="1"/>
  <c r="D72" i="1"/>
  <c r="D74" i="1"/>
  <c r="E74" i="1"/>
  <c r="Z74" i="1"/>
  <c r="AA74" i="1"/>
  <c r="AM74" i="1"/>
  <c r="AN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D76" i="1"/>
  <c r="I76" i="1"/>
  <c r="AC76" i="1"/>
  <c r="AE76" i="1"/>
  <c r="AF76" i="1"/>
  <c r="AG76" i="1"/>
  <c r="CU76" i="1" s="1"/>
  <c r="T76" i="1" s="1"/>
  <c r="AG78" i="1" s="1"/>
  <c r="AH76" i="1"/>
  <c r="CV76" i="1" s="1"/>
  <c r="U76" i="1" s="1"/>
  <c r="AI76" i="1"/>
  <c r="CW76" i="1" s="1"/>
  <c r="AJ76" i="1"/>
  <c r="CX76" i="1" s="1"/>
  <c r="CR76" i="1"/>
  <c r="Q76" i="1" s="1"/>
  <c r="AD78" i="1" s="1"/>
  <c r="FR76" i="1"/>
  <c r="GL76" i="1"/>
  <c r="BZ78" i="1" s="1"/>
  <c r="GN76" i="1"/>
  <c r="GO76" i="1"/>
  <c r="GV76" i="1"/>
  <c r="HC76" i="1" s="1"/>
  <c r="GX76" i="1" s="1"/>
  <c r="CJ78" i="1" s="1"/>
  <c r="B78" i="1"/>
  <c r="B74" i="1" s="1"/>
  <c r="C78" i="1"/>
  <c r="C74" i="1" s="1"/>
  <c r="D78" i="1"/>
  <c r="F78" i="1"/>
  <c r="F74" i="1" s="1"/>
  <c r="G78" i="1"/>
  <c r="AT78" i="1"/>
  <c r="AT74" i="1" s="1"/>
  <c r="BB78" i="1"/>
  <c r="BB74" i="1" s="1"/>
  <c r="BX78" i="1"/>
  <c r="AO78" i="1" s="1"/>
  <c r="BY78" i="1"/>
  <c r="BY74" i="1" s="1"/>
  <c r="CB78" i="1"/>
  <c r="AS78" i="1" s="1"/>
  <c r="CC78" i="1"/>
  <c r="CC74" i="1" s="1"/>
  <c r="CK78" i="1"/>
  <c r="CK74" i="1" s="1"/>
  <c r="CL78" i="1"/>
  <c r="CL74" i="1" s="1"/>
  <c r="F91" i="1"/>
  <c r="D107" i="1"/>
  <c r="E109" i="1"/>
  <c r="Z109" i="1"/>
  <c r="AA109" i="1"/>
  <c r="AM109" i="1"/>
  <c r="AN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FP109" i="1"/>
  <c r="FQ109" i="1"/>
  <c r="FR109" i="1"/>
  <c r="FS109" i="1"/>
  <c r="FT109" i="1"/>
  <c r="FU109" i="1"/>
  <c r="FV109" i="1"/>
  <c r="FW109" i="1"/>
  <c r="FX109" i="1"/>
  <c r="FY109" i="1"/>
  <c r="FZ109" i="1"/>
  <c r="GA109" i="1"/>
  <c r="GB109" i="1"/>
  <c r="GC109" i="1"/>
  <c r="GD109" i="1"/>
  <c r="GE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C111" i="1"/>
  <c r="D111" i="1"/>
  <c r="I111" i="1"/>
  <c r="AC111" i="1"/>
  <c r="AE111" i="1"/>
  <c r="AF111" i="1"/>
  <c r="AG111" i="1"/>
  <c r="CU111" i="1" s="1"/>
  <c r="T111" i="1" s="1"/>
  <c r="AH111" i="1"/>
  <c r="CV111" i="1" s="1"/>
  <c r="U111" i="1" s="1"/>
  <c r="K120" i="5" s="1"/>
  <c r="AI111" i="1"/>
  <c r="AJ111" i="1"/>
  <c r="CR111" i="1"/>
  <c r="Q111" i="1" s="1"/>
  <c r="J115" i="5" s="1"/>
  <c r="CS111" i="1"/>
  <c r="CW111" i="1"/>
  <c r="V111" i="1" s="1"/>
  <c r="CX111" i="1"/>
  <c r="W111" i="1" s="1"/>
  <c r="FR111" i="1"/>
  <c r="GL111" i="1"/>
  <c r="GN111" i="1"/>
  <c r="GO111" i="1"/>
  <c r="GV111" i="1"/>
  <c r="HC111" i="1"/>
  <c r="GX111" i="1" s="1"/>
  <c r="C112" i="1"/>
  <c r="D112" i="1"/>
  <c r="I112" i="1"/>
  <c r="AC112" i="1"/>
  <c r="AE112" i="1"/>
  <c r="AF112" i="1"/>
  <c r="AG112" i="1"/>
  <c r="CU112" i="1" s="1"/>
  <c r="T112" i="1" s="1"/>
  <c r="AH112" i="1"/>
  <c r="CV112" i="1" s="1"/>
  <c r="U112" i="1" s="1"/>
  <c r="K127" i="5" s="1"/>
  <c r="AI112" i="1"/>
  <c r="AJ112" i="1"/>
  <c r="CR112" i="1"/>
  <c r="Q112" i="1" s="1"/>
  <c r="CS112" i="1"/>
  <c r="CW112" i="1"/>
  <c r="V112" i="1" s="1"/>
  <c r="CX112" i="1"/>
  <c r="W112" i="1" s="1"/>
  <c r="FR112" i="1"/>
  <c r="GL112" i="1"/>
  <c r="GN112" i="1"/>
  <c r="GO112" i="1"/>
  <c r="GV112" i="1"/>
  <c r="HC112" i="1"/>
  <c r="GX112" i="1" s="1"/>
  <c r="C113" i="1"/>
  <c r="D113" i="1"/>
  <c r="I113" i="1"/>
  <c r="AC113" i="1"/>
  <c r="AE113" i="1"/>
  <c r="AF113" i="1"/>
  <c r="AG113" i="1"/>
  <c r="CU113" i="1" s="1"/>
  <c r="T113" i="1" s="1"/>
  <c r="AH113" i="1"/>
  <c r="CV113" i="1" s="1"/>
  <c r="U113" i="1" s="1"/>
  <c r="K137" i="5" s="1"/>
  <c r="AI113" i="1"/>
  <c r="CW113" i="1" s="1"/>
  <c r="V113" i="1" s="1"/>
  <c r="AJ113" i="1"/>
  <c r="CT113" i="1"/>
  <c r="S113" i="1" s="1"/>
  <c r="J131" i="5" s="1"/>
  <c r="CX113" i="1"/>
  <c r="W113" i="1" s="1"/>
  <c r="FR113" i="1"/>
  <c r="GL113" i="1"/>
  <c r="GN113" i="1"/>
  <c r="GO113" i="1"/>
  <c r="GV113" i="1"/>
  <c r="HC113" i="1" s="1"/>
  <c r="GX113" i="1" s="1"/>
  <c r="C114" i="1"/>
  <c r="D114" i="1"/>
  <c r="I114" i="1"/>
  <c r="AC114" i="1"/>
  <c r="AE114" i="1"/>
  <c r="AF114" i="1"/>
  <c r="AG114" i="1"/>
  <c r="CU114" i="1" s="1"/>
  <c r="T114" i="1" s="1"/>
  <c r="AH114" i="1"/>
  <c r="AI114" i="1"/>
  <c r="AJ114" i="1"/>
  <c r="CX114" i="1" s="1"/>
  <c r="CR114" i="1"/>
  <c r="Q114" i="1" s="1"/>
  <c r="CV114" i="1"/>
  <c r="CW114" i="1"/>
  <c r="V114" i="1" s="1"/>
  <c r="FR114" i="1"/>
  <c r="GL114" i="1"/>
  <c r="GN114" i="1"/>
  <c r="GO114" i="1"/>
  <c r="GV114" i="1"/>
  <c r="HC114" i="1"/>
  <c r="C115" i="1"/>
  <c r="D115" i="1"/>
  <c r="I115" i="1"/>
  <c r="AC115" i="1"/>
  <c r="CQ115" i="1" s="1"/>
  <c r="AE115" i="1"/>
  <c r="AF115" i="1"/>
  <c r="AG115" i="1"/>
  <c r="CU115" i="1" s="1"/>
  <c r="T115" i="1" s="1"/>
  <c r="AH115" i="1"/>
  <c r="AI115" i="1"/>
  <c r="AJ115" i="1"/>
  <c r="CX115" i="1" s="1"/>
  <c r="W115" i="1" s="1"/>
  <c r="CR115" i="1"/>
  <c r="Q115" i="1" s="1"/>
  <c r="J148" i="5" s="1"/>
  <c r="I150" i="5" s="1"/>
  <c r="P150" i="5" s="1"/>
  <c r="CV115" i="1"/>
  <c r="U115" i="1" s="1"/>
  <c r="CW115" i="1"/>
  <c r="V115" i="1" s="1"/>
  <c r="FR115" i="1"/>
  <c r="GL115" i="1"/>
  <c r="GN115" i="1"/>
  <c r="GO115" i="1"/>
  <c r="GV115" i="1"/>
  <c r="HC115" i="1"/>
  <c r="GX115" i="1" s="1"/>
  <c r="C116" i="1"/>
  <c r="D116" i="1"/>
  <c r="AC116" i="1"/>
  <c r="AE116" i="1"/>
  <c r="AF116" i="1"/>
  <c r="AG116" i="1"/>
  <c r="AH116" i="1"/>
  <c r="CV116" i="1" s="1"/>
  <c r="AI116" i="1"/>
  <c r="CW116" i="1" s="1"/>
  <c r="AJ116" i="1"/>
  <c r="CX116" i="1" s="1"/>
  <c r="CQ116" i="1"/>
  <c r="CS116" i="1"/>
  <c r="CT116" i="1"/>
  <c r="CU116" i="1"/>
  <c r="FR116" i="1"/>
  <c r="GL116" i="1"/>
  <c r="GN116" i="1"/>
  <c r="GO116" i="1"/>
  <c r="GV116" i="1"/>
  <c r="HC116" i="1" s="1"/>
  <c r="AC117" i="1"/>
  <c r="CQ117" i="1" s="1"/>
  <c r="AE117" i="1"/>
  <c r="AF117" i="1"/>
  <c r="AG117" i="1"/>
  <c r="CU117" i="1" s="1"/>
  <c r="AH117" i="1"/>
  <c r="AI117" i="1"/>
  <c r="CW117" i="1" s="1"/>
  <c r="AJ117" i="1"/>
  <c r="CX117" i="1" s="1"/>
  <c r="CV117" i="1"/>
  <c r="FR117" i="1"/>
  <c r="GL117" i="1"/>
  <c r="GN117" i="1"/>
  <c r="GO117" i="1"/>
  <c r="GV117" i="1"/>
  <c r="HC117" i="1"/>
  <c r="D118" i="1"/>
  <c r="I118" i="1"/>
  <c r="AC118" i="1"/>
  <c r="AE118" i="1"/>
  <c r="AF118" i="1"/>
  <c r="AG118" i="1"/>
  <c r="CU118" i="1" s="1"/>
  <c r="T118" i="1" s="1"/>
  <c r="AH118" i="1"/>
  <c r="CV118" i="1" s="1"/>
  <c r="U118" i="1" s="1"/>
  <c r="K167" i="5" s="1"/>
  <c r="AI118" i="1"/>
  <c r="CW118" i="1" s="1"/>
  <c r="V118" i="1" s="1"/>
  <c r="AJ118" i="1"/>
  <c r="CT118" i="1"/>
  <c r="S118" i="1" s="1"/>
  <c r="J160" i="5" s="1"/>
  <c r="CX118" i="1"/>
  <c r="W118" i="1" s="1"/>
  <c r="FR118" i="1"/>
  <c r="GL118" i="1"/>
  <c r="GN118" i="1"/>
  <c r="GO118" i="1"/>
  <c r="GV118" i="1"/>
  <c r="HC118" i="1"/>
  <c r="GX118" i="1" s="1"/>
  <c r="D119" i="1"/>
  <c r="I119" i="1"/>
  <c r="AC119" i="1"/>
  <c r="CQ119" i="1" s="1"/>
  <c r="P119" i="1" s="1"/>
  <c r="J174" i="5" s="1"/>
  <c r="AE119" i="1"/>
  <c r="AF119" i="1"/>
  <c r="AG119" i="1"/>
  <c r="CU119" i="1" s="1"/>
  <c r="T119" i="1" s="1"/>
  <c r="AH119" i="1"/>
  <c r="CV119" i="1" s="1"/>
  <c r="U119" i="1" s="1"/>
  <c r="K178" i="5" s="1"/>
  <c r="AI119" i="1"/>
  <c r="CW119" i="1" s="1"/>
  <c r="AJ119" i="1"/>
  <c r="CT119" i="1"/>
  <c r="S119" i="1" s="1"/>
  <c r="CX119" i="1"/>
  <c r="W119" i="1" s="1"/>
  <c r="CY119" i="1"/>
  <c r="X119" i="1" s="1"/>
  <c r="R169" i="5" s="1"/>
  <c r="J175" i="5" s="1"/>
  <c r="FR119" i="1"/>
  <c r="GL119" i="1"/>
  <c r="GN119" i="1"/>
  <c r="GO119" i="1"/>
  <c r="GV119" i="1"/>
  <c r="HC119" i="1" s="1"/>
  <c r="GX119" i="1" s="1"/>
  <c r="C120" i="1"/>
  <c r="D120" i="1"/>
  <c r="I120" i="1"/>
  <c r="AC120" i="1"/>
  <c r="CQ120" i="1" s="1"/>
  <c r="P120" i="1" s="1"/>
  <c r="J185" i="5" s="1"/>
  <c r="AE120" i="1"/>
  <c r="AF120" i="1"/>
  <c r="AG120" i="1"/>
  <c r="AH120" i="1"/>
  <c r="AI120" i="1"/>
  <c r="CW120" i="1" s="1"/>
  <c r="V120" i="1" s="1"/>
  <c r="AJ120" i="1"/>
  <c r="CX120" i="1" s="1"/>
  <c r="W120" i="1" s="1"/>
  <c r="CU120" i="1"/>
  <c r="T120" i="1" s="1"/>
  <c r="CV120" i="1"/>
  <c r="U120" i="1" s="1"/>
  <c r="K191" i="5" s="1"/>
  <c r="FR120" i="1"/>
  <c r="GL120" i="1"/>
  <c r="GN120" i="1"/>
  <c r="GO120" i="1"/>
  <c r="GV120" i="1"/>
  <c r="HC120" i="1" s="1"/>
  <c r="GX120" i="1" s="1"/>
  <c r="I121" i="1"/>
  <c r="E186" i="5" s="1"/>
  <c r="AC121" i="1"/>
  <c r="CQ121" i="1" s="1"/>
  <c r="P121" i="1" s="1"/>
  <c r="AE121" i="1"/>
  <c r="U186" i="5" s="1"/>
  <c r="AF121" i="1"/>
  <c r="AG121" i="1"/>
  <c r="CU121" i="1" s="1"/>
  <c r="T121" i="1" s="1"/>
  <c r="AH121" i="1"/>
  <c r="CV121" i="1" s="1"/>
  <c r="AI121" i="1"/>
  <c r="AJ121" i="1"/>
  <c r="CX121" i="1" s="1"/>
  <c r="W121" i="1" s="1"/>
  <c r="CR121" i="1"/>
  <c r="Q121" i="1" s="1"/>
  <c r="CW121" i="1"/>
  <c r="V121" i="1" s="1"/>
  <c r="FR121" i="1"/>
  <c r="GL121" i="1"/>
  <c r="GN121" i="1"/>
  <c r="GO121" i="1"/>
  <c r="GV121" i="1"/>
  <c r="HC121" i="1"/>
  <c r="GX121" i="1" s="1"/>
  <c r="I122" i="1"/>
  <c r="E187" i="5" s="1"/>
  <c r="AC122" i="1"/>
  <c r="CQ122" i="1" s="1"/>
  <c r="AE122" i="1"/>
  <c r="AF122" i="1"/>
  <c r="AG122" i="1"/>
  <c r="AH122" i="1"/>
  <c r="CV122" i="1" s="1"/>
  <c r="AI122" i="1"/>
  <c r="CW122" i="1" s="1"/>
  <c r="AJ122" i="1"/>
  <c r="CX122" i="1" s="1"/>
  <c r="CU122" i="1"/>
  <c r="FR122" i="1"/>
  <c r="GL122" i="1"/>
  <c r="GN122" i="1"/>
  <c r="GO122" i="1"/>
  <c r="GV122" i="1"/>
  <c r="HC122" i="1" s="1"/>
  <c r="B124" i="1"/>
  <c r="B109" i="1" s="1"/>
  <c r="C124" i="1"/>
  <c r="C109" i="1" s="1"/>
  <c r="D124" i="1"/>
  <c r="D109" i="1" s="1"/>
  <c r="F124" i="1"/>
  <c r="F109" i="1" s="1"/>
  <c r="G124" i="1"/>
  <c r="BB124" i="1"/>
  <c r="BB109" i="1" s="1"/>
  <c r="BX124" i="1"/>
  <c r="BX109" i="1" s="1"/>
  <c r="BZ124" i="1"/>
  <c r="CK124" i="1"/>
  <c r="CK109" i="1" s="1"/>
  <c r="CL124" i="1"/>
  <c r="CL109" i="1" s="1"/>
  <c r="F137" i="1"/>
  <c r="B153" i="1"/>
  <c r="B26" i="1" s="1"/>
  <c r="C153" i="1"/>
  <c r="C26" i="1" s="1"/>
  <c r="D153" i="1"/>
  <c r="D26" i="1" s="1"/>
  <c r="F153" i="1"/>
  <c r="F26" i="1" s="1"/>
  <c r="G153" i="1"/>
  <c r="D182" i="1"/>
  <c r="E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DP184" i="1"/>
  <c r="DQ184" i="1"/>
  <c r="DR184" i="1"/>
  <c r="DS184" i="1"/>
  <c r="DT184" i="1"/>
  <c r="DU184" i="1"/>
  <c r="DV184" i="1"/>
  <c r="DW184" i="1"/>
  <c r="DX184" i="1"/>
  <c r="DY184" i="1"/>
  <c r="DZ184" i="1"/>
  <c r="EA184" i="1"/>
  <c r="EB184" i="1"/>
  <c r="EC184" i="1"/>
  <c r="ED184" i="1"/>
  <c r="EE184" i="1"/>
  <c r="EF184" i="1"/>
  <c r="EG184" i="1"/>
  <c r="EH184" i="1"/>
  <c r="EI184" i="1"/>
  <c r="EJ184" i="1"/>
  <c r="EK184" i="1"/>
  <c r="EL184" i="1"/>
  <c r="EM184" i="1"/>
  <c r="EN184" i="1"/>
  <c r="EO184" i="1"/>
  <c r="EP184" i="1"/>
  <c r="EQ184" i="1"/>
  <c r="ER184" i="1"/>
  <c r="ES184" i="1"/>
  <c r="ET184" i="1"/>
  <c r="EU184" i="1"/>
  <c r="EV184" i="1"/>
  <c r="EW184" i="1"/>
  <c r="EX184" i="1"/>
  <c r="EY184" i="1"/>
  <c r="EZ184" i="1"/>
  <c r="FA184" i="1"/>
  <c r="FB184" i="1"/>
  <c r="FC184" i="1"/>
  <c r="FD184" i="1"/>
  <c r="FE184" i="1"/>
  <c r="FF184" i="1"/>
  <c r="FG184" i="1"/>
  <c r="FH184" i="1"/>
  <c r="FI184" i="1"/>
  <c r="FJ184" i="1"/>
  <c r="FK184" i="1"/>
  <c r="FL184" i="1"/>
  <c r="FM184" i="1"/>
  <c r="FN184" i="1"/>
  <c r="FO184" i="1"/>
  <c r="FP184" i="1"/>
  <c r="FQ184" i="1"/>
  <c r="FR184" i="1"/>
  <c r="FS184" i="1"/>
  <c r="FT184" i="1"/>
  <c r="FU184" i="1"/>
  <c r="FV184" i="1"/>
  <c r="FW184" i="1"/>
  <c r="FX184" i="1"/>
  <c r="FY184" i="1"/>
  <c r="FZ184" i="1"/>
  <c r="GA184" i="1"/>
  <c r="GB184" i="1"/>
  <c r="GC184" i="1"/>
  <c r="GD184" i="1"/>
  <c r="GE184" i="1"/>
  <c r="GF184" i="1"/>
  <c r="GG184" i="1"/>
  <c r="GH184" i="1"/>
  <c r="GI184" i="1"/>
  <c r="GJ184" i="1"/>
  <c r="GK184" i="1"/>
  <c r="GL184" i="1"/>
  <c r="GM184" i="1"/>
  <c r="GN184" i="1"/>
  <c r="GO184" i="1"/>
  <c r="GP184" i="1"/>
  <c r="GQ184" i="1"/>
  <c r="GR184" i="1"/>
  <c r="GS184" i="1"/>
  <c r="GT184" i="1"/>
  <c r="GU184" i="1"/>
  <c r="GV184" i="1"/>
  <c r="GW184" i="1"/>
  <c r="GX184" i="1"/>
  <c r="D186" i="1"/>
  <c r="E188" i="1"/>
  <c r="Z188" i="1"/>
  <c r="AA188" i="1"/>
  <c r="AM188" i="1"/>
  <c r="AN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DK188" i="1"/>
  <c r="DL188" i="1"/>
  <c r="DM188" i="1"/>
  <c r="DN188" i="1"/>
  <c r="DO188" i="1"/>
  <c r="DP188" i="1"/>
  <c r="DQ188" i="1"/>
  <c r="DR188" i="1"/>
  <c r="DS188" i="1"/>
  <c r="DT188" i="1"/>
  <c r="DU188" i="1"/>
  <c r="DV188" i="1"/>
  <c r="DW188" i="1"/>
  <c r="DX188" i="1"/>
  <c r="DY188" i="1"/>
  <c r="DZ188" i="1"/>
  <c r="EA188" i="1"/>
  <c r="EB188" i="1"/>
  <c r="EC188" i="1"/>
  <c r="ED188" i="1"/>
  <c r="EE188" i="1"/>
  <c r="EF188" i="1"/>
  <c r="EG188" i="1"/>
  <c r="EH188" i="1"/>
  <c r="EI188" i="1"/>
  <c r="EJ188" i="1"/>
  <c r="EK188" i="1"/>
  <c r="EL188" i="1"/>
  <c r="EM188" i="1"/>
  <c r="EN188" i="1"/>
  <c r="EO188" i="1"/>
  <c r="EP188" i="1"/>
  <c r="EQ188" i="1"/>
  <c r="ER188" i="1"/>
  <c r="ES188" i="1"/>
  <c r="ET188" i="1"/>
  <c r="EU188" i="1"/>
  <c r="EV188" i="1"/>
  <c r="EW188" i="1"/>
  <c r="EX188" i="1"/>
  <c r="EY188" i="1"/>
  <c r="EZ188" i="1"/>
  <c r="FA188" i="1"/>
  <c r="FB188" i="1"/>
  <c r="FC188" i="1"/>
  <c r="FD188" i="1"/>
  <c r="FE188" i="1"/>
  <c r="FF188" i="1"/>
  <c r="FG188" i="1"/>
  <c r="FH188" i="1"/>
  <c r="FI188" i="1"/>
  <c r="FJ188" i="1"/>
  <c r="FK188" i="1"/>
  <c r="FL188" i="1"/>
  <c r="FM188" i="1"/>
  <c r="FN188" i="1"/>
  <c r="FO188" i="1"/>
  <c r="FP188" i="1"/>
  <c r="FQ188" i="1"/>
  <c r="FR188" i="1"/>
  <c r="FS188" i="1"/>
  <c r="FT188" i="1"/>
  <c r="FU188" i="1"/>
  <c r="FV188" i="1"/>
  <c r="FW188" i="1"/>
  <c r="FX188" i="1"/>
  <c r="FY188" i="1"/>
  <c r="FZ188" i="1"/>
  <c r="GA188" i="1"/>
  <c r="GB188" i="1"/>
  <c r="GC188" i="1"/>
  <c r="GD188" i="1"/>
  <c r="GE188" i="1"/>
  <c r="GF188" i="1"/>
  <c r="GG188" i="1"/>
  <c r="GH188" i="1"/>
  <c r="GI188" i="1"/>
  <c r="GJ188" i="1"/>
  <c r="GK188" i="1"/>
  <c r="GL188" i="1"/>
  <c r="GM188" i="1"/>
  <c r="GN188" i="1"/>
  <c r="GO188" i="1"/>
  <c r="GP188" i="1"/>
  <c r="GQ188" i="1"/>
  <c r="GR188" i="1"/>
  <c r="GS188" i="1"/>
  <c r="GT188" i="1"/>
  <c r="GU188" i="1"/>
  <c r="GV188" i="1"/>
  <c r="GW188" i="1"/>
  <c r="GX188" i="1"/>
  <c r="C190" i="1"/>
  <c r="D190" i="1"/>
  <c r="I190" i="1"/>
  <c r="AC190" i="1"/>
  <c r="AE190" i="1"/>
  <c r="AF190" i="1"/>
  <c r="AG190" i="1"/>
  <c r="AH190" i="1"/>
  <c r="CV190" i="1" s="1"/>
  <c r="U190" i="1" s="1"/>
  <c r="K208" i="5" s="1"/>
  <c r="AI190" i="1"/>
  <c r="CW190" i="1" s="1"/>
  <c r="V190" i="1" s="1"/>
  <c r="AJ190" i="1"/>
  <c r="CX190" i="1" s="1"/>
  <c r="W190" i="1" s="1"/>
  <c r="CU190" i="1"/>
  <c r="T190" i="1" s="1"/>
  <c r="FR190" i="1"/>
  <c r="GL190" i="1"/>
  <c r="GN190" i="1"/>
  <c r="GO190" i="1"/>
  <c r="GV190" i="1"/>
  <c r="HC190" i="1"/>
  <c r="GX190" i="1" s="1"/>
  <c r="D191" i="1"/>
  <c r="I191" i="1"/>
  <c r="AC191" i="1"/>
  <c r="AE191" i="1"/>
  <c r="AF191" i="1"/>
  <c r="AG191" i="1"/>
  <c r="CU191" i="1" s="1"/>
  <c r="T191" i="1" s="1"/>
  <c r="AH191" i="1"/>
  <c r="AI191" i="1"/>
  <c r="CW191" i="1" s="1"/>
  <c r="V191" i="1" s="1"/>
  <c r="AJ191" i="1"/>
  <c r="CX191" i="1" s="1"/>
  <c r="W191" i="1" s="1"/>
  <c r="CQ191" i="1"/>
  <c r="P191" i="1" s="1"/>
  <c r="CV191" i="1"/>
  <c r="U191" i="1" s="1"/>
  <c r="K218" i="5" s="1"/>
  <c r="FR191" i="1"/>
  <c r="GL191" i="1"/>
  <c r="GN191" i="1"/>
  <c r="GO191" i="1"/>
  <c r="GV191" i="1"/>
  <c r="HC191" i="1" s="1"/>
  <c r="GX191" i="1" s="1"/>
  <c r="C192" i="1"/>
  <c r="D192" i="1"/>
  <c r="I192" i="1"/>
  <c r="P192" i="1"/>
  <c r="AC192" i="1"/>
  <c r="AE192" i="1"/>
  <c r="AF192" i="1"/>
  <c r="AG192" i="1"/>
  <c r="AH192" i="1"/>
  <c r="CV192" i="1" s="1"/>
  <c r="AI192" i="1"/>
  <c r="CW192" i="1" s="1"/>
  <c r="V192" i="1" s="1"/>
  <c r="AJ192" i="1"/>
  <c r="CX192" i="1" s="1"/>
  <c r="W192" i="1" s="1"/>
  <c r="CQ192" i="1"/>
  <c r="CU192" i="1"/>
  <c r="FR192" i="1"/>
  <c r="GL192" i="1"/>
  <c r="GN192" i="1"/>
  <c r="GO192" i="1"/>
  <c r="GV192" i="1"/>
  <c r="HC192" i="1" s="1"/>
  <c r="D193" i="1"/>
  <c r="I193" i="1"/>
  <c r="V193" i="1"/>
  <c r="AC193" i="1"/>
  <c r="CQ193" i="1" s="1"/>
  <c r="AE193" i="1"/>
  <c r="AF193" i="1"/>
  <c r="AG193" i="1"/>
  <c r="CU193" i="1" s="1"/>
  <c r="AH193" i="1"/>
  <c r="AI193" i="1"/>
  <c r="CW193" i="1" s="1"/>
  <c r="AJ193" i="1"/>
  <c r="CX193" i="1" s="1"/>
  <c r="CS193" i="1"/>
  <c r="CV193" i="1"/>
  <c r="FR193" i="1"/>
  <c r="GL193" i="1"/>
  <c r="GN193" i="1"/>
  <c r="GO193" i="1"/>
  <c r="GV193" i="1"/>
  <c r="HC193" i="1" s="1"/>
  <c r="D194" i="1"/>
  <c r="I194" i="1"/>
  <c r="AC194" i="1"/>
  <c r="CQ194" i="1" s="1"/>
  <c r="AE194" i="1"/>
  <c r="AF194" i="1"/>
  <c r="AG194" i="1"/>
  <c r="CU194" i="1" s="1"/>
  <c r="AH194" i="1"/>
  <c r="CV194" i="1" s="1"/>
  <c r="AI194" i="1"/>
  <c r="CW194" i="1" s="1"/>
  <c r="AJ194" i="1"/>
  <c r="CX194" i="1" s="1"/>
  <c r="CT194" i="1"/>
  <c r="FR194" i="1"/>
  <c r="GL194" i="1"/>
  <c r="GN194" i="1"/>
  <c r="GO194" i="1"/>
  <c r="GV194" i="1"/>
  <c r="HC194" i="1"/>
  <c r="D195" i="1"/>
  <c r="AC195" i="1"/>
  <c r="AE195" i="1"/>
  <c r="AF195" i="1"/>
  <c r="AG195" i="1"/>
  <c r="AH195" i="1"/>
  <c r="CV195" i="1" s="1"/>
  <c r="AI195" i="1"/>
  <c r="CW195" i="1" s="1"/>
  <c r="AJ195" i="1"/>
  <c r="CU195" i="1"/>
  <c r="CX195" i="1"/>
  <c r="FR195" i="1"/>
  <c r="GL195" i="1"/>
  <c r="GN195" i="1"/>
  <c r="GO195" i="1"/>
  <c r="GV195" i="1"/>
  <c r="HC195" i="1" s="1"/>
  <c r="D196" i="1"/>
  <c r="AC196" i="1"/>
  <c r="CQ196" i="1" s="1"/>
  <c r="AE196" i="1"/>
  <c r="AF196" i="1"/>
  <c r="AG196" i="1"/>
  <c r="CU196" i="1" s="1"/>
  <c r="AH196" i="1"/>
  <c r="AI196" i="1"/>
  <c r="CW196" i="1" s="1"/>
  <c r="AJ196" i="1"/>
  <c r="CX196" i="1" s="1"/>
  <c r="CV196" i="1"/>
  <c r="FR196" i="1"/>
  <c r="GL196" i="1"/>
  <c r="GN196" i="1"/>
  <c r="GO196" i="1"/>
  <c r="GV196" i="1"/>
  <c r="HC196" i="1" s="1"/>
  <c r="D197" i="1"/>
  <c r="AC197" i="1"/>
  <c r="CQ197" i="1" s="1"/>
  <c r="AE197" i="1"/>
  <c r="AF197" i="1"/>
  <c r="AG197" i="1"/>
  <c r="CU197" i="1" s="1"/>
  <c r="AH197" i="1"/>
  <c r="CV197" i="1" s="1"/>
  <c r="AI197" i="1"/>
  <c r="AJ197" i="1"/>
  <c r="CX197" i="1" s="1"/>
  <c r="CR197" i="1"/>
  <c r="CW197" i="1"/>
  <c r="FR197" i="1"/>
  <c r="GL197" i="1"/>
  <c r="GN197" i="1"/>
  <c r="GO197" i="1"/>
  <c r="GV197" i="1"/>
  <c r="HC197" i="1" s="1"/>
  <c r="D198" i="1"/>
  <c r="AC198" i="1"/>
  <c r="AD198" i="1"/>
  <c r="AE198" i="1"/>
  <c r="AF198" i="1"/>
  <c r="AG198" i="1"/>
  <c r="CU198" i="1" s="1"/>
  <c r="AH198" i="1"/>
  <c r="CV198" i="1" s="1"/>
  <c r="AI198" i="1"/>
  <c r="CW198" i="1" s="1"/>
  <c r="AJ198" i="1"/>
  <c r="CX198" i="1" s="1"/>
  <c r="CQ198" i="1"/>
  <c r="CR198" i="1"/>
  <c r="FR198" i="1"/>
  <c r="GL198" i="1"/>
  <c r="GN198" i="1"/>
  <c r="GO198" i="1"/>
  <c r="GV198" i="1"/>
  <c r="HC198" i="1" s="1"/>
  <c r="AC199" i="1"/>
  <c r="AE199" i="1"/>
  <c r="AF199" i="1"/>
  <c r="AG199" i="1"/>
  <c r="CU199" i="1" s="1"/>
  <c r="AH199" i="1"/>
  <c r="CV199" i="1" s="1"/>
  <c r="AI199" i="1"/>
  <c r="CW199" i="1" s="1"/>
  <c r="AJ199" i="1"/>
  <c r="CR199" i="1"/>
  <c r="CX199" i="1"/>
  <c r="FR199" i="1"/>
  <c r="GL199" i="1"/>
  <c r="GN199" i="1"/>
  <c r="GO199" i="1"/>
  <c r="GV199" i="1"/>
  <c r="HC199" i="1" s="1"/>
  <c r="AC200" i="1"/>
  <c r="CQ200" i="1" s="1"/>
  <c r="AE200" i="1"/>
  <c r="AF200" i="1"/>
  <c r="AG200" i="1"/>
  <c r="CU200" i="1" s="1"/>
  <c r="AH200" i="1"/>
  <c r="AI200" i="1"/>
  <c r="AJ200" i="1"/>
  <c r="CX200" i="1" s="1"/>
  <c r="CR200" i="1"/>
  <c r="CV200" i="1"/>
  <c r="CW200" i="1"/>
  <c r="FR200" i="1"/>
  <c r="GL200" i="1"/>
  <c r="GN200" i="1"/>
  <c r="GO200" i="1"/>
  <c r="GV200" i="1"/>
  <c r="HC200" i="1" s="1"/>
  <c r="B202" i="1"/>
  <c r="B188" i="1" s="1"/>
  <c r="C202" i="1"/>
  <c r="C188" i="1" s="1"/>
  <c r="D202" i="1"/>
  <c r="D188" i="1" s="1"/>
  <c r="F202" i="1"/>
  <c r="F188" i="1" s="1"/>
  <c r="G202" i="1"/>
  <c r="A270" i="5" s="1"/>
  <c r="BX202" i="1"/>
  <c r="CK202" i="1"/>
  <c r="CK188" i="1" s="1"/>
  <c r="CL202" i="1"/>
  <c r="CL188" i="1" s="1"/>
  <c r="D231" i="1"/>
  <c r="E233" i="1"/>
  <c r="Z233" i="1"/>
  <c r="AA233" i="1"/>
  <c r="AM233" i="1"/>
  <c r="AN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DE233" i="1"/>
  <c r="DF233" i="1"/>
  <c r="DG233" i="1"/>
  <c r="DH233" i="1"/>
  <c r="DI233" i="1"/>
  <c r="DJ233" i="1"/>
  <c r="DK233" i="1"/>
  <c r="DL233" i="1"/>
  <c r="DM233" i="1"/>
  <c r="DN233" i="1"/>
  <c r="DO233" i="1"/>
  <c r="DP233" i="1"/>
  <c r="DQ233" i="1"/>
  <c r="DR233" i="1"/>
  <c r="DS233" i="1"/>
  <c r="DT233" i="1"/>
  <c r="DU233" i="1"/>
  <c r="DV233" i="1"/>
  <c r="DW233" i="1"/>
  <c r="DX233" i="1"/>
  <c r="DY233" i="1"/>
  <c r="DZ233" i="1"/>
  <c r="EA233" i="1"/>
  <c r="EB233" i="1"/>
  <c r="EC233" i="1"/>
  <c r="ED233" i="1"/>
  <c r="EE233" i="1"/>
  <c r="EF233" i="1"/>
  <c r="EG233" i="1"/>
  <c r="EH233" i="1"/>
  <c r="EI233" i="1"/>
  <c r="EJ233" i="1"/>
  <c r="EK233" i="1"/>
  <c r="EL233" i="1"/>
  <c r="EM233" i="1"/>
  <c r="EN233" i="1"/>
  <c r="EO233" i="1"/>
  <c r="EP233" i="1"/>
  <c r="EQ233" i="1"/>
  <c r="ER233" i="1"/>
  <c r="ES233" i="1"/>
  <c r="ET233" i="1"/>
  <c r="EU233" i="1"/>
  <c r="EV233" i="1"/>
  <c r="EW233" i="1"/>
  <c r="EX233" i="1"/>
  <c r="EY233" i="1"/>
  <c r="EZ233" i="1"/>
  <c r="FA233" i="1"/>
  <c r="FB233" i="1"/>
  <c r="FC233" i="1"/>
  <c r="FD233" i="1"/>
  <c r="FE233" i="1"/>
  <c r="FF233" i="1"/>
  <c r="FG233" i="1"/>
  <c r="FH233" i="1"/>
  <c r="FI233" i="1"/>
  <c r="FJ233" i="1"/>
  <c r="FK233" i="1"/>
  <c r="FL233" i="1"/>
  <c r="FM233" i="1"/>
  <c r="FN233" i="1"/>
  <c r="FO233" i="1"/>
  <c r="FP233" i="1"/>
  <c r="FQ233" i="1"/>
  <c r="FR233" i="1"/>
  <c r="FS233" i="1"/>
  <c r="FT233" i="1"/>
  <c r="FU233" i="1"/>
  <c r="FV233" i="1"/>
  <c r="FW233" i="1"/>
  <c r="FX233" i="1"/>
  <c r="FY233" i="1"/>
  <c r="FZ233" i="1"/>
  <c r="GA233" i="1"/>
  <c r="GB233" i="1"/>
  <c r="GC233" i="1"/>
  <c r="GD233" i="1"/>
  <c r="GE233" i="1"/>
  <c r="GF233" i="1"/>
  <c r="GG233" i="1"/>
  <c r="GH233" i="1"/>
  <c r="GI233" i="1"/>
  <c r="GJ233" i="1"/>
  <c r="GK233" i="1"/>
  <c r="GL233" i="1"/>
  <c r="GM233" i="1"/>
  <c r="GN233" i="1"/>
  <c r="GO233" i="1"/>
  <c r="GP233" i="1"/>
  <c r="GQ233" i="1"/>
  <c r="GR233" i="1"/>
  <c r="GS233" i="1"/>
  <c r="GT233" i="1"/>
  <c r="GU233" i="1"/>
  <c r="GV233" i="1"/>
  <c r="GW233" i="1"/>
  <c r="GX233" i="1"/>
  <c r="D235" i="1"/>
  <c r="I235" i="1"/>
  <c r="AC235" i="1"/>
  <c r="CQ235" i="1" s="1"/>
  <c r="AE235" i="1"/>
  <c r="AF235" i="1"/>
  <c r="AG235" i="1"/>
  <c r="AH235" i="1"/>
  <c r="AI235" i="1"/>
  <c r="CW235" i="1" s="1"/>
  <c r="V235" i="1" s="1"/>
  <c r="AI237" i="1" s="1"/>
  <c r="AJ235" i="1"/>
  <c r="CX235" i="1" s="1"/>
  <c r="CU235" i="1"/>
  <c r="T235" i="1" s="1"/>
  <c r="AG237" i="1" s="1"/>
  <c r="CV235" i="1"/>
  <c r="FR235" i="1"/>
  <c r="GL235" i="1"/>
  <c r="BZ237" i="1" s="1"/>
  <c r="GN235" i="1"/>
  <c r="CB237" i="1" s="1"/>
  <c r="AS237" i="1" s="1"/>
  <c r="GO235" i="1"/>
  <c r="GV235" i="1"/>
  <c r="HC235" i="1" s="1"/>
  <c r="B237" i="1"/>
  <c r="B233" i="1" s="1"/>
  <c r="C237" i="1"/>
  <c r="C233" i="1" s="1"/>
  <c r="D237" i="1"/>
  <c r="D233" i="1" s="1"/>
  <c r="F237" i="1"/>
  <c r="F233" i="1" s="1"/>
  <c r="G237" i="1"/>
  <c r="BX237" i="1"/>
  <c r="BX233" i="1" s="1"/>
  <c r="BY237" i="1"/>
  <c r="BY233" i="1" s="1"/>
  <c r="CC237" i="1"/>
  <c r="CC233" i="1" s="1"/>
  <c r="CK237" i="1"/>
  <c r="CK233" i="1" s="1"/>
  <c r="CL237" i="1"/>
  <c r="CL233" i="1" s="1"/>
  <c r="D266" i="1"/>
  <c r="E268" i="1"/>
  <c r="Z268" i="1"/>
  <c r="AA268" i="1"/>
  <c r="AM268" i="1"/>
  <c r="AN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DE268" i="1"/>
  <c r="DF268" i="1"/>
  <c r="DG268" i="1"/>
  <c r="DH268" i="1"/>
  <c r="DI268" i="1"/>
  <c r="DJ268" i="1"/>
  <c r="DK268" i="1"/>
  <c r="DL268" i="1"/>
  <c r="DM268" i="1"/>
  <c r="DN268" i="1"/>
  <c r="DO268" i="1"/>
  <c r="DP268" i="1"/>
  <c r="DQ268" i="1"/>
  <c r="DR268" i="1"/>
  <c r="DS268" i="1"/>
  <c r="DT268" i="1"/>
  <c r="DU268" i="1"/>
  <c r="DV268" i="1"/>
  <c r="DW268" i="1"/>
  <c r="DX268" i="1"/>
  <c r="DY268" i="1"/>
  <c r="DZ268" i="1"/>
  <c r="EA268" i="1"/>
  <c r="EB268" i="1"/>
  <c r="EC268" i="1"/>
  <c r="ED268" i="1"/>
  <c r="EE268" i="1"/>
  <c r="EF268" i="1"/>
  <c r="EG268" i="1"/>
  <c r="EH268" i="1"/>
  <c r="EI268" i="1"/>
  <c r="EJ268" i="1"/>
  <c r="EK268" i="1"/>
  <c r="EL268" i="1"/>
  <c r="EM268" i="1"/>
  <c r="EN268" i="1"/>
  <c r="EO268" i="1"/>
  <c r="EP268" i="1"/>
  <c r="EQ268" i="1"/>
  <c r="ER268" i="1"/>
  <c r="ES268" i="1"/>
  <c r="ET268" i="1"/>
  <c r="EU268" i="1"/>
  <c r="EV268" i="1"/>
  <c r="EW268" i="1"/>
  <c r="EX268" i="1"/>
  <c r="EY268" i="1"/>
  <c r="EZ268" i="1"/>
  <c r="FA268" i="1"/>
  <c r="FB268" i="1"/>
  <c r="FC268" i="1"/>
  <c r="FD268" i="1"/>
  <c r="FE268" i="1"/>
  <c r="FF268" i="1"/>
  <c r="FG268" i="1"/>
  <c r="FH268" i="1"/>
  <c r="FI268" i="1"/>
  <c r="FJ268" i="1"/>
  <c r="FK268" i="1"/>
  <c r="FL268" i="1"/>
  <c r="FM268" i="1"/>
  <c r="FN268" i="1"/>
  <c r="FO268" i="1"/>
  <c r="FP268" i="1"/>
  <c r="FQ268" i="1"/>
  <c r="FR268" i="1"/>
  <c r="FS268" i="1"/>
  <c r="FT268" i="1"/>
  <c r="FU268" i="1"/>
  <c r="FV268" i="1"/>
  <c r="FW268" i="1"/>
  <c r="FX268" i="1"/>
  <c r="FY268" i="1"/>
  <c r="FZ268" i="1"/>
  <c r="GA268" i="1"/>
  <c r="GB268" i="1"/>
  <c r="GC268" i="1"/>
  <c r="GD268" i="1"/>
  <c r="GE268" i="1"/>
  <c r="GF268" i="1"/>
  <c r="GG268" i="1"/>
  <c r="GH268" i="1"/>
  <c r="GI268" i="1"/>
  <c r="GJ268" i="1"/>
  <c r="GK268" i="1"/>
  <c r="GL268" i="1"/>
  <c r="GM268" i="1"/>
  <c r="GN268" i="1"/>
  <c r="GO268" i="1"/>
  <c r="GP268" i="1"/>
  <c r="GQ268" i="1"/>
  <c r="GR268" i="1"/>
  <c r="GS268" i="1"/>
  <c r="GT268" i="1"/>
  <c r="GU268" i="1"/>
  <c r="GV268" i="1"/>
  <c r="GW268" i="1"/>
  <c r="GX268" i="1"/>
  <c r="C270" i="1"/>
  <c r="D270" i="1"/>
  <c r="I270" i="1"/>
  <c r="AC270" i="1"/>
  <c r="AE270" i="1"/>
  <c r="AF270" i="1"/>
  <c r="AG270" i="1"/>
  <c r="CU270" i="1" s="1"/>
  <c r="T270" i="1" s="1"/>
  <c r="AH270" i="1"/>
  <c r="CV270" i="1" s="1"/>
  <c r="AI270" i="1"/>
  <c r="CW270" i="1" s="1"/>
  <c r="V270" i="1" s="1"/>
  <c r="AJ270" i="1"/>
  <c r="CX270" i="1" s="1"/>
  <c r="W270" i="1" s="1"/>
  <c r="CQ270" i="1"/>
  <c r="P270" i="1" s="1"/>
  <c r="FR270" i="1"/>
  <c r="GL270" i="1"/>
  <c r="GN270" i="1"/>
  <c r="GO270" i="1"/>
  <c r="GV270" i="1"/>
  <c r="HC270" i="1" s="1"/>
  <c r="C271" i="1"/>
  <c r="D271" i="1"/>
  <c r="I271" i="1"/>
  <c r="I272" i="1" s="1"/>
  <c r="T272" i="1" s="1"/>
  <c r="AC271" i="1"/>
  <c r="CQ271" i="1" s="1"/>
  <c r="AE271" i="1"/>
  <c r="AF271" i="1"/>
  <c r="AG271" i="1"/>
  <c r="AH271" i="1"/>
  <c r="AI271" i="1"/>
  <c r="CW271" i="1" s="1"/>
  <c r="V271" i="1" s="1"/>
  <c r="AJ271" i="1"/>
  <c r="CX271" i="1" s="1"/>
  <c r="CU271" i="1"/>
  <c r="CV271" i="1"/>
  <c r="FR271" i="1"/>
  <c r="GL271" i="1"/>
  <c r="GN271" i="1"/>
  <c r="GO271" i="1"/>
  <c r="GV271" i="1"/>
  <c r="HC271" i="1" s="1"/>
  <c r="GX271" i="1" s="1"/>
  <c r="C272" i="1"/>
  <c r="D272" i="1"/>
  <c r="AC272" i="1"/>
  <c r="AE272" i="1"/>
  <c r="AF272" i="1"/>
  <c r="AG272" i="1"/>
  <c r="AH272" i="1"/>
  <c r="CV272" i="1" s="1"/>
  <c r="AI272" i="1"/>
  <c r="CW272" i="1" s="1"/>
  <c r="AJ272" i="1"/>
  <c r="CX272" i="1" s="1"/>
  <c r="CQ272" i="1"/>
  <c r="CU272" i="1"/>
  <c r="FR272" i="1"/>
  <c r="GL272" i="1"/>
  <c r="GN272" i="1"/>
  <c r="GO272" i="1"/>
  <c r="GV272" i="1"/>
  <c r="HC272" i="1" s="1"/>
  <c r="C273" i="1"/>
  <c r="D273" i="1"/>
  <c r="AC273" i="1"/>
  <c r="CQ273" i="1" s="1"/>
  <c r="AE273" i="1"/>
  <c r="AF273" i="1"/>
  <c r="AG273" i="1"/>
  <c r="AH273" i="1"/>
  <c r="AI273" i="1"/>
  <c r="CW273" i="1" s="1"/>
  <c r="AJ273" i="1"/>
  <c r="CX273" i="1" s="1"/>
  <c r="CU273" i="1"/>
  <c r="CV273" i="1"/>
  <c r="FR273" i="1"/>
  <c r="GL273" i="1"/>
  <c r="GN273" i="1"/>
  <c r="GO273" i="1"/>
  <c r="GV273" i="1"/>
  <c r="HC273" i="1" s="1"/>
  <c r="C274" i="1"/>
  <c r="D274" i="1"/>
  <c r="I274" i="1"/>
  <c r="AC274" i="1"/>
  <c r="AD274" i="1"/>
  <c r="AB274" i="1" s="1"/>
  <c r="AE274" i="1"/>
  <c r="AF274" i="1"/>
  <c r="AG274" i="1"/>
  <c r="AH274" i="1"/>
  <c r="CV274" i="1" s="1"/>
  <c r="U274" i="1" s="1"/>
  <c r="AI274" i="1"/>
  <c r="CW274" i="1" s="1"/>
  <c r="AJ274" i="1"/>
  <c r="CX274" i="1" s="1"/>
  <c r="CQ274" i="1"/>
  <c r="CR274" i="1"/>
  <c r="Q274" i="1" s="1"/>
  <c r="J323" i="5" s="1"/>
  <c r="I325" i="5" s="1"/>
  <c r="CU274" i="1"/>
  <c r="FR274" i="1"/>
  <c r="GL274" i="1"/>
  <c r="GN274" i="1"/>
  <c r="GO274" i="1"/>
  <c r="GV274" i="1"/>
  <c r="HC274" i="1" s="1"/>
  <c r="GX274" i="1" s="1"/>
  <c r="C275" i="1"/>
  <c r="D275" i="1"/>
  <c r="I275" i="1"/>
  <c r="AC275" i="1"/>
  <c r="AE275" i="1"/>
  <c r="CS275" i="1" s="1"/>
  <c r="AF275" i="1"/>
  <c r="AG275" i="1"/>
  <c r="CU275" i="1" s="1"/>
  <c r="AH275" i="1"/>
  <c r="CV275" i="1" s="1"/>
  <c r="U275" i="1" s="1"/>
  <c r="AI275" i="1"/>
  <c r="CW275" i="1" s="1"/>
  <c r="AJ275" i="1"/>
  <c r="CX275" i="1" s="1"/>
  <c r="FR275" i="1"/>
  <c r="GL275" i="1"/>
  <c r="GN275" i="1"/>
  <c r="GO275" i="1"/>
  <c r="GV275" i="1"/>
  <c r="HC275" i="1"/>
  <c r="GX275" i="1" s="1"/>
  <c r="AC276" i="1"/>
  <c r="AE276" i="1"/>
  <c r="AF276" i="1"/>
  <c r="AG276" i="1"/>
  <c r="CU276" i="1" s="1"/>
  <c r="AH276" i="1"/>
  <c r="CV276" i="1" s="1"/>
  <c r="AI276" i="1"/>
  <c r="CW276" i="1" s="1"/>
  <c r="AJ276" i="1"/>
  <c r="CX276" i="1" s="1"/>
  <c r="CQ276" i="1"/>
  <c r="FR276" i="1"/>
  <c r="GL276" i="1"/>
  <c r="GN276" i="1"/>
  <c r="GO276" i="1"/>
  <c r="GV276" i="1"/>
  <c r="HC276" i="1" s="1"/>
  <c r="D277" i="1"/>
  <c r="I277" i="1"/>
  <c r="AC277" i="1"/>
  <c r="CQ277" i="1" s="1"/>
  <c r="AE277" i="1"/>
  <c r="AF277" i="1"/>
  <c r="AG277" i="1"/>
  <c r="CU277" i="1" s="1"/>
  <c r="AH277" i="1"/>
  <c r="AI277" i="1"/>
  <c r="CW277" i="1" s="1"/>
  <c r="AJ277" i="1"/>
  <c r="CX277" i="1" s="1"/>
  <c r="CV277" i="1"/>
  <c r="U277" i="1" s="1"/>
  <c r="K342" i="5" s="1"/>
  <c r="FR277" i="1"/>
  <c r="GL277" i="1"/>
  <c r="GN277" i="1"/>
  <c r="CB286" i="1" s="1"/>
  <c r="CB268" i="1" s="1"/>
  <c r="GO277" i="1"/>
  <c r="GV277" i="1"/>
  <c r="HC277" i="1" s="1"/>
  <c r="D278" i="1"/>
  <c r="I278" i="1"/>
  <c r="AC278" i="1"/>
  <c r="CQ278" i="1" s="1"/>
  <c r="AE278" i="1"/>
  <c r="AF278" i="1"/>
  <c r="AG278" i="1"/>
  <c r="CU278" i="1" s="1"/>
  <c r="AH278" i="1"/>
  <c r="CV278" i="1" s="1"/>
  <c r="AI278" i="1"/>
  <c r="CW278" i="1" s="1"/>
  <c r="AJ278" i="1"/>
  <c r="CT278" i="1"/>
  <c r="CX278" i="1"/>
  <c r="FR278" i="1"/>
  <c r="GL278" i="1"/>
  <c r="GN278" i="1"/>
  <c r="GO278" i="1"/>
  <c r="GV278" i="1"/>
  <c r="HC278" i="1"/>
  <c r="C279" i="1"/>
  <c r="D279" i="1"/>
  <c r="I279" i="1"/>
  <c r="AC279" i="1"/>
  <c r="CQ279" i="1" s="1"/>
  <c r="AE279" i="1"/>
  <c r="AF279" i="1"/>
  <c r="AG279" i="1"/>
  <c r="CU279" i="1" s="1"/>
  <c r="AH279" i="1"/>
  <c r="CV279" i="1" s="1"/>
  <c r="AI279" i="1"/>
  <c r="CW279" i="1" s="1"/>
  <c r="V279" i="1" s="1"/>
  <c r="AJ279" i="1"/>
  <c r="CX279" i="1" s="1"/>
  <c r="W279" i="1" s="1"/>
  <c r="CT279" i="1"/>
  <c r="S279" i="1" s="1"/>
  <c r="J357" i="5" s="1"/>
  <c r="FR279" i="1"/>
  <c r="GL279" i="1"/>
  <c r="GN279" i="1"/>
  <c r="GO279" i="1"/>
  <c r="GV279" i="1"/>
  <c r="HC279" i="1"/>
  <c r="GX279" i="1" s="1"/>
  <c r="AC280" i="1"/>
  <c r="AE280" i="1"/>
  <c r="AF280" i="1"/>
  <c r="AG280" i="1"/>
  <c r="CU280" i="1" s="1"/>
  <c r="AH280" i="1"/>
  <c r="AI280" i="1"/>
  <c r="CW280" i="1" s="1"/>
  <c r="AJ280" i="1"/>
  <c r="CX280" i="1" s="1"/>
  <c r="CQ280" i="1"/>
  <c r="CV280" i="1"/>
  <c r="FR280" i="1"/>
  <c r="GL280" i="1"/>
  <c r="GN280" i="1"/>
  <c r="GO280" i="1"/>
  <c r="GV280" i="1"/>
  <c r="HC280" i="1" s="1"/>
  <c r="I281" i="1"/>
  <c r="E362" i="5" s="1"/>
  <c r="AC281" i="1"/>
  <c r="CQ281" i="1" s="1"/>
  <c r="AE281" i="1"/>
  <c r="AF281" i="1"/>
  <c r="AG281" i="1"/>
  <c r="CU281" i="1" s="1"/>
  <c r="AH281" i="1"/>
  <c r="CV281" i="1" s="1"/>
  <c r="AI281" i="1"/>
  <c r="CW281" i="1" s="1"/>
  <c r="V281" i="1" s="1"/>
  <c r="AJ281" i="1"/>
  <c r="CX281" i="1" s="1"/>
  <c r="CT281" i="1"/>
  <c r="FR281" i="1"/>
  <c r="GL281" i="1"/>
  <c r="GN281" i="1"/>
  <c r="GO281" i="1"/>
  <c r="GV281" i="1"/>
  <c r="HC281" i="1" s="1"/>
  <c r="GX281" i="1"/>
  <c r="C282" i="1"/>
  <c r="D282" i="1"/>
  <c r="I282" i="1"/>
  <c r="I284" i="1" s="1"/>
  <c r="E375" i="5" s="1"/>
  <c r="AC282" i="1"/>
  <c r="CQ282" i="1" s="1"/>
  <c r="P282" i="1" s="1"/>
  <c r="J373" i="5" s="1"/>
  <c r="AD282" i="1"/>
  <c r="AE282" i="1"/>
  <c r="AF282" i="1"/>
  <c r="AG282" i="1"/>
  <c r="CU282" i="1" s="1"/>
  <c r="T282" i="1" s="1"/>
  <c r="AH282" i="1"/>
  <c r="CV282" i="1" s="1"/>
  <c r="AI282" i="1"/>
  <c r="AJ282" i="1"/>
  <c r="CX282" i="1" s="1"/>
  <c r="CR282" i="1"/>
  <c r="CS282" i="1"/>
  <c r="CT282" i="1"/>
  <c r="S282" i="1" s="1"/>
  <c r="J370" i="5" s="1"/>
  <c r="CW282" i="1"/>
  <c r="V282" i="1" s="1"/>
  <c r="FR282" i="1"/>
  <c r="GL282" i="1"/>
  <c r="GN282" i="1"/>
  <c r="GO282" i="1"/>
  <c r="GV282" i="1"/>
  <c r="HC282" i="1"/>
  <c r="GX282" i="1" s="1"/>
  <c r="AC283" i="1"/>
  <c r="AE283" i="1"/>
  <c r="AF283" i="1"/>
  <c r="AG283" i="1"/>
  <c r="CU283" i="1" s="1"/>
  <c r="AH283" i="1"/>
  <c r="CV283" i="1" s="1"/>
  <c r="AI283" i="1"/>
  <c r="CW283" i="1" s="1"/>
  <c r="AJ283" i="1"/>
  <c r="CX283" i="1" s="1"/>
  <c r="CQ283" i="1"/>
  <c r="CS283" i="1"/>
  <c r="FR283" i="1"/>
  <c r="GL283" i="1"/>
  <c r="GN283" i="1"/>
  <c r="GO283" i="1"/>
  <c r="GV283" i="1"/>
  <c r="HC283" i="1" s="1"/>
  <c r="AC284" i="1"/>
  <c r="AE284" i="1"/>
  <c r="AF284" i="1"/>
  <c r="AG284" i="1"/>
  <c r="CU284" i="1" s="1"/>
  <c r="AH284" i="1"/>
  <c r="CV284" i="1" s="1"/>
  <c r="AI284" i="1"/>
  <c r="CW284" i="1" s="1"/>
  <c r="AJ284" i="1"/>
  <c r="CX284" i="1" s="1"/>
  <c r="CQ284" i="1"/>
  <c r="CS284" i="1"/>
  <c r="CT284" i="1"/>
  <c r="FR284" i="1"/>
  <c r="GL284" i="1"/>
  <c r="GN284" i="1"/>
  <c r="GO284" i="1"/>
  <c r="GV284" i="1"/>
  <c r="HC284" i="1" s="1"/>
  <c r="GX284" i="1" s="1"/>
  <c r="B286" i="1"/>
  <c r="B268" i="1" s="1"/>
  <c r="C286" i="1"/>
  <c r="C268" i="1" s="1"/>
  <c r="D286" i="1"/>
  <c r="D268" i="1" s="1"/>
  <c r="F286" i="1"/>
  <c r="F268" i="1" s="1"/>
  <c r="G286" i="1"/>
  <c r="BB286" i="1"/>
  <c r="BB268" i="1" s="1"/>
  <c r="BX286" i="1"/>
  <c r="BX268" i="1" s="1"/>
  <c r="CK286" i="1"/>
  <c r="CK268" i="1" s="1"/>
  <c r="CL286" i="1"/>
  <c r="D315" i="1"/>
  <c r="E317" i="1"/>
  <c r="Z317" i="1"/>
  <c r="AA317" i="1"/>
  <c r="AM317" i="1"/>
  <c r="AN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CM317" i="1"/>
  <c r="CN317" i="1"/>
  <c r="CO317" i="1"/>
  <c r="CP317" i="1"/>
  <c r="CQ317" i="1"/>
  <c r="CR317" i="1"/>
  <c r="CS317" i="1"/>
  <c r="CT317" i="1"/>
  <c r="CU317" i="1"/>
  <c r="CV317" i="1"/>
  <c r="CW317" i="1"/>
  <c r="CX317" i="1"/>
  <c r="CY317" i="1"/>
  <c r="CZ317" i="1"/>
  <c r="DA317" i="1"/>
  <c r="DB317" i="1"/>
  <c r="DC317" i="1"/>
  <c r="DD317" i="1"/>
  <c r="DE317" i="1"/>
  <c r="DF317" i="1"/>
  <c r="DG317" i="1"/>
  <c r="DH317" i="1"/>
  <c r="DI317" i="1"/>
  <c r="DJ317" i="1"/>
  <c r="DK317" i="1"/>
  <c r="DL317" i="1"/>
  <c r="DM317" i="1"/>
  <c r="DN317" i="1"/>
  <c r="DO317" i="1"/>
  <c r="DP317" i="1"/>
  <c r="DQ317" i="1"/>
  <c r="DR317" i="1"/>
  <c r="DS317" i="1"/>
  <c r="DT317" i="1"/>
  <c r="DU317" i="1"/>
  <c r="DV317" i="1"/>
  <c r="DW317" i="1"/>
  <c r="DX317" i="1"/>
  <c r="DY317" i="1"/>
  <c r="DZ317" i="1"/>
  <c r="EA317" i="1"/>
  <c r="EB317" i="1"/>
  <c r="EC317" i="1"/>
  <c r="ED317" i="1"/>
  <c r="EE317" i="1"/>
  <c r="EF317" i="1"/>
  <c r="EG317" i="1"/>
  <c r="EH317" i="1"/>
  <c r="EI317" i="1"/>
  <c r="EJ317" i="1"/>
  <c r="EK317" i="1"/>
  <c r="EL317" i="1"/>
  <c r="EM317" i="1"/>
  <c r="EN317" i="1"/>
  <c r="EO317" i="1"/>
  <c r="EP317" i="1"/>
  <c r="EQ317" i="1"/>
  <c r="ER317" i="1"/>
  <c r="ES317" i="1"/>
  <c r="ET317" i="1"/>
  <c r="EU317" i="1"/>
  <c r="EV317" i="1"/>
  <c r="EW317" i="1"/>
  <c r="EX317" i="1"/>
  <c r="EY317" i="1"/>
  <c r="EZ317" i="1"/>
  <c r="FA317" i="1"/>
  <c r="FB317" i="1"/>
  <c r="FC317" i="1"/>
  <c r="FD317" i="1"/>
  <c r="FE317" i="1"/>
  <c r="FF317" i="1"/>
  <c r="FG317" i="1"/>
  <c r="FH317" i="1"/>
  <c r="FI317" i="1"/>
  <c r="FJ317" i="1"/>
  <c r="FK317" i="1"/>
  <c r="FL317" i="1"/>
  <c r="FM317" i="1"/>
  <c r="FN317" i="1"/>
  <c r="FO317" i="1"/>
  <c r="FP317" i="1"/>
  <c r="FQ317" i="1"/>
  <c r="FR317" i="1"/>
  <c r="FS317" i="1"/>
  <c r="FT317" i="1"/>
  <c r="FU317" i="1"/>
  <c r="FV317" i="1"/>
  <c r="FW317" i="1"/>
  <c r="FX317" i="1"/>
  <c r="FY317" i="1"/>
  <c r="FZ317" i="1"/>
  <c r="GA317" i="1"/>
  <c r="GB317" i="1"/>
  <c r="GC317" i="1"/>
  <c r="GD317" i="1"/>
  <c r="GE317" i="1"/>
  <c r="GF317" i="1"/>
  <c r="GG317" i="1"/>
  <c r="GH317" i="1"/>
  <c r="GI317" i="1"/>
  <c r="GJ317" i="1"/>
  <c r="GK317" i="1"/>
  <c r="GL317" i="1"/>
  <c r="GM317" i="1"/>
  <c r="GN317" i="1"/>
  <c r="GO317" i="1"/>
  <c r="GP317" i="1"/>
  <c r="GQ317" i="1"/>
  <c r="GR317" i="1"/>
  <c r="GS317" i="1"/>
  <c r="GT317" i="1"/>
  <c r="GU317" i="1"/>
  <c r="GV317" i="1"/>
  <c r="GW317" i="1"/>
  <c r="GX317" i="1"/>
  <c r="C319" i="1"/>
  <c r="D319" i="1"/>
  <c r="I319" i="1"/>
  <c r="AC319" i="1"/>
  <c r="AD319" i="1"/>
  <c r="AE319" i="1"/>
  <c r="AF319" i="1"/>
  <c r="AG319" i="1"/>
  <c r="CU319" i="1" s="1"/>
  <c r="T319" i="1" s="1"/>
  <c r="AH319" i="1"/>
  <c r="CV319" i="1" s="1"/>
  <c r="U319" i="1" s="1"/>
  <c r="K394" i="5" s="1"/>
  <c r="AI319" i="1"/>
  <c r="CW319" i="1" s="1"/>
  <c r="V319" i="1" s="1"/>
  <c r="AJ319" i="1"/>
  <c r="CQ319" i="1"/>
  <c r="P319" i="1" s="1"/>
  <c r="CR319" i="1"/>
  <c r="Q319" i="1" s="1"/>
  <c r="J389" i="5" s="1"/>
  <c r="CT319" i="1"/>
  <c r="S319" i="1" s="1"/>
  <c r="J388" i="5" s="1"/>
  <c r="CX319" i="1"/>
  <c r="W319" i="1" s="1"/>
  <c r="FR319" i="1"/>
  <c r="BY322" i="1" s="1"/>
  <c r="GL319" i="1"/>
  <c r="BZ322" i="1" s="1"/>
  <c r="BZ317" i="1" s="1"/>
  <c r="GN319" i="1"/>
  <c r="GO319" i="1"/>
  <c r="GV319" i="1"/>
  <c r="HC319" i="1"/>
  <c r="GX319" i="1" s="1"/>
  <c r="C320" i="1"/>
  <c r="D320" i="1"/>
  <c r="I320" i="1"/>
  <c r="AC320" i="1"/>
  <c r="AE320" i="1"/>
  <c r="AF320" i="1"/>
  <c r="AG320" i="1"/>
  <c r="AH320" i="1"/>
  <c r="CV320" i="1" s="1"/>
  <c r="AI320" i="1"/>
  <c r="CW320" i="1" s="1"/>
  <c r="AJ320" i="1"/>
  <c r="CX320" i="1" s="1"/>
  <c r="W320" i="1" s="1"/>
  <c r="CU320" i="1"/>
  <c r="T320" i="1" s="1"/>
  <c r="FR320" i="1"/>
  <c r="GL320" i="1"/>
  <c r="GN320" i="1"/>
  <c r="GO320" i="1"/>
  <c r="CC322" i="1" s="1"/>
  <c r="CC317" i="1" s="1"/>
  <c r="GV320" i="1"/>
  <c r="HC320" i="1"/>
  <c r="B322" i="1"/>
  <c r="B317" i="1" s="1"/>
  <c r="C322" i="1"/>
  <c r="C317" i="1" s="1"/>
  <c r="D322" i="1"/>
  <c r="D317" i="1" s="1"/>
  <c r="F322" i="1"/>
  <c r="F317" i="1" s="1"/>
  <c r="G322" i="1"/>
  <c r="AO322" i="1"/>
  <c r="AO317" i="1" s="1"/>
  <c r="AT322" i="1"/>
  <c r="AT317" i="1" s="1"/>
  <c r="BB322" i="1"/>
  <c r="BX322" i="1"/>
  <c r="BX317" i="1" s="1"/>
  <c r="CB322" i="1"/>
  <c r="CK322" i="1"/>
  <c r="CK317" i="1" s="1"/>
  <c r="CL322" i="1"/>
  <c r="CL317" i="1" s="1"/>
  <c r="F326" i="1"/>
  <c r="D351" i="1"/>
  <c r="E353" i="1"/>
  <c r="Z353" i="1"/>
  <c r="AA353" i="1"/>
  <c r="AM353" i="1"/>
  <c r="AN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CC353" i="1"/>
  <c r="CM353" i="1"/>
  <c r="CN353" i="1"/>
  <c r="CO353" i="1"/>
  <c r="CP353" i="1"/>
  <c r="CQ353" i="1"/>
  <c r="CR353" i="1"/>
  <c r="CS353" i="1"/>
  <c r="CT353" i="1"/>
  <c r="CU353" i="1"/>
  <c r="CV353" i="1"/>
  <c r="CW353" i="1"/>
  <c r="CX353" i="1"/>
  <c r="CY353" i="1"/>
  <c r="CZ353" i="1"/>
  <c r="DA353" i="1"/>
  <c r="DB353" i="1"/>
  <c r="DC353" i="1"/>
  <c r="DD353" i="1"/>
  <c r="DE353" i="1"/>
  <c r="DF353" i="1"/>
  <c r="DG353" i="1"/>
  <c r="DH353" i="1"/>
  <c r="DI353" i="1"/>
  <c r="DJ353" i="1"/>
  <c r="DK353" i="1"/>
  <c r="DL353" i="1"/>
  <c r="DM353" i="1"/>
  <c r="DN353" i="1"/>
  <c r="DO353" i="1"/>
  <c r="DP353" i="1"/>
  <c r="DQ353" i="1"/>
  <c r="DR353" i="1"/>
  <c r="DS353" i="1"/>
  <c r="DT353" i="1"/>
  <c r="DU353" i="1"/>
  <c r="DV353" i="1"/>
  <c r="DW353" i="1"/>
  <c r="DX353" i="1"/>
  <c r="DY353" i="1"/>
  <c r="DZ353" i="1"/>
  <c r="EA353" i="1"/>
  <c r="EB353" i="1"/>
  <c r="EC353" i="1"/>
  <c r="ED353" i="1"/>
  <c r="EE353" i="1"/>
  <c r="EF353" i="1"/>
  <c r="EG353" i="1"/>
  <c r="EH353" i="1"/>
  <c r="EI353" i="1"/>
  <c r="EJ353" i="1"/>
  <c r="EK353" i="1"/>
  <c r="EL353" i="1"/>
  <c r="EM353" i="1"/>
  <c r="EN353" i="1"/>
  <c r="EO353" i="1"/>
  <c r="EP353" i="1"/>
  <c r="EQ353" i="1"/>
  <c r="ER353" i="1"/>
  <c r="ES353" i="1"/>
  <c r="ET353" i="1"/>
  <c r="EU353" i="1"/>
  <c r="EV353" i="1"/>
  <c r="EW353" i="1"/>
  <c r="EX353" i="1"/>
  <c r="EY353" i="1"/>
  <c r="EZ353" i="1"/>
  <c r="FA353" i="1"/>
  <c r="FB353" i="1"/>
  <c r="FC353" i="1"/>
  <c r="FD353" i="1"/>
  <c r="FE353" i="1"/>
  <c r="FF353" i="1"/>
  <c r="FG353" i="1"/>
  <c r="FH353" i="1"/>
  <c r="FI353" i="1"/>
  <c r="FJ353" i="1"/>
  <c r="FK353" i="1"/>
  <c r="FL353" i="1"/>
  <c r="FM353" i="1"/>
  <c r="FN353" i="1"/>
  <c r="FO353" i="1"/>
  <c r="FP353" i="1"/>
  <c r="FQ353" i="1"/>
  <c r="FR353" i="1"/>
  <c r="FS353" i="1"/>
  <c r="FT353" i="1"/>
  <c r="FU353" i="1"/>
  <c r="FV353" i="1"/>
  <c r="FW353" i="1"/>
  <c r="FX353" i="1"/>
  <c r="FY353" i="1"/>
  <c r="FZ353" i="1"/>
  <c r="GA353" i="1"/>
  <c r="GB353" i="1"/>
  <c r="GC353" i="1"/>
  <c r="GD353" i="1"/>
  <c r="GE353" i="1"/>
  <c r="GF353" i="1"/>
  <c r="GG353" i="1"/>
  <c r="GH353" i="1"/>
  <c r="GI353" i="1"/>
  <c r="GJ353" i="1"/>
  <c r="GK353" i="1"/>
  <c r="GL353" i="1"/>
  <c r="GM353" i="1"/>
  <c r="GN353" i="1"/>
  <c r="GO353" i="1"/>
  <c r="GP353" i="1"/>
  <c r="GQ353" i="1"/>
  <c r="GR353" i="1"/>
  <c r="GS353" i="1"/>
  <c r="GT353" i="1"/>
  <c r="GU353" i="1"/>
  <c r="GV353" i="1"/>
  <c r="GW353" i="1"/>
  <c r="GX353" i="1"/>
  <c r="C355" i="1"/>
  <c r="D355" i="1"/>
  <c r="I355" i="1"/>
  <c r="AC355" i="1"/>
  <c r="CQ355" i="1" s="1"/>
  <c r="AE355" i="1"/>
  <c r="AF355" i="1"/>
  <c r="AG355" i="1"/>
  <c r="CU355" i="1" s="1"/>
  <c r="T355" i="1" s="1"/>
  <c r="AH355" i="1"/>
  <c r="AI355" i="1"/>
  <c r="AJ355" i="1"/>
  <c r="CX355" i="1" s="1"/>
  <c r="W355" i="1" s="1"/>
  <c r="CR355" i="1"/>
  <c r="Q355" i="1" s="1"/>
  <c r="CV355" i="1"/>
  <c r="CW355" i="1"/>
  <c r="V355" i="1" s="1"/>
  <c r="FR355" i="1"/>
  <c r="GL355" i="1"/>
  <c r="GN355" i="1"/>
  <c r="CB358" i="1" s="1"/>
  <c r="CB353" i="1" s="1"/>
  <c r="GO355" i="1"/>
  <c r="CC358" i="1" s="1"/>
  <c r="AT358" i="1" s="1"/>
  <c r="GV355" i="1"/>
  <c r="HC355" i="1" s="1"/>
  <c r="GX355" i="1" s="1"/>
  <c r="C356" i="1"/>
  <c r="D356" i="1"/>
  <c r="I356" i="1"/>
  <c r="AC356" i="1"/>
  <c r="CQ356" i="1" s="1"/>
  <c r="P356" i="1" s="1"/>
  <c r="J422" i="5" s="1"/>
  <c r="AE356" i="1"/>
  <c r="AF356" i="1"/>
  <c r="AG356" i="1"/>
  <c r="CU356" i="1" s="1"/>
  <c r="T356" i="1" s="1"/>
  <c r="AH356" i="1"/>
  <c r="CV356" i="1" s="1"/>
  <c r="U356" i="1" s="1"/>
  <c r="K425" i="5" s="1"/>
  <c r="AI356" i="1"/>
  <c r="AJ356" i="1"/>
  <c r="CX356" i="1" s="1"/>
  <c r="CR356" i="1"/>
  <c r="Q356" i="1" s="1"/>
  <c r="CS356" i="1"/>
  <c r="CW356" i="1"/>
  <c r="FR356" i="1"/>
  <c r="GL356" i="1"/>
  <c r="BZ358" i="1" s="1"/>
  <c r="GN356" i="1"/>
  <c r="GO356" i="1"/>
  <c r="GV356" i="1"/>
  <c r="HC356" i="1" s="1"/>
  <c r="GX356" i="1" s="1"/>
  <c r="B358" i="1"/>
  <c r="B353" i="1" s="1"/>
  <c r="C358" i="1"/>
  <c r="C353" i="1" s="1"/>
  <c r="D358" i="1"/>
  <c r="D353" i="1" s="1"/>
  <c r="F358" i="1"/>
  <c r="F353" i="1" s="1"/>
  <c r="G358" i="1"/>
  <c r="BX358" i="1"/>
  <c r="BX353" i="1" s="1"/>
  <c r="CK358" i="1"/>
  <c r="CL358" i="1"/>
  <c r="B387" i="1"/>
  <c r="B184" i="1" s="1"/>
  <c r="C387" i="1"/>
  <c r="C184" i="1" s="1"/>
  <c r="D387" i="1"/>
  <c r="D184" i="1" s="1"/>
  <c r="F387" i="1"/>
  <c r="F184" i="1" s="1"/>
  <c r="G387" i="1"/>
  <c r="D416" i="1"/>
  <c r="E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BZ418" i="1"/>
  <c r="CA418" i="1"/>
  <c r="CB418" i="1"/>
  <c r="CC418" i="1"/>
  <c r="CD418" i="1"/>
  <c r="CE418" i="1"/>
  <c r="CF418" i="1"/>
  <c r="CG418" i="1"/>
  <c r="CH418" i="1"/>
  <c r="CI418" i="1"/>
  <c r="CJ418" i="1"/>
  <c r="CK418" i="1"/>
  <c r="CL418" i="1"/>
  <c r="CM418" i="1"/>
  <c r="CN418" i="1"/>
  <c r="CO418" i="1"/>
  <c r="CP418" i="1"/>
  <c r="CQ418" i="1"/>
  <c r="CR418" i="1"/>
  <c r="CS418" i="1"/>
  <c r="CT418" i="1"/>
  <c r="CU418" i="1"/>
  <c r="CV418" i="1"/>
  <c r="CW418" i="1"/>
  <c r="CX418" i="1"/>
  <c r="CY418" i="1"/>
  <c r="CZ418" i="1"/>
  <c r="DA418" i="1"/>
  <c r="DB418" i="1"/>
  <c r="DC418" i="1"/>
  <c r="DD418" i="1"/>
  <c r="DE418" i="1"/>
  <c r="DF418" i="1"/>
  <c r="DG418" i="1"/>
  <c r="DH418" i="1"/>
  <c r="DI418" i="1"/>
  <c r="DJ418" i="1"/>
  <c r="DK418" i="1"/>
  <c r="DL418" i="1"/>
  <c r="DM418" i="1"/>
  <c r="DN418" i="1"/>
  <c r="DO418" i="1"/>
  <c r="DP418" i="1"/>
  <c r="DQ418" i="1"/>
  <c r="DR418" i="1"/>
  <c r="DS418" i="1"/>
  <c r="DT418" i="1"/>
  <c r="DU418" i="1"/>
  <c r="DV418" i="1"/>
  <c r="DW418" i="1"/>
  <c r="DX418" i="1"/>
  <c r="DY418" i="1"/>
  <c r="DZ418" i="1"/>
  <c r="EA418" i="1"/>
  <c r="EB418" i="1"/>
  <c r="EC418" i="1"/>
  <c r="ED418" i="1"/>
  <c r="EE418" i="1"/>
  <c r="EF418" i="1"/>
  <c r="EG418" i="1"/>
  <c r="EH418" i="1"/>
  <c r="EI418" i="1"/>
  <c r="EJ418" i="1"/>
  <c r="EK418" i="1"/>
  <c r="EL418" i="1"/>
  <c r="EM418" i="1"/>
  <c r="EN418" i="1"/>
  <c r="EO418" i="1"/>
  <c r="EP418" i="1"/>
  <c r="EQ418" i="1"/>
  <c r="ER418" i="1"/>
  <c r="ES418" i="1"/>
  <c r="ET418" i="1"/>
  <c r="EU418" i="1"/>
  <c r="EV418" i="1"/>
  <c r="EW418" i="1"/>
  <c r="EX418" i="1"/>
  <c r="EY418" i="1"/>
  <c r="EZ418" i="1"/>
  <c r="FA418" i="1"/>
  <c r="FB418" i="1"/>
  <c r="FC418" i="1"/>
  <c r="FD418" i="1"/>
  <c r="FE418" i="1"/>
  <c r="FF418" i="1"/>
  <c r="FG418" i="1"/>
  <c r="FH418" i="1"/>
  <c r="FI418" i="1"/>
  <c r="FJ418" i="1"/>
  <c r="FK418" i="1"/>
  <c r="FL418" i="1"/>
  <c r="FM418" i="1"/>
  <c r="FN418" i="1"/>
  <c r="FO418" i="1"/>
  <c r="FP418" i="1"/>
  <c r="FQ418" i="1"/>
  <c r="FR418" i="1"/>
  <c r="FS418" i="1"/>
  <c r="FT418" i="1"/>
  <c r="FU418" i="1"/>
  <c r="FV418" i="1"/>
  <c r="FW418" i="1"/>
  <c r="FX418" i="1"/>
  <c r="FY418" i="1"/>
  <c r="FZ418" i="1"/>
  <c r="GA418" i="1"/>
  <c r="GB418" i="1"/>
  <c r="GC418" i="1"/>
  <c r="GD418" i="1"/>
  <c r="GE418" i="1"/>
  <c r="GF418" i="1"/>
  <c r="GG418" i="1"/>
  <c r="GH418" i="1"/>
  <c r="GI418" i="1"/>
  <c r="GJ418" i="1"/>
  <c r="GK418" i="1"/>
  <c r="GL418" i="1"/>
  <c r="GM418" i="1"/>
  <c r="GN418" i="1"/>
  <c r="GO418" i="1"/>
  <c r="GP418" i="1"/>
  <c r="GQ418" i="1"/>
  <c r="GR418" i="1"/>
  <c r="GS418" i="1"/>
  <c r="GT418" i="1"/>
  <c r="GU418" i="1"/>
  <c r="GV418" i="1"/>
  <c r="GW418" i="1"/>
  <c r="GX418" i="1"/>
  <c r="D420" i="1"/>
  <c r="E422" i="1"/>
  <c r="Z422" i="1"/>
  <c r="AA422" i="1"/>
  <c r="AM422" i="1"/>
  <c r="AN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CM422" i="1"/>
  <c r="CN422" i="1"/>
  <c r="CO422" i="1"/>
  <c r="CP422" i="1"/>
  <c r="CQ422" i="1"/>
  <c r="CR422" i="1"/>
  <c r="CS422" i="1"/>
  <c r="CT422" i="1"/>
  <c r="CU422" i="1"/>
  <c r="CV422" i="1"/>
  <c r="CW422" i="1"/>
  <c r="CX422" i="1"/>
  <c r="CY422" i="1"/>
  <c r="CZ422" i="1"/>
  <c r="DA422" i="1"/>
  <c r="DB422" i="1"/>
  <c r="DC422" i="1"/>
  <c r="DD422" i="1"/>
  <c r="DE422" i="1"/>
  <c r="DF422" i="1"/>
  <c r="DG422" i="1"/>
  <c r="DH422" i="1"/>
  <c r="DI422" i="1"/>
  <c r="DJ422" i="1"/>
  <c r="DK422" i="1"/>
  <c r="DL422" i="1"/>
  <c r="DM422" i="1"/>
  <c r="DN422" i="1"/>
  <c r="DO422" i="1"/>
  <c r="DP422" i="1"/>
  <c r="DQ422" i="1"/>
  <c r="DR422" i="1"/>
  <c r="DS422" i="1"/>
  <c r="DT422" i="1"/>
  <c r="DU422" i="1"/>
  <c r="DV422" i="1"/>
  <c r="DW422" i="1"/>
  <c r="DX422" i="1"/>
  <c r="DY422" i="1"/>
  <c r="DZ422" i="1"/>
  <c r="EA422" i="1"/>
  <c r="EB422" i="1"/>
  <c r="EC422" i="1"/>
  <c r="ED422" i="1"/>
  <c r="EE422" i="1"/>
  <c r="EF422" i="1"/>
  <c r="EG422" i="1"/>
  <c r="EH422" i="1"/>
  <c r="EI422" i="1"/>
  <c r="EJ422" i="1"/>
  <c r="EK422" i="1"/>
  <c r="EL422" i="1"/>
  <c r="EM422" i="1"/>
  <c r="EN422" i="1"/>
  <c r="EO422" i="1"/>
  <c r="EP422" i="1"/>
  <c r="EQ422" i="1"/>
  <c r="ER422" i="1"/>
  <c r="ES422" i="1"/>
  <c r="ET422" i="1"/>
  <c r="EU422" i="1"/>
  <c r="EV422" i="1"/>
  <c r="EW422" i="1"/>
  <c r="EX422" i="1"/>
  <c r="EY422" i="1"/>
  <c r="EZ422" i="1"/>
  <c r="FA422" i="1"/>
  <c r="FB422" i="1"/>
  <c r="FC422" i="1"/>
  <c r="FD422" i="1"/>
  <c r="FE422" i="1"/>
  <c r="FF422" i="1"/>
  <c r="FG422" i="1"/>
  <c r="FH422" i="1"/>
  <c r="FI422" i="1"/>
  <c r="FJ422" i="1"/>
  <c r="FK422" i="1"/>
  <c r="FL422" i="1"/>
  <c r="FM422" i="1"/>
  <c r="FN422" i="1"/>
  <c r="FO422" i="1"/>
  <c r="FP422" i="1"/>
  <c r="FQ422" i="1"/>
  <c r="FR422" i="1"/>
  <c r="FS422" i="1"/>
  <c r="FT422" i="1"/>
  <c r="FU422" i="1"/>
  <c r="FV422" i="1"/>
  <c r="FW422" i="1"/>
  <c r="FX422" i="1"/>
  <c r="FY422" i="1"/>
  <c r="FZ422" i="1"/>
  <c r="GA422" i="1"/>
  <c r="GB422" i="1"/>
  <c r="GC422" i="1"/>
  <c r="GD422" i="1"/>
  <c r="GE422" i="1"/>
  <c r="GF422" i="1"/>
  <c r="GG422" i="1"/>
  <c r="GH422" i="1"/>
  <c r="GI422" i="1"/>
  <c r="GJ422" i="1"/>
  <c r="GK422" i="1"/>
  <c r="GL422" i="1"/>
  <c r="GM422" i="1"/>
  <c r="GN422" i="1"/>
  <c r="GO422" i="1"/>
  <c r="GP422" i="1"/>
  <c r="GQ422" i="1"/>
  <c r="GR422" i="1"/>
  <c r="GS422" i="1"/>
  <c r="GT422" i="1"/>
  <c r="GU422" i="1"/>
  <c r="GV422" i="1"/>
  <c r="GW422" i="1"/>
  <c r="GX422" i="1"/>
  <c r="D424" i="1"/>
  <c r="I424" i="1"/>
  <c r="AC424" i="1"/>
  <c r="AE424" i="1"/>
  <c r="AF424" i="1"/>
  <c r="AG424" i="1"/>
  <c r="AH424" i="1"/>
  <c r="AI424" i="1"/>
  <c r="CW424" i="1" s="1"/>
  <c r="V424" i="1" s="1"/>
  <c r="AJ424" i="1"/>
  <c r="CX424" i="1" s="1"/>
  <c r="CQ424" i="1"/>
  <c r="P424" i="1" s="1"/>
  <c r="CU424" i="1"/>
  <c r="T424" i="1" s="1"/>
  <c r="CV424" i="1"/>
  <c r="FR424" i="1"/>
  <c r="GL424" i="1"/>
  <c r="GN424" i="1"/>
  <c r="GO424" i="1"/>
  <c r="GV424" i="1"/>
  <c r="HC424" i="1" s="1"/>
  <c r="GX424" i="1" s="1"/>
  <c r="C425" i="1"/>
  <c r="D425" i="1"/>
  <c r="I425" i="1"/>
  <c r="AC425" i="1"/>
  <c r="CQ425" i="1" s="1"/>
  <c r="P425" i="1" s="1"/>
  <c r="AE425" i="1"/>
  <c r="AF425" i="1"/>
  <c r="AG425" i="1"/>
  <c r="CU425" i="1" s="1"/>
  <c r="T425" i="1" s="1"/>
  <c r="AH425" i="1"/>
  <c r="AI425" i="1"/>
  <c r="CW425" i="1" s="1"/>
  <c r="AJ425" i="1"/>
  <c r="CX425" i="1" s="1"/>
  <c r="W425" i="1" s="1"/>
  <c r="CR425" i="1"/>
  <c r="Q425" i="1" s="1"/>
  <c r="J450" i="5" s="1"/>
  <c r="CV425" i="1"/>
  <c r="U425" i="1" s="1"/>
  <c r="K455" i="5" s="1"/>
  <c r="FR425" i="1"/>
  <c r="GL425" i="1"/>
  <c r="GN425" i="1"/>
  <c r="GO425" i="1"/>
  <c r="GV425" i="1"/>
  <c r="HC425" i="1" s="1"/>
  <c r="GX425" i="1" s="1"/>
  <c r="D426" i="1"/>
  <c r="I426" i="1"/>
  <c r="AC426" i="1"/>
  <c r="CQ426" i="1" s="1"/>
  <c r="P426" i="1" s="1"/>
  <c r="AE426" i="1"/>
  <c r="CR426" i="1" s="1"/>
  <c r="Q426" i="1" s="1"/>
  <c r="AF426" i="1"/>
  <c r="AG426" i="1"/>
  <c r="CU426" i="1" s="1"/>
  <c r="T426" i="1" s="1"/>
  <c r="AH426" i="1"/>
  <c r="CV426" i="1" s="1"/>
  <c r="U426" i="1" s="1"/>
  <c r="K462" i="5" s="1"/>
  <c r="AI426" i="1"/>
  <c r="AJ426" i="1"/>
  <c r="CX426" i="1" s="1"/>
  <c r="W426" i="1" s="1"/>
  <c r="CS426" i="1"/>
  <c r="CW426" i="1"/>
  <c r="V426" i="1" s="1"/>
  <c r="FR426" i="1"/>
  <c r="GL426" i="1"/>
  <c r="GN426" i="1"/>
  <c r="GO426" i="1"/>
  <c r="GV426" i="1"/>
  <c r="HC426" i="1" s="1"/>
  <c r="GX426" i="1"/>
  <c r="D427" i="1"/>
  <c r="AC427" i="1"/>
  <c r="AD427" i="1"/>
  <c r="AE427" i="1"/>
  <c r="CR427" i="1" s="1"/>
  <c r="AF427" i="1"/>
  <c r="AG427" i="1"/>
  <c r="CU427" i="1" s="1"/>
  <c r="AH427" i="1"/>
  <c r="CV427" i="1" s="1"/>
  <c r="AI427" i="1"/>
  <c r="AJ427" i="1"/>
  <c r="CX427" i="1" s="1"/>
  <c r="CS427" i="1"/>
  <c r="CW427" i="1"/>
  <c r="FR427" i="1"/>
  <c r="GL427" i="1"/>
  <c r="GN427" i="1"/>
  <c r="GO427" i="1"/>
  <c r="GV427" i="1"/>
  <c r="HC427" i="1"/>
  <c r="D428" i="1"/>
  <c r="AC428" i="1"/>
  <c r="AD428" i="1"/>
  <c r="AE428" i="1"/>
  <c r="AF428" i="1"/>
  <c r="AG428" i="1"/>
  <c r="AH428" i="1"/>
  <c r="CV428" i="1" s="1"/>
  <c r="AI428" i="1"/>
  <c r="CW428" i="1" s="1"/>
  <c r="AJ428" i="1"/>
  <c r="CX428" i="1" s="1"/>
  <c r="CQ428" i="1"/>
  <c r="CR428" i="1"/>
  <c r="CU428" i="1"/>
  <c r="FR428" i="1"/>
  <c r="GL428" i="1"/>
  <c r="GN428" i="1"/>
  <c r="GO428" i="1"/>
  <c r="GV428" i="1"/>
  <c r="HC428" i="1" s="1"/>
  <c r="D429" i="1"/>
  <c r="AC429" i="1"/>
  <c r="CQ429" i="1" s="1"/>
  <c r="AE429" i="1"/>
  <c r="AF429" i="1"/>
  <c r="AG429" i="1"/>
  <c r="CU429" i="1" s="1"/>
  <c r="AH429" i="1"/>
  <c r="CV429" i="1" s="1"/>
  <c r="AI429" i="1"/>
  <c r="AJ429" i="1"/>
  <c r="CX429" i="1" s="1"/>
  <c r="CR429" i="1"/>
  <c r="CS429" i="1"/>
  <c r="CW429" i="1"/>
  <c r="FR429" i="1"/>
  <c r="GL429" i="1"/>
  <c r="GN429" i="1"/>
  <c r="GO429" i="1"/>
  <c r="GV429" i="1"/>
  <c r="HC429" i="1" s="1"/>
  <c r="D430" i="1"/>
  <c r="AC430" i="1"/>
  <c r="AE430" i="1"/>
  <c r="AF430" i="1"/>
  <c r="AG430" i="1"/>
  <c r="CU430" i="1" s="1"/>
  <c r="AH430" i="1"/>
  <c r="CV430" i="1" s="1"/>
  <c r="AI430" i="1"/>
  <c r="CW430" i="1" s="1"/>
  <c r="AJ430" i="1"/>
  <c r="CR430" i="1"/>
  <c r="CT430" i="1"/>
  <c r="CX430" i="1"/>
  <c r="FR430" i="1"/>
  <c r="GL430" i="1"/>
  <c r="GN430" i="1"/>
  <c r="GO430" i="1"/>
  <c r="GV430" i="1"/>
  <c r="HC430" i="1"/>
  <c r="D431" i="1"/>
  <c r="AC431" i="1"/>
  <c r="CQ431" i="1" s="1"/>
  <c r="AE431" i="1"/>
  <c r="AF431" i="1"/>
  <c r="AG431" i="1"/>
  <c r="AH431" i="1"/>
  <c r="CV431" i="1" s="1"/>
  <c r="AI431" i="1"/>
  <c r="CW431" i="1" s="1"/>
  <c r="AJ431" i="1"/>
  <c r="CX431" i="1" s="1"/>
  <c r="CR431" i="1"/>
  <c r="CU431" i="1"/>
  <c r="FR431" i="1"/>
  <c r="GL431" i="1"/>
  <c r="GN431" i="1"/>
  <c r="GO431" i="1"/>
  <c r="GV431" i="1"/>
  <c r="HC431" i="1" s="1"/>
  <c r="AC432" i="1"/>
  <c r="CQ432" i="1" s="1"/>
  <c r="AE432" i="1"/>
  <c r="AF432" i="1"/>
  <c r="AG432" i="1"/>
  <c r="CU432" i="1" s="1"/>
  <c r="AH432" i="1"/>
  <c r="CV432" i="1" s="1"/>
  <c r="AI432" i="1"/>
  <c r="CW432" i="1" s="1"/>
  <c r="AJ432" i="1"/>
  <c r="CT432" i="1"/>
  <c r="CX432" i="1"/>
  <c r="FR432" i="1"/>
  <c r="GL432" i="1"/>
  <c r="GN432" i="1"/>
  <c r="GO432" i="1"/>
  <c r="GV432" i="1"/>
  <c r="HC432" i="1"/>
  <c r="I433" i="1"/>
  <c r="AC433" i="1"/>
  <c r="CQ433" i="1" s="1"/>
  <c r="P433" i="1" s="1"/>
  <c r="J493" i="5" s="1"/>
  <c r="I495" i="5" s="1"/>
  <c r="AE433" i="1"/>
  <c r="AF433" i="1"/>
  <c r="AG433" i="1"/>
  <c r="CU433" i="1" s="1"/>
  <c r="AH433" i="1"/>
  <c r="AI433" i="1"/>
  <c r="CW433" i="1" s="1"/>
  <c r="V433" i="1" s="1"/>
  <c r="AJ433" i="1"/>
  <c r="CX433" i="1" s="1"/>
  <c r="W433" i="1" s="1"/>
  <c r="CR433" i="1"/>
  <c r="CV433" i="1"/>
  <c r="U433" i="1" s="1"/>
  <c r="FR433" i="1"/>
  <c r="GL433" i="1"/>
  <c r="GN433" i="1"/>
  <c r="GO433" i="1"/>
  <c r="GV433" i="1"/>
  <c r="HC433" i="1" s="1"/>
  <c r="GX433" i="1" s="1"/>
  <c r="B435" i="1"/>
  <c r="B422" i="1" s="1"/>
  <c r="C435" i="1"/>
  <c r="C422" i="1" s="1"/>
  <c r="D435" i="1"/>
  <c r="D422" i="1" s="1"/>
  <c r="F435" i="1"/>
  <c r="F422" i="1" s="1"/>
  <c r="G435" i="1"/>
  <c r="BX435" i="1"/>
  <c r="CK435" i="1"/>
  <c r="CK422" i="1" s="1"/>
  <c r="CL435" i="1"/>
  <c r="CL422" i="1" s="1"/>
  <c r="D464" i="1"/>
  <c r="E466" i="1"/>
  <c r="Z466" i="1"/>
  <c r="AA466" i="1"/>
  <c r="AM466" i="1"/>
  <c r="AN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CM466" i="1"/>
  <c r="CN466" i="1"/>
  <c r="CO466" i="1"/>
  <c r="CP466" i="1"/>
  <c r="CQ466" i="1"/>
  <c r="CR466" i="1"/>
  <c r="CS466" i="1"/>
  <c r="CT466" i="1"/>
  <c r="CU466" i="1"/>
  <c r="CV466" i="1"/>
  <c r="CW466" i="1"/>
  <c r="CX466" i="1"/>
  <c r="CY466" i="1"/>
  <c r="CZ466" i="1"/>
  <c r="DA466" i="1"/>
  <c r="DB466" i="1"/>
  <c r="DC466" i="1"/>
  <c r="DD466" i="1"/>
  <c r="DE466" i="1"/>
  <c r="DF466" i="1"/>
  <c r="DG466" i="1"/>
  <c r="DH466" i="1"/>
  <c r="DI466" i="1"/>
  <c r="DJ466" i="1"/>
  <c r="DK466" i="1"/>
  <c r="DL466" i="1"/>
  <c r="DM466" i="1"/>
  <c r="DN466" i="1"/>
  <c r="DO466" i="1"/>
  <c r="DP466" i="1"/>
  <c r="DQ466" i="1"/>
  <c r="DR466" i="1"/>
  <c r="DS466" i="1"/>
  <c r="DT466" i="1"/>
  <c r="DU466" i="1"/>
  <c r="DV466" i="1"/>
  <c r="DW466" i="1"/>
  <c r="DX466" i="1"/>
  <c r="DY466" i="1"/>
  <c r="DZ466" i="1"/>
  <c r="EA466" i="1"/>
  <c r="EB466" i="1"/>
  <c r="EC466" i="1"/>
  <c r="ED466" i="1"/>
  <c r="EE466" i="1"/>
  <c r="EF466" i="1"/>
  <c r="EG466" i="1"/>
  <c r="EH466" i="1"/>
  <c r="EI466" i="1"/>
  <c r="EJ466" i="1"/>
  <c r="EK466" i="1"/>
  <c r="EL466" i="1"/>
  <c r="EM466" i="1"/>
  <c r="EN466" i="1"/>
  <c r="EO466" i="1"/>
  <c r="EP466" i="1"/>
  <c r="EQ466" i="1"/>
  <c r="ER466" i="1"/>
  <c r="ES466" i="1"/>
  <c r="ET466" i="1"/>
  <c r="EU466" i="1"/>
  <c r="EV466" i="1"/>
  <c r="EW466" i="1"/>
  <c r="EX466" i="1"/>
  <c r="EY466" i="1"/>
  <c r="EZ466" i="1"/>
  <c r="FA466" i="1"/>
  <c r="FB466" i="1"/>
  <c r="FC466" i="1"/>
  <c r="FD466" i="1"/>
  <c r="FE466" i="1"/>
  <c r="FF466" i="1"/>
  <c r="FG466" i="1"/>
  <c r="FH466" i="1"/>
  <c r="FI466" i="1"/>
  <c r="FJ466" i="1"/>
  <c r="FK466" i="1"/>
  <c r="FL466" i="1"/>
  <c r="FM466" i="1"/>
  <c r="FN466" i="1"/>
  <c r="FO466" i="1"/>
  <c r="FP466" i="1"/>
  <c r="FQ466" i="1"/>
  <c r="FR466" i="1"/>
  <c r="FS466" i="1"/>
  <c r="FT466" i="1"/>
  <c r="FU466" i="1"/>
  <c r="FV466" i="1"/>
  <c r="FW466" i="1"/>
  <c r="FX466" i="1"/>
  <c r="FY466" i="1"/>
  <c r="FZ466" i="1"/>
  <c r="GA466" i="1"/>
  <c r="GB466" i="1"/>
  <c r="GC466" i="1"/>
  <c r="GD466" i="1"/>
  <c r="GE466" i="1"/>
  <c r="GF466" i="1"/>
  <c r="GG466" i="1"/>
  <c r="GH466" i="1"/>
  <c r="GI466" i="1"/>
  <c r="GJ466" i="1"/>
  <c r="GK466" i="1"/>
  <c r="GL466" i="1"/>
  <c r="GM466" i="1"/>
  <c r="GN466" i="1"/>
  <c r="GO466" i="1"/>
  <c r="GP466" i="1"/>
  <c r="GQ466" i="1"/>
  <c r="GR466" i="1"/>
  <c r="GS466" i="1"/>
  <c r="GT466" i="1"/>
  <c r="GU466" i="1"/>
  <c r="GV466" i="1"/>
  <c r="GW466" i="1"/>
  <c r="GX466" i="1"/>
  <c r="C468" i="1"/>
  <c r="D468" i="1"/>
  <c r="I468" i="1"/>
  <c r="AC468" i="1"/>
  <c r="AE468" i="1"/>
  <c r="AF468" i="1"/>
  <c r="AG468" i="1"/>
  <c r="CU468" i="1" s="1"/>
  <c r="T468" i="1" s="1"/>
  <c r="AH468" i="1"/>
  <c r="CV468" i="1" s="1"/>
  <c r="U468" i="1" s="1"/>
  <c r="K509" i="5" s="1"/>
  <c r="AI468" i="1"/>
  <c r="CW468" i="1" s="1"/>
  <c r="V468" i="1" s="1"/>
  <c r="AJ468" i="1"/>
  <c r="CT468" i="1"/>
  <c r="S468" i="1" s="1"/>
  <c r="CX468" i="1"/>
  <c r="W468" i="1" s="1"/>
  <c r="FR468" i="1"/>
  <c r="GL468" i="1"/>
  <c r="GN468" i="1"/>
  <c r="GO468" i="1"/>
  <c r="GV468" i="1"/>
  <c r="HC468" i="1"/>
  <c r="GX468" i="1" s="1"/>
  <c r="C469" i="1"/>
  <c r="D469" i="1"/>
  <c r="I469" i="1"/>
  <c r="I472" i="1" s="1"/>
  <c r="P469" i="1"/>
  <c r="AC469" i="1"/>
  <c r="AD469" i="1"/>
  <c r="AE469" i="1"/>
  <c r="AF469" i="1"/>
  <c r="AG469" i="1"/>
  <c r="AH469" i="1"/>
  <c r="CV469" i="1" s="1"/>
  <c r="U469" i="1" s="1"/>
  <c r="K516" i="5" s="1"/>
  <c r="AI469" i="1"/>
  <c r="CW469" i="1" s="1"/>
  <c r="V469" i="1" s="1"/>
  <c r="AJ469" i="1"/>
  <c r="CX469" i="1" s="1"/>
  <c r="W469" i="1" s="1"/>
  <c r="CQ469" i="1"/>
  <c r="CR469" i="1"/>
  <c r="Q469" i="1" s="1"/>
  <c r="CU469" i="1"/>
  <c r="T469" i="1" s="1"/>
  <c r="FR469" i="1"/>
  <c r="GL469" i="1"/>
  <c r="GN469" i="1"/>
  <c r="GO469" i="1"/>
  <c r="GV469" i="1"/>
  <c r="HC469" i="1"/>
  <c r="GX469" i="1" s="1"/>
  <c r="C470" i="1"/>
  <c r="D470" i="1"/>
  <c r="I470" i="1"/>
  <c r="P470" i="1"/>
  <c r="AC470" i="1"/>
  <c r="AD470" i="1"/>
  <c r="AE470" i="1"/>
  <c r="AF470" i="1"/>
  <c r="AG470" i="1"/>
  <c r="AH470" i="1"/>
  <c r="CV470" i="1" s="1"/>
  <c r="U470" i="1" s="1"/>
  <c r="K526" i="5" s="1"/>
  <c r="AI470" i="1"/>
  <c r="CW470" i="1" s="1"/>
  <c r="AJ470" i="1"/>
  <c r="CX470" i="1" s="1"/>
  <c r="W470" i="1" s="1"/>
  <c r="CQ470" i="1"/>
  <c r="CR470" i="1"/>
  <c r="Q470" i="1" s="1"/>
  <c r="J521" i="5" s="1"/>
  <c r="CU470" i="1"/>
  <c r="T470" i="1" s="1"/>
  <c r="FR470" i="1"/>
  <c r="GL470" i="1"/>
  <c r="GN470" i="1"/>
  <c r="GO470" i="1"/>
  <c r="GV470" i="1"/>
  <c r="HC470" i="1" s="1"/>
  <c r="GX470" i="1" s="1"/>
  <c r="C471" i="1"/>
  <c r="D471" i="1"/>
  <c r="I471" i="1"/>
  <c r="AC471" i="1"/>
  <c r="AE471" i="1"/>
  <c r="U528" i="5" s="1"/>
  <c r="AF471" i="1"/>
  <c r="AG471" i="1"/>
  <c r="CU471" i="1" s="1"/>
  <c r="T471" i="1" s="1"/>
  <c r="AH471" i="1"/>
  <c r="CV471" i="1" s="1"/>
  <c r="AI471" i="1"/>
  <c r="CW471" i="1" s="1"/>
  <c r="V471" i="1" s="1"/>
  <c r="AJ471" i="1"/>
  <c r="CQ471" i="1"/>
  <c r="P471" i="1" s="1"/>
  <c r="CS471" i="1"/>
  <c r="CT471" i="1"/>
  <c r="CX471" i="1"/>
  <c r="W471" i="1" s="1"/>
  <c r="FR471" i="1"/>
  <c r="GL471" i="1"/>
  <c r="GN471" i="1"/>
  <c r="GO471" i="1"/>
  <c r="GV471" i="1"/>
  <c r="HC471" i="1"/>
  <c r="GX471" i="1" s="1"/>
  <c r="C472" i="1"/>
  <c r="D472" i="1"/>
  <c r="AC472" i="1"/>
  <c r="AE472" i="1"/>
  <c r="AF472" i="1"/>
  <c r="AG472" i="1"/>
  <c r="CU472" i="1" s="1"/>
  <c r="T472" i="1" s="1"/>
  <c r="AH472" i="1"/>
  <c r="CV472" i="1" s="1"/>
  <c r="AI472" i="1"/>
  <c r="CW472" i="1" s="1"/>
  <c r="V472" i="1" s="1"/>
  <c r="AJ472" i="1"/>
  <c r="CQ472" i="1"/>
  <c r="P472" i="1" s="1"/>
  <c r="CS472" i="1"/>
  <c r="CT472" i="1"/>
  <c r="CX472" i="1"/>
  <c r="FR472" i="1"/>
  <c r="GL472" i="1"/>
  <c r="GN472" i="1"/>
  <c r="GO472" i="1"/>
  <c r="GV472" i="1"/>
  <c r="HC472" i="1" s="1"/>
  <c r="C473" i="1"/>
  <c r="D473" i="1"/>
  <c r="AC473" i="1"/>
  <c r="CQ473" i="1" s="1"/>
  <c r="AE473" i="1"/>
  <c r="AF473" i="1"/>
  <c r="AG473" i="1"/>
  <c r="AH473" i="1"/>
  <c r="CV473" i="1" s="1"/>
  <c r="AI473" i="1"/>
  <c r="CW473" i="1" s="1"/>
  <c r="AJ473" i="1"/>
  <c r="CX473" i="1" s="1"/>
  <c r="CT473" i="1"/>
  <c r="CU473" i="1"/>
  <c r="FR473" i="1"/>
  <c r="GL473" i="1"/>
  <c r="GN473" i="1"/>
  <c r="CB484" i="1" s="1"/>
  <c r="GO473" i="1"/>
  <c r="GV473" i="1"/>
  <c r="HC473" i="1" s="1"/>
  <c r="AC474" i="1"/>
  <c r="AE474" i="1"/>
  <c r="AF474" i="1"/>
  <c r="AG474" i="1"/>
  <c r="AH474" i="1"/>
  <c r="CV474" i="1" s="1"/>
  <c r="AI474" i="1"/>
  <c r="CW474" i="1" s="1"/>
  <c r="AJ474" i="1"/>
  <c r="CQ474" i="1"/>
  <c r="CS474" i="1"/>
  <c r="CT474" i="1"/>
  <c r="CU474" i="1"/>
  <c r="CX474" i="1"/>
  <c r="FR474" i="1"/>
  <c r="GL474" i="1"/>
  <c r="GN474" i="1"/>
  <c r="GO474" i="1"/>
  <c r="GV474" i="1"/>
  <c r="HC474" i="1" s="1"/>
  <c r="D475" i="1"/>
  <c r="I475" i="1"/>
  <c r="S475" i="1"/>
  <c r="CZ475" i="1" s="1"/>
  <c r="Y475" i="1"/>
  <c r="T547" i="5" s="1"/>
  <c r="J554" i="5" s="1"/>
  <c r="AC475" i="1"/>
  <c r="AE475" i="1"/>
  <c r="AF475" i="1"/>
  <c r="AG475" i="1"/>
  <c r="CU475" i="1" s="1"/>
  <c r="T475" i="1" s="1"/>
  <c r="AH475" i="1"/>
  <c r="AI475" i="1"/>
  <c r="AJ475" i="1"/>
  <c r="CX475" i="1" s="1"/>
  <c r="CQ475" i="1"/>
  <c r="P475" i="1" s="1"/>
  <c r="J552" i="5" s="1"/>
  <c r="CS475" i="1"/>
  <c r="CT475" i="1"/>
  <c r="CV475" i="1"/>
  <c r="U475" i="1" s="1"/>
  <c r="K556" i="5" s="1"/>
  <c r="CW475" i="1"/>
  <c r="V475" i="1" s="1"/>
  <c r="FR475" i="1"/>
  <c r="GL475" i="1"/>
  <c r="GN475" i="1"/>
  <c r="GO475" i="1"/>
  <c r="GV475" i="1"/>
  <c r="HC475" i="1" s="1"/>
  <c r="GX475" i="1" s="1"/>
  <c r="D476" i="1"/>
  <c r="I476" i="1"/>
  <c r="AC476" i="1"/>
  <c r="AE476" i="1"/>
  <c r="AF476" i="1"/>
  <c r="AG476" i="1"/>
  <c r="CU476" i="1" s="1"/>
  <c r="T476" i="1" s="1"/>
  <c r="AH476" i="1"/>
  <c r="AI476" i="1"/>
  <c r="CW476" i="1" s="1"/>
  <c r="V476" i="1" s="1"/>
  <c r="AJ476" i="1"/>
  <c r="CX476" i="1" s="1"/>
  <c r="W476" i="1" s="1"/>
  <c r="CT476" i="1"/>
  <c r="S476" i="1" s="1"/>
  <c r="J560" i="5" s="1"/>
  <c r="CV476" i="1"/>
  <c r="FR476" i="1"/>
  <c r="GL476" i="1"/>
  <c r="GN476" i="1"/>
  <c r="GO476" i="1"/>
  <c r="GV476" i="1"/>
  <c r="HC476" i="1" s="1"/>
  <c r="GX476" i="1" s="1"/>
  <c r="C477" i="1"/>
  <c r="D477" i="1"/>
  <c r="I477" i="1"/>
  <c r="AC477" i="1"/>
  <c r="AE477" i="1"/>
  <c r="AF477" i="1"/>
  <c r="AG477" i="1"/>
  <c r="CU477" i="1" s="1"/>
  <c r="T477" i="1" s="1"/>
  <c r="AH477" i="1"/>
  <c r="CV477" i="1" s="1"/>
  <c r="U477" i="1" s="1"/>
  <c r="K580" i="5" s="1"/>
  <c r="AI477" i="1"/>
  <c r="AJ477" i="1"/>
  <c r="CR477" i="1"/>
  <c r="Q477" i="1" s="1"/>
  <c r="J572" i="5" s="1"/>
  <c r="CT477" i="1"/>
  <c r="CW477" i="1"/>
  <c r="CX477" i="1"/>
  <c r="FR477" i="1"/>
  <c r="GL477" i="1"/>
  <c r="GN477" i="1"/>
  <c r="GO477" i="1"/>
  <c r="GV477" i="1"/>
  <c r="HC477" i="1" s="1"/>
  <c r="GX477" i="1" s="1"/>
  <c r="AC478" i="1"/>
  <c r="CQ478" i="1" s="1"/>
  <c r="AE478" i="1"/>
  <c r="AF478" i="1"/>
  <c r="AG478" i="1"/>
  <c r="AH478" i="1"/>
  <c r="CV478" i="1" s="1"/>
  <c r="AI478" i="1"/>
  <c r="CW478" i="1" s="1"/>
  <c r="AJ478" i="1"/>
  <c r="CR478" i="1"/>
  <c r="CU478" i="1"/>
  <c r="CX478" i="1"/>
  <c r="FR478" i="1"/>
  <c r="GL478" i="1"/>
  <c r="GN478" i="1"/>
  <c r="GO478" i="1"/>
  <c r="GV478" i="1"/>
  <c r="HC478" i="1" s="1"/>
  <c r="AC479" i="1"/>
  <c r="AE479" i="1"/>
  <c r="AF479" i="1"/>
  <c r="AG479" i="1"/>
  <c r="CU479" i="1" s="1"/>
  <c r="AH479" i="1"/>
  <c r="AI479" i="1"/>
  <c r="CW479" i="1" s="1"/>
  <c r="AJ479" i="1"/>
  <c r="CX479" i="1" s="1"/>
  <c r="CT479" i="1"/>
  <c r="CV479" i="1"/>
  <c r="FR479" i="1"/>
  <c r="GL479" i="1"/>
  <c r="GN479" i="1"/>
  <c r="GO479" i="1"/>
  <c r="GV479" i="1"/>
  <c r="HC479" i="1" s="1"/>
  <c r="C480" i="1"/>
  <c r="D480" i="1"/>
  <c r="I480" i="1"/>
  <c r="AC480" i="1"/>
  <c r="AE480" i="1"/>
  <c r="AF480" i="1"/>
  <c r="AG480" i="1"/>
  <c r="CU480" i="1" s="1"/>
  <c r="T480" i="1" s="1"/>
  <c r="AH480" i="1"/>
  <c r="CV480" i="1" s="1"/>
  <c r="U480" i="1" s="1"/>
  <c r="K593" i="5" s="1"/>
  <c r="AI480" i="1"/>
  <c r="AJ480" i="1"/>
  <c r="CR480" i="1"/>
  <c r="Q480" i="1" s="1"/>
  <c r="J585" i="5" s="1"/>
  <c r="CT480" i="1"/>
  <c r="CW480" i="1"/>
  <c r="CX480" i="1"/>
  <c r="FR480" i="1"/>
  <c r="GL480" i="1"/>
  <c r="GN480" i="1"/>
  <c r="GO480" i="1"/>
  <c r="GV480" i="1"/>
  <c r="HC480" i="1" s="1"/>
  <c r="GX480" i="1" s="1"/>
  <c r="AC481" i="1"/>
  <c r="CQ481" i="1" s="1"/>
  <c r="AE481" i="1"/>
  <c r="AF481" i="1"/>
  <c r="AG481" i="1"/>
  <c r="AH481" i="1"/>
  <c r="CV481" i="1" s="1"/>
  <c r="AI481" i="1"/>
  <c r="CW481" i="1" s="1"/>
  <c r="AJ481" i="1"/>
  <c r="CR481" i="1"/>
  <c r="CU481" i="1"/>
  <c r="CX481" i="1"/>
  <c r="FR481" i="1"/>
  <c r="GL481" i="1"/>
  <c r="GN481" i="1"/>
  <c r="GO481" i="1"/>
  <c r="GV481" i="1"/>
  <c r="HC481" i="1" s="1"/>
  <c r="AC482" i="1"/>
  <c r="AE482" i="1"/>
  <c r="AF482" i="1"/>
  <c r="AG482" i="1"/>
  <c r="CU482" i="1" s="1"/>
  <c r="AH482" i="1"/>
  <c r="AI482" i="1"/>
  <c r="CW482" i="1" s="1"/>
  <c r="AJ482" i="1"/>
  <c r="CX482" i="1" s="1"/>
  <c r="CT482" i="1"/>
  <c r="CV482" i="1"/>
  <c r="FR482" i="1"/>
  <c r="GL482" i="1"/>
  <c r="GN482" i="1"/>
  <c r="GO482" i="1"/>
  <c r="GV482" i="1"/>
  <c r="HC482" i="1" s="1"/>
  <c r="B484" i="1"/>
  <c r="B466" i="1" s="1"/>
  <c r="C484" i="1"/>
  <c r="C466" i="1" s="1"/>
  <c r="D484" i="1"/>
  <c r="D466" i="1" s="1"/>
  <c r="F484" i="1"/>
  <c r="F466" i="1" s="1"/>
  <c r="G484" i="1"/>
  <c r="BC484" i="1"/>
  <c r="BC466" i="1" s="1"/>
  <c r="BX484" i="1"/>
  <c r="BX466" i="1" s="1"/>
  <c r="CK484" i="1"/>
  <c r="CK466" i="1" s="1"/>
  <c r="CL484" i="1"/>
  <c r="CL466" i="1" s="1"/>
  <c r="F500" i="1"/>
  <c r="D513" i="1"/>
  <c r="E515" i="1"/>
  <c r="Z515" i="1"/>
  <c r="AA515" i="1"/>
  <c r="AM515" i="1"/>
  <c r="AN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/>
  <c r="BU515" i="1"/>
  <c r="BV515" i="1"/>
  <c r="BW515" i="1"/>
  <c r="CM515" i="1"/>
  <c r="CN515" i="1"/>
  <c r="CO515" i="1"/>
  <c r="CP515" i="1"/>
  <c r="CQ515" i="1"/>
  <c r="CR515" i="1"/>
  <c r="CS515" i="1"/>
  <c r="CT515" i="1"/>
  <c r="CU515" i="1"/>
  <c r="CV515" i="1"/>
  <c r="CW515" i="1"/>
  <c r="CX515" i="1"/>
  <c r="CY515" i="1"/>
  <c r="CZ515" i="1"/>
  <c r="DA515" i="1"/>
  <c r="DB515" i="1"/>
  <c r="DC515" i="1"/>
  <c r="DD515" i="1"/>
  <c r="DE515" i="1"/>
  <c r="DF515" i="1"/>
  <c r="DG515" i="1"/>
  <c r="DH515" i="1"/>
  <c r="DI515" i="1"/>
  <c r="DJ515" i="1"/>
  <c r="DK515" i="1"/>
  <c r="DL515" i="1"/>
  <c r="DM515" i="1"/>
  <c r="DN515" i="1"/>
  <c r="DO515" i="1"/>
  <c r="DP515" i="1"/>
  <c r="DQ515" i="1"/>
  <c r="DR515" i="1"/>
  <c r="DS515" i="1"/>
  <c r="DT515" i="1"/>
  <c r="DU515" i="1"/>
  <c r="DV515" i="1"/>
  <c r="DW515" i="1"/>
  <c r="DX515" i="1"/>
  <c r="DY515" i="1"/>
  <c r="DZ515" i="1"/>
  <c r="EA515" i="1"/>
  <c r="EB515" i="1"/>
  <c r="EC515" i="1"/>
  <c r="ED515" i="1"/>
  <c r="EE515" i="1"/>
  <c r="EF515" i="1"/>
  <c r="EG515" i="1"/>
  <c r="EH515" i="1"/>
  <c r="EI515" i="1"/>
  <c r="EJ515" i="1"/>
  <c r="EK515" i="1"/>
  <c r="EL515" i="1"/>
  <c r="EM515" i="1"/>
  <c r="EN515" i="1"/>
  <c r="EO515" i="1"/>
  <c r="EP515" i="1"/>
  <c r="EQ515" i="1"/>
  <c r="ER515" i="1"/>
  <c r="ES515" i="1"/>
  <c r="ET515" i="1"/>
  <c r="EU515" i="1"/>
  <c r="EV515" i="1"/>
  <c r="EW515" i="1"/>
  <c r="EX515" i="1"/>
  <c r="EY515" i="1"/>
  <c r="EZ515" i="1"/>
  <c r="FA515" i="1"/>
  <c r="FB515" i="1"/>
  <c r="FC515" i="1"/>
  <c r="FD515" i="1"/>
  <c r="FE515" i="1"/>
  <c r="FF515" i="1"/>
  <c r="FG515" i="1"/>
  <c r="FH515" i="1"/>
  <c r="FI515" i="1"/>
  <c r="FJ515" i="1"/>
  <c r="FK515" i="1"/>
  <c r="FL515" i="1"/>
  <c r="FM515" i="1"/>
  <c r="FN515" i="1"/>
  <c r="FO515" i="1"/>
  <c r="FP515" i="1"/>
  <c r="FQ515" i="1"/>
  <c r="FR515" i="1"/>
  <c r="FS515" i="1"/>
  <c r="FT515" i="1"/>
  <c r="FU515" i="1"/>
  <c r="FV515" i="1"/>
  <c r="FW515" i="1"/>
  <c r="FX515" i="1"/>
  <c r="FY515" i="1"/>
  <c r="FZ515" i="1"/>
  <c r="GA515" i="1"/>
  <c r="GB515" i="1"/>
  <c r="GC515" i="1"/>
  <c r="GD515" i="1"/>
  <c r="GE515" i="1"/>
  <c r="GF515" i="1"/>
  <c r="GG515" i="1"/>
  <c r="GH515" i="1"/>
  <c r="GI515" i="1"/>
  <c r="GJ515" i="1"/>
  <c r="GK515" i="1"/>
  <c r="GL515" i="1"/>
  <c r="GM515" i="1"/>
  <c r="GN515" i="1"/>
  <c r="GO515" i="1"/>
  <c r="GP515" i="1"/>
  <c r="GQ515" i="1"/>
  <c r="GR515" i="1"/>
  <c r="GS515" i="1"/>
  <c r="GT515" i="1"/>
  <c r="GU515" i="1"/>
  <c r="GV515" i="1"/>
  <c r="GW515" i="1"/>
  <c r="GX515" i="1"/>
  <c r="D517" i="1"/>
  <c r="I517" i="1"/>
  <c r="AC517" i="1"/>
  <c r="CQ517" i="1" s="1"/>
  <c r="P517" i="1" s="1"/>
  <c r="J603" i="5" s="1"/>
  <c r="AE517" i="1"/>
  <c r="AF517" i="1"/>
  <c r="AG517" i="1"/>
  <c r="AH517" i="1"/>
  <c r="CV517" i="1" s="1"/>
  <c r="U517" i="1" s="1"/>
  <c r="AI517" i="1"/>
  <c r="AJ517" i="1"/>
  <c r="CX517" i="1" s="1"/>
  <c r="W517" i="1" s="1"/>
  <c r="AJ519" i="1" s="1"/>
  <c r="CR517" i="1"/>
  <c r="Q517" i="1" s="1"/>
  <c r="AD519" i="1" s="1"/>
  <c r="CS517" i="1"/>
  <c r="CU517" i="1"/>
  <c r="T517" i="1" s="1"/>
  <c r="AG519" i="1" s="1"/>
  <c r="CW517" i="1"/>
  <c r="V517" i="1" s="1"/>
  <c r="AI519" i="1" s="1"/>
  <c r="FR517" i="1"/>
  <c r="BY519" i="1" s="1"/>
  <c r="GL517" i="1"/>
  <c r="BZ519" i="1" s="1"/>
  <c r="GN517" i="1"/>
  <c r="CB519" i="1" s="1"/>
  <c r="CB515" i="1" s="1"/>
  <c r="GO517" i="1"/>
  <c r="GV517" i="1"/>
  <c r="HC517" i="1" s="1"/>
  <c r="B519" i="1"/>
  <c r="B515" i="1" s="1"/>
  <c r="C519" i="1"/>
  <c r="C515" i="1" s="1"/>
  <c r="D519" i="1"/>
  <c r="D515" i="1" s="1"/>
  <c r="F519" i="1"/>
  <c r="F515" i="1" s="1"/>
  <c r="G519" i="1"/>
  <c r="BC519" i="1"/>
  <c r="BC515" i="1" s="1"/>
  <c r="BX519" i="1"/>
  <c r="BX515" i="1" s="1"/>
  <c r="CC519" i="1"/>
  <c r="CK519" i="1"/>
  <c r="CK515" i="1" s="1"/>
  <c r="CL519" i="1"/>
  <c r="CL515" i="1" s="1"/>
  <c r="B548" i="1"/>
  <c r="B418" i="1" s="1"/>
  <c r="C548" i="1"/>
  <c r="C418" i="1" s="1"/>
  <c r="D548" i="1"/>
  <c r="D418" i="1" s="1"/>
  <c r="F548" i="1"/>
  <c r="F418" i="1" s="1"/>
  <c r="G548" i="1"/>
  <c r="D577" i="1"/>
  <c r="E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BD579" i="1"/>
  <c r="BE579" i="1"/>
  <c r="BF579" i="1"/>
  <c r="BG579" i="1"/>
  <c r="BH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/>
  <c r="BU579" i="1"/>
  <c r="BV579" i="1"/>
  <c r="BW579" i="1"/>
  <c r="BX579" i="1"/>
  <c r="BY579" i="1"/>
  <c r="BZ579" i="1"/>
  <c r="CA579" i="1"/>
  <c r="CB579" i="1"/>
  <c r="CC579" i="1"/>
  <c r="CD579" i="1"/>
  <c r="CE579" i="1"/>
  <c r="CF579" i="1"/>
  <c r="CG579" i="1"/>
  <c r="CH579" i="1"/>
  <c r="CI579" i="1"/>
  <c r="CJ579" i="1"/>
  <c r="CK579" i="1"/>
  <c r="CL579" i="1"/>
  <c r="CM579" i="1"/>
  <c r="CN579" i="1"/>
  <c r="CO579" i="1"/>
  <c r="CP579" i="1"/>
  <c r="CQ579" i="1"/>
  <c r="CR579" i="1"/>
  <c r="CS579" i="1"/>
  <c r="CT579" i="1"/>
  <c r="CU579" i="1"/>
  <c r="CV579" i="1"/>
  <c r="CW579" i="1"/>
  <c r="CX579" i="1"/>
  <c r="CY579" i="1"/>
  <c r="CZ579" i="1"/>
  <c r="DA579" i="1"/>
  <c r="DB579" i="1"/>
  <c r="DC579" i="1"/>
  <c r="DD579" i="1"/>
  <c r="DE579" i="1"/>
  <c r="DF579" i="1"/>
  <c r="DG579" i="1"/>
  <c r="DH579" i="1"/>
  <c r="DI579" i="1"/>
  <c r="DJ579" i="1"/>
  <c r="DK579" i="1"/>
  <c r="DL579" i="1"/>
  <c r="DM579" i="1"/>
  <c r="DN579" i="1"/>
  <c r="DO579" i="1"/>
  <c r="DP579" i="1"/>
  <c r="DQ579" i="1"/>
  <c r="DR579" i="1"/>
  <c r="DS579" i="1"/>
  <c r="DT579" i="1"/>
  <c r="DU579" i="1"/>
  <c r="DV579" i="1"/>
  <c r="DW579" i="1"/>
  <c r="DX579" i="1"/>
  <c r="DY579" i="1"/>
  <c r="DZ579" i="1"/>
  <c r="EA579" i="1"/>
  <c r="EB579" i="1"/>
  <c r="EC579" i="1"/>
  <c r="ED579" i="1"/>
  <c r="EE579" i="1"/>
  <c r="EF579" i="1"/>
  <c r="EG579" i="1"/>
  <c r="EH579" i="1"/>
  <c r="EI579" i="1"/>
  <c r="EJ579" i="1"/>
  <c r="EK579" i="1"/>
  <c r="EL579" i="1"/>
  <c r="EM579" i="1"/>
  <c r="EN579" i="1"/>
  <c r="EO579" i="1"/>
  <c r="EP579" i="1"/>
  <c r="EQ579" i="1"/>
  <c r="ER579" i="1"/>
  <c r="ES579" i="1"/>
  <c r="ET579" i="1"/>
  <c r="EU579" i="1"/>
  <c r="EV579" i="1"/>
  <c r="EW579" i="1"/>
  <c r="EX579" i="1"/>
  <c r="EY579" i="1"/>
  <c r="EZ579" i="1"/>
  <c r="FA579" i="1"/>
  <c r="FB579" i="1"/>
  <c r="FC579" i="1"/>
  <c r="FD579" i="1"/>
  <c r="FE579" i="1"/>
  <c r="FF579" i="1"/>
  <c r="FG579" i="1"/>
  <c r="FH579" i="1"/>
  <c r="FI579" i="1"/>
  <c r="FJ579" i="1"/>
  <c r="FK579" i="1"/>
  <c r="FL579" i="1"/>
  <c r="FM579" i="1"/>
  <c r="FN579" i="1"/>
  <c r="FO579" i="1"/>
  <c r="FP579" i="1"/>
  <c r="FQ579" i="1"/>
  <c r="FR579" i="1"/>
  <c r="FS579" i="1"/>
  <c r="FT579" i="1"/>
  <c r="FU579" i="1"/>
  <c r="FV579" i="1"/>
  <c r="FW579" i="1"/>
  <c r="FX579" i="1"/>
  <c r="FY579" i="1"/>
  <c r="FZ579" i="1"/>
  <c r="GA579" i="1"/>
  <c r="GB579" i="1"/>
  <c r="GC579" i="1"/>
  <c r="GD579" i="1"/>
  <c r="GE579" i="1"/>
  <c r="GF579" i="1"/>
  <c r="GG579" i="1"/>
  <c r="GH579" i="1"/>
  <c r="GI579" i="1"/>
  <c r="GJ579" i="1"/>
  <c r="GK579" i="1"/>
  <c r="GL579" i="1"/>
  <c r="GM579" i="1"/>
  <c r="GN579" i="1"/>
  <c r="GO579" i="1"/>
  <c r="GP579" i="1"/>
  <c r="GQ579" i="1"/>
  <c r="GR579" i="1"/>
  <c r="GS579" i="1"/>
  <c r="GT579" i="1"/>
  <c r="GU579" i="1"/>
  <c r="GV579" i="1"/>
  <c r="GW579" i="1"/>
  <c r="GX579" i="1"/>
  <c r="D581" i="1"/>
  <c r="E583" i="1"/>
  <c r="G583" i="1"/>
  <c r="Z583" i="1"/>
  <c r="AA583" i="1"/>
  <c r="AM583" i="1"/>
  <c r="AN583" i="1"/>
  <c r="BD583" i="1"/>
  <c r="BE583" i="1"/>
  <c r="BF583" i="1"/>
  <c r="BG583" i="1"/>
  <c r="BH583" i="1"/>
  <c r="BI583" i="1"/>
  <c r="BJ583" i="1"/>
  <c r="BK583" i="1"/>
  <c r="BL583" i="1"/>
  <c r="BM583" i="1"/>
  <c r="BN583" i="1"/>
  <c r="BO583" i="1"/>
  <c r="BP583" i="1"/>
  <c r="BQ583" i="1"/>
  <c r="BR583" i="1"/>
  <c r="BS583" i="1"/>
  <c r="BT583" i="1"/>
  <c r="BU583" i="1"/>
  <c r="BV583" i="1"/>
  <c r="BW583" i="1"/>
  <c r="CM583" i="1"/>
  <c r="CN583" i="1"/>
  <c r="CO583" i="1"/>
  <c r="CP583" i="1"/>
  <c r="CQ583" i="1"/>
  <c r="CR583" i="1"/>
  <c r="CS583" i="1"/>
  <c r="CT583" i="1"/>
  <c r="CU583" i="1"/>
  <c r="CV583" i="1"/>
  <c r="CW583" i="1"/>
  <c r="CX583" i="1"/>
  <c r="CY583" i="1"/>
  <c r="CZ583" i="1"/>
  <c r="DA583" i="1"/>
  <c r="DB583" i="1"/>
  <c r="DC583" i="1"/>
  <c r="DD583" i="1"/>
  <c r="DE583" i="1"/>
  <c r="DF583" i="1"/>
  <c r="DG583" i="1"/>
  <c r="DH583" i="1"/>
  <c r="DI583" i="1"/>
  <c r="DJ583" i="1"/>
  <c r="DK583" i="1"/>
  <c r="DL583" i="1"/>
  <c r="DM583" i="1"/>
  <c r="DN583" i="1"/>
  <c r="DO583" i="1"/>
  <c r="DP583" i="1"/>
  <c r="DQ583" i="1"/>
  <c r="DR583" i="1"/>
  <c r="DS583" i="1"/>
  <c r="DT583" i="1"/>
  <c r="DU583" i="1"/>
  <c r="DV583" i="1"/>
  <c r="DW583" i="1"/>
  <c r="DX583" i="1"/>
  <c r="DY583" i="1"/>
  <c r="DZ583" i="1"/>
  <c r="EA583" i="1"/>
  <c r="EB583" i="1"/>
  <c r="EC583" i="1"/>
  <c r="ED583" i="1"/>
  <c r="EE583" i="1"/>
  <c r="EF583" i="1"/>
  <c r="EG583" i="1"/>
  <c r="EH583" i="1"/>
  <c r="EI583" i="1"/>
  <c r="EJ583" i="1"/>
  <c r="EK583" i="1"/>
  <c r="EL583" i="1"/>
  <c r="EM583" i="1"/>
  <c r="EN583" i="1"/>
  <c r="EO583" i="1"/>
  <c r="EP583" i="1"/>
  <c r="EQ583" i="1"/>
  <c r="ER583" i="1"/>
  <c r="ES583" i="1"/>
  <c r="ET583" i="1"/>
  <c r="EU583" i="1"/>
  <c r="EV583" i="1"/>
  <c r="EW583" i="1"/>
  <c r="EX583" i="1"/>
  <c r="EY583" i="1"/>
  <c r="EZ583" i="1"/>
  <c r="FA583" i="1"/>
  <c r="FB583" i="1"/>
  <c r="FC583" i="1"/>
  <c r="FD583" i="1"/>
  <c r="FE583" i="1"/>
  <c r="FF583" i="1"/>
  <c r="FG583" i="1"/>
  <c r="FH583" i="1"/>
  <c r="FI583" i="1"/>
  <c r="FJ583" i="1"/>
  <c r="FK583" i="1"/>
  <c r="FL583" i="1"/>
  <c r="FM583" i="1"/>
  <c r="FN583" i="1"/>
  <c r="FO583" i="1"/>
  <c r="FP583" i="1"/>
  <c r="FQ583" i="1"/>
  <c r="FR583" i="1"/>
  <c r="FS583" i="1"/>
  <c r="FT583" i="1"/>
  <c r="FU583" i="1"/>
  <c r="FV583" i="1"/>
  <c r="FW583" i="1"/>
  <c r="FX583" i="1"/>
  <c r="FY583" i="1"/>
  <c r="FZ583" i="1"/>
  <c r="GA583" i="1"/>
  <c r="GB583" i="1"/>
  <c r="GC583" i="1"/>
  <c r="GD583" i="1"/>
  <c r="GE583" i="1"/>
  <c r="GF583" i="1"/>
  <c r="GG583" i="1"/>
  <c r="GH583" i="1"/>
  <c r="GI583" i="1"/>
  <c r="GJ583" i="1"/>
  <c r="GK583" i="1"/>
  <c r="GL583" i="1"/>
  <c r="GM583" i="1"/>
  <c r="GN583" i="1"/>
  <c r="GO583" i="1"/>
  <c r="GP583" i="1"/>
  <c r="GQ583" i="1"/>
  <c r="GR583" i="1"/>
  <c r="GS583" i="1"/>
  <c r="GT583" i="1"/>
  <c r="GU583" i="1"/>
  <c r="GV583" i="1"/>
  <c r="GW583" i="1"/>
  <c r="GX583" i="1"/>
  <c r="D585" i="1"/>
  <c r="AC585" i="1"/>
  <c r="CQ585" i="1" s="1"/>
  <c r="P585" i="1" s="1"/>
  <c r="AE585" i="1"/>
  <c r="AF585" i="1"/>
  <c r="AG585" i="1"/>
  <c r="AH585" i="1"/>
  <c r="CV585" i="1" s="1"/>
  <c r="U585" i="1" s="1"/>
  <c r="AI585" i="1"/>
  <c r="CW585" i="1" s="1"/>
  <c r="AJ585" i="1"/>
  <c r="CR585" i="1"/>
  <c r="Q585" i="1" s="1"/>
  <c r="CU585" i="1"/>
  <c r="T585" i="1" s="1"/>
  <c r="CX585" i="1"/>
  <c r="W585" i="1" s="1"/>
  <c r="FR585" i="1"/>
  <c r="GL585" i="1"/>
  <c r="GN585" i="1"/>
  <c r="CB593" i="1" s="1"/>
  <c r="CB583" i="1" s="1"/>
  <c r="GO585" i="1"/>
  <c r="GV585" i="1"/>
  <c r="HC585" i="1" s="1"/>
  <c r="GX585" i="1" s="1"/>
  <c r="D586" i="1"/>
  <c r="GX586" i="1"/>
  <c r="AC586" i="1"/>
  <c r="CQ586" i="1" s="1"/>
  <c r="AE586" i="1"/>
  <c r="AF586" i="1"/>
  <c r="AG586" i="1"/>
  <c r="AH586" i="1"/>
  <c r="CV586" i="1" s="1"/>
  <c r="AI586" i="1"/>
  <c r="AJ586" i="1"/>
  <c r="CX586" i="1" s="1"/>
  <c r="CR586" i="1"/>
  <c r="CS586" i="1"/>
  <c r="CU586" i="1"/>
  <c r="CW586" i="1"/>
  <c r="FR586" i="1"/>
  <c r="GL586" i="1"/>
  <c r="GN586" i="1"/>
  <c r="GO586" i="1"/>
  <c r="GV586" i="1"/>
  <c r="HC586" i="1" s="1"/>
  <c r="D587" i="1"/>
  <c r="AC587" i="1"/>
  <c r="AE587" i="1"/>
  <c r="AF587" i="1"/>
  <c r="AG587" i="1"/>
  <c r="CU587" i="1" s="1"/>
  <c r="AH587" i="1"/>
  <c r="AI587" i="1"/>
  <c r="AJ587" i="1"/>
  <c r="CX587" i="1" s="1"/>
  <c r="CR587" i="1"/>
  <c r="CS587" i="1"/>
  <c r="CV587" i="1"/>
  <c r="CW587" i="1"/>
  <c r="FR587" i="1"/>
  <c r="GL587" i="1"/>
  <c r="GN587" i="1"/>
  <c r="GO587" i="1"/>
  <c r="GV587" i="1"/>
  <c r="HC587" i="1"/>
  <c r="D588" i="1"/>
  <c r="AC588" i="1"/>
  <c r="CQ588" i="1" s="1"/>
  <c r="AE588" i="1"/>
  <c r="AF588" i="1"/>
  <c r="AG588" i="1"/>
  <c r="CU588" i="1" s="1"/>
  <c r="AH588" i="1"/>
  <c r="AI588" i="1"/>
  <c r="CW588" i="1" s="1"/>
  <c r="AJ588" i="1"/>
  <c r="CX588" i="1" s="1"/>
  <c r="CV588" i="1"/>
  <c r="FR588" i="1"/>
  <c r="GL588" i="1"/>
  <c r="GN588" i="1"/>
  <c r="GO588" i="1"/>
  <c r="GV588" i="1"/>
  <c r="HC588" i="1" s="1"/>
  <c r="D589" i="1"/>
  <c r="AC589" i="1"/>
  <c r="CQ589" i="1" s="1"/>
  <c r="AE589" i="1"/>
  <c r="AF589" i="1"/>
  <c r="AG589" i="1"/>
  <c r="AH589" i="1"/>
  <c r="CV589" i="1" s="1"/>
  <c r="AI589" i="1"/>
  <c r="AJ589" i="1"/>
  <c r="CX589" i="1" s="1"/>
  <c r="CR589" i="1"/>
  <c r="CS589" i="1"/>
  <c r="CU589" i="1"/>
  <c r="CW589" i="1"/>
  <c r="FR589" i="1"/>
  <c r="GL589" i="1"/>
  <c r="GN589" i="1"/>
  <c r="GO589" i="1"/>
  <c r="GV589" i="1"/>
  <c r="HC589" i="1"/>
  <c r="D590" i="1"/>
  <c r="AC590" i="1"/>
  <c r="AE590" i="1"/>
  <c r="AF590" i="1"/>
  <c r="AG590" i="1"/>
  <c r="CU590" i="1" s="1"/>
  <c r="AH590" i="1"/>
  <c r="CV590" i="1" s="1"/>
  <c r="AI590" i="1"/>
  <c r="CW590" i="1" s="1"/>
  <c r="AJ590" i="1"/>
  <c r="CQ590" i="1"/>
  <c r="CS590" i="1"/>
  <c r="CT590" i="1"/>
  <c r="CX590" i="1"/>
  <c r="FR590" i="1"/>
  <c r="GL590" i="1"/>
  <c r="GN590" i="1"/>
  <c r="GO590" i="1"/>
  <c r="GV590" i="1"/>
  <c r="HC590" i="1" s="1"/>
  <c r="AC591" i="1"/>
  <c r="CQ591" i="1" s="1"/>
  <c r="AE591" i="1"/>
  <c r="CR591" i="1" s="1"/>
  <c r="AF591" i="1"/>
  <c r="AG591" i="1"/>
  <c r="CU591" i="1" s="1"/>
  <c r="AH591" i="1"/>
  <c r="CV591" i="1" s="1"/>
  <c r="AI591" i="1"/>
  <c r="CW591" i="1" s="1"/>
  <c r="AJ591" i="1"/>
  <c r="CS591" i="1"/>
  <c r="CX591" i="1"/>
  <c r="FR591" i="1"/>
  <c r="GL591" i="1"/>
  <c r="GN591" i="1"/>
  <c r="GO591" i="1"/>
  <c r="GV591" i="1"/>
  <c r="HC591" i="1"/>
  <c r="B593" i="1"/>
  <c r="B583" i="1" s="1"/>
  <c r="C593" i="1"/>
  <c r="C583" i="1" s="1"/>
  <c r="D593" i="1"/>
  <c r="D583" i="1" s="1"/>
  <c r="F593" i="1"/>
  <c r="F583" i="1" s="1"/>
  <c r="G593" i="1"/>
  <c r="BC593" i="1"/>
  <c r="BX593" i="1"/>
  <c r="BX583" i="1" s="1"/>
  <c r="CK593" i="1"/>
  <c r="CL593" i="1"/>
  <c r="CL583" i="1" s="1"/>
  <c r="D622" i="1"/>
  <c r="E624" i="1"/>
  <c r="Z624" i="1"/>
  <c r="AA624" i="1"/>
  <c r="AM624" i="1"/>
  <c r="AN624" i="1"/>
  <c r="BD624" i="1"/>
  <c r="BE624" i="1"/>
  <c r="BF624" i="1"/>
  <c r="BG624" i="1"/>
  <c r="BH624" i="1"/>
  <c r="BI624" i="1"/>
  <c r="BJ624" i="1"/>
  <c r="BK624" i="1"/>
  <c r="BL624" i="1"/>
  <c r="BM624" i="1"/>
  <c r="BN624" i="1"/>
  <c r="BO624" i="1"/>
  <c r="BP624" i="1"/>
  <c r="BQ624" i="1"/>
  <c r="BR624" i="1"/>
  <c r="BS624" i="1"/>
  <c r="BT624" i="1"/>
  <c r="BU624" i="1"/>
  <c r="BV624" i="1"/>
  <c r="BW624" i="1"/>
  <c r="CM624" i="1"/>
  <c r="CN624" i="1"/>
  <c r="CO624" i="1"/>
  <c r="CP624" i="1"/>
  <c r="CQ624" i="1"/>
  <c r="CR624" i="1"/>
  <c r="CS624" i="1"/>
  <c r="CT624" i="1"/>
  <c r="CU624" i="1"/>
  <c r="CV624" i="1"/>
  <c r="CW624" i="1"/>
  <c r="CX624" i="1"/>
  <c r="CY624" i="1"/>
  <c r="CZ624" i="1"/>
  <c r="DA624" i="1"/>
  <c r="DB624" i="1"/>
  <c r="DC624" i="1"/>
  <c r="DD624" i="1"/>
  <c r="DE624" i="1"/>
  <c r="DF624" i="1"/>
  <c r="DG624" i="1"/>
  <c r="DH624" i="1"/>
  <c r="DI624" i="1"/>
  <c r="DJ624" i="1"/>
  <c r="DK624" i="1"/>
  <c r="DL624" i="1"/>
  <c r="DM624" i="1"/>
  <c r="DN624" i="1"/>
  <c r="DO624" i="1"/>
  <c r="DP624" i="1"/>
  <c r="DQ624" i="1"/>
  <c r="DR624" i="1"/>
  <c r="DS624" i="1"/>
  <c r="DT624" i="1"/>
  <c r="DU624" i="1"/>
  <c r="DV624" i="1"/>
  <c r="DW624" i="1"/>
  <c r="DX624" i="1"/>
  <c r="DY624" i="1"/>
  <c r="DZ624" i="1"/>
  <c r="EA624" i="1"/>
  <c r="EB624" i="1"/>
  <c r="EC624" i="1"/>
  <c r="ED624" i="1"/>
  <c r="EE624" i="1"/>
  <c r="EF624" i="1"/>
  <c r="EG624" i="1"/>
  <c r="EH624" i="1"/>
  <c r="EI624" i="1"/>
  <c r="EJ624" i="1"/>
  <c r="EK624" i="1"/>
  <c r="EL624" i="1"/>
  <c r="EM624" i="1"/>
  <c r="EN624" i="1"/>
  <c r="EO624" i="1"/>
  <c r="EP624" i="1"/>
  <c r="EQ624" i="1"/>
  <c r="ER624" i="1"/>
  <c r="ES624" i="1"/>
  <c r="ET624" i="1"/>
  <c r="EU624" i="1"/>
  <c r="EV624" i="1"/>
  <c r="EW624" i="1"/>
  <c r="EX624" i="1"/>
  <c r="EY624" i="1"/>
  <c r="EZ624" i="1"/>
  <c r="FA624" i="1"/>
  <c r="FB624" i="1"/>
  <c r="FC624" i="1"/>
  <c r="FD624" i="1"/>
  <c r="FE624" i="1"/>
  <c r="FF624" i="1"/>
  <c r="FG624" i="1"/>
  <c r="FH624" i="1"/>
  <c r="FI624" i="1"/>
  <c r="FJ624" i="1"/>
  <c r="FK624" i="1"/>
  <c r="FL624" i="1"/>
  <c r="FM624" i="1"/>
  <c r="FN624" i="1"/>
  <c r="FO624" i="1"/>
  <c r="FP624" i="1"/>
  <c r="FQ624" i="1"/>
  <c r="FR624" i="1"/>
  <c r="FS624" i="1"/>
  <c r="FT624" i="1"/>
  <c r="FU624" i="1"/>
  <c r="FV624" i="1"/>
  <c r="FW624" i="1"/>
  <c r="FX624" i="1"/>
  <c r="FY624" i="1"/>
  <c r="FZ624" i="1"/>
  <c r="GA624" i="1"/>
  <c r="GB624" i="1"/>
  <c r="GC624" i="1"/>
  <c r="GD624" i="1"/>
  <c r="GE624" i="1"/>
  <c r="GF624" i="1"/>
  <c r="GG624" i="1"/>
  <c r="GH624" i="1"/>
  <c r="GI624" i="1"/>
  <c r="GJ624" i="1"/>
  <c r="GK624" i="1"/>
  <c r="GL624" i="1"/>
  <c r="GM624" i="1"/>
  <c r="GN624" i="1"/>
  <c r="GO624" i="1"/>
  <c r="GP624" i="1"/>
  <c r="GQ624" i="1"/>
  <c r="GR624" i="1"/>
  <c r="GS624" i="1"/>
  <c r="GT624" i="1"/>
  <c r="GU624" i="1"/>
  <c r="GV624" i="1"/>
  <c r="GW624" i="1"/>
  <c r="GX624" i="1"/>
  <c r="C626" i="1"/>
  <c r="D626" i="1"/>
  <c r="AC626" i="1"/>
  <c r="CQ626" i="1" s="1"/>
  <c r="P626" i="1" s="1"/>
  <c r="AE626" i="1"/>
  <c r="AF626" i="1"/>
  <c r="AG626" i="1"/>
  <c r="AH626" i="1"/>
  <c r="CV626" i="1" s="1"/>
  <c r="U626" i="1" s="1"/>
  <c r="AI626" i="1"/>
  <c r="CW626" i="1" s="1"/>
  <c r="AJ626" i="1"/>
  <c r="CX626" i="1" s="1"/>
  <c r="W626" i="1" s="1"/>
  <c r="CT626" i="1"/>
  <c r="S626" i="1" s="1"/>
  <c r="CY626" i="1" s="1"/>
  <c r="X626" i="1" s="1"/>
  <c r="CU626" i="1"/>
  <c r="FR626" i="1"/>
  <c r="GL626" i="1"/>
  <c r="GN626" i="1"/>
  <c r="GO626" i="1"/>
  <c r="GV626" i="1"/>
  <c r="HC626" i="1" s="1"/>
  <c r="GX626" i="1" s="1"/>
  <c r="C627" i="1"/>
  <c r="D627" i="1"/>
  <c r="AC627" i="1"/>
  <c r="AE627" i="1"/>
  <c r="AF627" i="1"/>
  <c r="CT627" i="1" s="1"/>
  <c r="AG627" i="1"/>
  <c r="AH627" i="1"/>
  <c r="AI627" i="1"/>
  <c r="CW627" i="1" s="1"/>
  <c r="AJ627" i="1"/>
  <c r="CQ627" i="1"/>
  <c r="CU627" i="1"/>
  <c r="CV627" i="1"/>
  <c r="CX627" i="1"/>
  <c r="FR627" i="1"/>
  <c r="GL627" i="1"/>
  <c r="GN627" i="1"/>
  <c r="GO627" i="1"/>
  <c r="GV627" i="1"/>
  <c r="HC627" i="1" s="1"/>
  <c r="C628" i="1"/>
  <c r="D628" i="1"/>
  <c r="AC628" i="1"/>
  <c r="AE628" i="1"/>
  <c r="AF628" i="1"/>
  <c r="AG628" i="1"/>
  <c r="CU628" i="1" s="1"/>
  <c r="AH628" i="1"/>
  <c r="AI628" i="1"/>
  <c r="CW628" i="1" s="1"/>
  <c r="AJ628" i="1"/>
  <c r="CX628" i="1" s="1"/>
  <c r="CQ628" i="1"/>
  <c r="CT628" i="1"/>
  <c r="CV628" i="1"/>
  <c r="FR628" i="1"/>
  <c r="GL628" i="1"/>
  <c r="GN628" i="1"/>
  <c r="GO628" i="1"/>
  <c r="GV628" i="1"/>
  <c r="HC628" i="1" s="1"/>
  <c r="C629" i="1"/>
  <c r="D629" i="1"/>
  <c r="AC629" i="1"/>
  <c r="AD629" i="1"/>
  <c r="AE629" i="1"/>
  <c r="AF629" i="1"/>
  <c r="AG629" i="1"/>
  <c r="AH629" i="1"/>
  <c r="CV629" i="1" s="1"/>
  <c r="AI629" i="1"/>
  <c r="CW629" i="1" s="1"/>
  <c r="AJ629" i="1"/>
  <c r="CX629" i="1" s="1"/>
  <c r="CQ629" i="1"/>
  <c r="CR629" i="1"/>
  <c r="CU629" i="1"/>
  <c r="FR629" i="1"/>
  <c r="GL629" i="1"/>
  <c r="GN629" i="1"/>
  <c r="GO629" i="1"/>
  <c r="GV629" i="1"/>
  <c r="HC629" i="1"/>
  <c r="C630" i="1"/>
  <c r="D630" i="1"/>
  <c r="AC630" i="1"/>
  <c r="CQ630" i="1" s="1"/>
  <c r="AE630" i="1"/>
  <c r="CR630" i="1" s="1"/>
  <c r="AF630" i="1"/>
  <c r="AG630" i="1"/>
  <c r="AH630" i="1"/>
  <c r="CV630" i="1" s="1"/>
  <c r="AI630" i="1"/>
  <c r="CW630" i="1" s="1"/>
  <c r="AJ630" i="1"/>
  <c r="CX630" i="1" s="1"/>
  <c r="CT630" i="1"/>
  <c r="CU630" i="1"/>
  <c r="FR630" i="1"/>
  <c r="GL630" i="1"/>
  <c r="GN630" i="1"/>
  <c r="GO630" i="1"/>
  <c r="GV630" i="1"/>
  <c r="HC630" i="1" s="1"/>
  <c r="C631" i="1"/>
  <c r="D631" i="1"/>
  <c r="AC631" i="1"/>
  <c r="AE631" i="1"/>
  <c r="AF631" i="1"/>
  <c r="AG631" i="1"/>
  <c r="CU631" i="1" s="1"/>
  <c r="AH631" i="1"/>
  <c r="CV631" i="1" s="1"/>
  <c r="AI631" i="1"/>
  <c r="CW631" i="1" s="1"/>
  <c r="AJ631" i="1"/>
  <c r="CX631" i="1" s="1"/>
  <c r="CQ631" i="1"/>
  <c r="FR631" i="1"/>
  <c r="GL631" i="1"/>
  <c r="GN631" i="1"/>
  <c r="GO631" i="1"/>
  <c r="GV631" i="1"/>
  <c r="HC631" i="1" s="1"/>
  <c r="AC632" i="1"/>
  <c r="CQ632" i="1" s="1"/>
  <c r="AE632" i="1"/>
  <c r="AF632" i="1"/>
  <c r="AG632" i="1"/>
  <c r="CU632" i="1" s="1"/>
  <c r="AH632" i="1"/>
  <c r="AI632" i="1"/>
  <c r="CW632" i="1" s="1"/>
  <c r="AJ632" i="1"/>
  <c r="CT632" i="1"/>
  <c r="CV632" i="1"/>
  <c r="CX632" i="1"/>
  <c r="FR632" i="1"/>
  <c r="GL632" i="1"/>
  <c r="GN632" i="1"/>
  <c r="GO632" i="1"/>
  <c r="GV632" i="1"/>
  <c r="HC632" i="1" s="1"/>
  <c r="D633" i="1"/>
  <c r="AC633" i="1"/>
  <c r="AD633" i="1"/>
  <c r="AE633" i="1"/>
  <c r="AF633" i="1"/>
  <c r="AG633" i="1"/>
  <c r="CU633" i="1" s="1"/>
  <c r="AH633" i="1"/>
  <c r="CV633" i="1" s="1"/>
  <c r="AI633" i="1"/>
  <c r="AJ633" i="1"/>
  <c r="CX633" i="1" s="1"/>
  <c r="W633" i="1" s="1"/>
  <c r="CR633" i="1"/>
  <c r="CS633" i="1"/>
  <c r="CW633" i="1"/>
  <c r="V633" i="1" s="1"/>
  <c r="FR633" i="1"/>
  <c r="GL633" i="1"/>
  <c r="GN633" i="1"/>
  <c r="GO633" i="1"/>
  <c r="GV633" i="1"/>
  <c r="HC633" i="1" s="1"/>
  <c r="GX633" i="1" s="1"/>
  <c r="D634" i="1"/>
  <c r="AC634" i="1"/>
  <c r="AE634" i="1"/>
  <c r="AF634" i="1"/>
  <c r="AG634" i="1"/>
  <c r="CU634" i="1" s="1"/>
  <c r="T634" i="1" s="1"/>
  <c r="AH634" i="1"/>
  <c r="CV634" i="1" s="1"/>
  <c r="AI634" i="1"/>
  <c r="CW634" i="1" s="1"/>
  <c r="V634" i="1" s="1"/>
  <c r="AJ634" i="1"/>
  <c r="CQ634" i="1"/>
  <c r="P634" i="1" s="1"/>
  <c r="CT634" i="1"/>
  <c r="S634" i="1" s="1"/>
  <c r="CX634" i="1"/>
  <c r="W634" i="1" s="1"/>
  <c r="FR634" i="1"/>
  <c r="GL634" i="1"/>
  <c r="GN634" i="1"/>
  <c r="GO634" i="1"/>
  <c r="GV634" i="1"/>
  <c r="HC634" i="1"/>
  <c r="GX634" i="1" s="1"/>
  <c r="C635" i="1"/>
  <c r="D635" i="1"/>
  <c r="AC635" i="1"/>
  <c r="AE635" i="1"/>
  <c r="AF635" i="1"/>
  <c r="AG635" i="1"/>
  <c r="CU635" i="1" s="1"/>
  <c r="T635" i="1" s="1"/>
  <c r="AH635" i="1"/>
  <c r="CV635" i="1" s="1"/>
  <c r="U635" i="1" s="1"/>
  <c r="AI635" i="1"/>
  <c r="CW635" i="1" s="1"/>
  <c r="V635" i="1" s="1"/>
  <c r="AJ635" i="1"/>
  <c r="CQ635" i="1"/>
  <c r="P635" i="1" s="1"/>
  <c r="CT635" i="1"/>
  <c r="S635" i="1" s="1"/>
  <c r="CX635" i="1"/>
  <c r="W635" i="1" s="1"/>
  <c r="FR635" i="1"/>
  <c r="GL635" i="1"/>
  <c r="GN635" i="1"/>
  <c r="GO635" i="1"/>
  <c r="GV635" i="1"/>
  <c r="HC635" i="1"/>
  <c r="GX635" i="1" s="1"/>
  <c r="I636" i="1"/>
  <c r="AC636" i="1"/>
  <c r="CQ636" i="1" s="1"/>
  <c r="AE636" i="1"/>
  <c r="CR636" i="1" s="1"/>
  <c r="Q636" i="1" s="1"/>
  <c r="AF636" i="1"/>
  <c r="AG636" i="1"/>
  <c r="CU636" i="1" s="1"/>
  <c r="T636" i="1" s="1"/>
  <c r="AH636" i="1"/>
  <c r="CV636" i="1" s="1"/>
  <c r="AI636" i="1"/>
  <c r="AJ636" i="1"/>
  <c r="CX636" i="1" s="1"/>
  <c r="CS636" i="1"/>
  <c r="CW636" i="1"/>
  <c r="FR636" i="1"/>
  <c r="GL636" i="1"/>
  <c r="GN636" i="1"/>
  <c r="GO636" i="1"/>
  <c r="GV636" i="1"/>
  <c r="HC636" i="1" s="1"/>
  <c r="GX636" i="1" s="1"/>
  <c r="I637" i="1"/>
  <c r="AC637" i="1"/>
  <c r="AD637" i="1"/>
  <c r="AE637" i="1"/>
  <c r="AF637" i="1"/>
  <c r="AG637" i="1"/>
  <c r="AH637" i="1"/>
  <c r="CV637" i="1" s="1"/>
  <c r="AI637" i="1"/>
  <c r="CW637" i="1" s="1"/>
  <c r="AJ637" i="1"/>
  <c r="CX637" i="1" s="1"/>
  <c r="W637" i="1" s="1"/>
  <c r="CQ637" i="1"/>
  <c r="CR637" i="1"/>
  <c r="CU637" i="1"/>
  <c r="FR637" i="1"/>
  <c r="GL637" i="1"/>
  <c r="GN637" i="1"/>
  <c r="GO637" i="1"/>
  <c r="GV637" i="1"/>
  <c r="HC637" i="1" s="1"/>
  <c r="GX637" i="1" s="1"/>
  <c r="B639" i="1"/>
  <c r="B624" i="1" s="1"/>
  <c r="C639" i="1"/>
  <c r="C624" i="1" s="1"/>
  <c r="D639" i="1"/>
  <c r="D624" i="1" s="1"/>
  <c r="F639" i="1"/>
  <c r="F624" i="1" s="1"/>
  <c r="G639" i="1"/>
  <c r="BX639" i="1"/>
  <c r="CK639" i="1"/>
  <c r="CK624" i="1" s="1"/>
  <c r="CL639" i="1"/>
  <c r="CL624" i="1" s="1"/>
  <c r="D668" i="1"/>
  <c r="B670" i="1"/>
  <c r="E670" i="1"/>
  <c r="Z670" i="1"/>
  <c r="AA670" i="1"/>
  <c r="AM670" i="1"/>
  <c r="AN670" i="1"/>
  <c r="BD670" i="1"/>
  <c r="BE670" i="1"/>
  <c r="BF670" i="1"/>
  <c r="BG670" i="1"/>
  <c r="BH670" i="1"/>
  <c r="BI670" i="1"/>
  <c r="BJ670" i="1"/>
  <c r="BK670" i="1"/>
  <c r="BL670" i="1"/>
  <c r="BM670" i="1"/>
  <c r="BN670" i="1"/>
  <c r="BO670" i="1"/>
  <c r="BP670" i="1"/>
  <c r="BQ670" i="1"/>
  <c r="BR670" i="1"/>
  <c r="BS670" i="1"/>
  <c r="BT670" i="1"/>
  <c r="BU670" i="1"/>
  <c r="BV670" i="1"/>
  <c r="BW670" i="1"/>
  <c r="CM670" i="1"/>
  <c r="CN670" i="1"/>
  <c r="CO670" i="1"/>
  <c r="CP670" i="1"/>
  <c r="CQ670" i="1"/>
  <c r="CR670" i="1"/>
  <c r="CS670" i="1"/>
  <c r="CT670" i="1"/>
  <c r="CU670" i="1"/>
  <c r="CV670" i="1"/>
  <c r="CW670" i="1"/>
  <c r="CX670" i="1"/>
  <c r="CY670" i="1"/>
  <c r="CZ670" i="1"/>
  <c r="DA670" i="1"/>
  <c r="DB670" i="1"/>
  <c r="DC670" i="1"/>
  <c r="DD670" i="1"/>
  <c r="DE670" i="1"/>
  <c r="DF670" i="1"/>
  <c r="DG670" i="1"/>
  <c r="DH670" i="1"/>
  <c r="DI670" i="1"/>
  <c r="DJ670" i="1"/>
  <c r="DK670" i="1"/>
  <c r="DL670" i="1"/>
  <c r="DM670" i="1"/>
  <c r="DN670" i="1"/>
  <c r="DO670" i="1"/>
  <c r="DP670" i="1"/>
  <c r="DQ670" i="1"/>
  <c r="DR670" i="1"/>
  <c r="DS670" i="1"/>
  <c r="DT670" i="1"/>
  <c r="DU670" i="1"/>
  <c r="DV670" i="1"/>
  <c r="DW670" i="1"/>
  <c r="DX670" i="1"/>
  <c r="DY670" i="1"/>
  <c r="DZ670" i="1"/>
  <c r="EA670" i="1"/>
  <c r="EB670" i="1"/>
  <c r="EC670" i="1"/>
  <c r="ED670" i="1"/>
  <c r="EE670" i="1"/>
  <c r="EF670" i="1"/>
  <c r="EG670" i="1"/>
  <c r="EH670" i="1"/>
  <c r="EI670" i="1"/>
  <c r="EJ670" i="1"/>
  <c r="EK670" i="1"/>
  <c r="EL670" i="1"/>
  <c r="EM670" i="1"/>
  <c r="EN670" i="1"/>
  <c r="EO670" i="1"/>
  <c r="EP670" i="1"/>
  <c r="EQ670" i="1"/>
  <c r="ER670" i="1"/>
  <c r="ES670" i="1"/>
  <c r="ET670" i="1"/>
  <c r="EU670" i="1"/>
  <c r="EV670" i="1"/>
  <c r="EW670" i="1"/>
  <c r="EX670" i="1"/>
  <c r="EY670" i="1"/>
  <c r="EZ670" i="1"/>
  <c r="FA670" i="1"/>
  <c r="FB670" i="1"/>
  <c r="FC670" i="1"/>
  <c r="FD670" i="1"/>
  <c r="FE670" i="1"/>
  <c r="FF670" i="1"/>
  <c r="FG670" i="1"/>
  <c r="FH670" i="1"/>
  <c r="FI670" i="1"/>
  <c r="FJ670" i="1"/>
  <c r="FK670" i="1"/>
  <c r="FL670" i="1"/>
  <c r="FM670" i="1"/>
  <c r="FN670" i="1"/>
  <c r="FO670" i="1"/>
  <c r="FP670" i="1"/>
  <c r="FQ670" i="1"/>
  <c r="FR670" i="1"/>
  <c r="FS670" i="1"/>
  <c r="FT670" i="1"/>
  <c r="FU670" i="1"/>
  <c r="FV670" i="1"/>
  <c r="FW670" i="1"/>
  <c r="FX670" i="1"/>
  <c r="FY670" i="1"/>
  <c r="FZ670" i="1"/>
  <c r="GA670" i="1"/>
  <c r="GB670" i="1"/>
  <c r="GC670" i="1"/>
  <c r="GD670" i="1"/>
  <c r="GE670" i="1"/>
  <c r="GF670" i="1"/>
  <c r="GG670" i="1"/>
  <c r="GH670" i="1"/>
  <c r="GI670" i="1"/>
  <c r="GJ670" i="1"/>
  <c r="GK670" i="1"/>
  <c r="GL670" i="1"/>
  <c r="GM670" i="1"/>
  <c r="GN670" i="1"/>
  <c r="GO670" i="1"/>
  <c r="GP670" i="1"/>
  <c r="GQ670" i="1"/>
  <c r="GR670" i="1"/>
  <c r="GS670" i="1"/>
  <c r="GT670" i="1"/>
  <c r="GU670" i="1"/>
  <c r="GV670" i="1"/>
  <c r="GW670" i="1"/>
  <c r="GX670" i="1"/>
  <c r="D672" i="1"/>
  <c r="AC672" i="1"/>
  <c r="AE672" i="1"/>
  <c r="AF672" i="1"/>
  <c r="AG672" i="1"/>
  <c r="CU672" i="1" s="1"/>
  <c r="T672" i="1" s="1"/>
  <c r="AG674" i="1" s="1"/>
  <c r="AH672" i="1"/>
  <c r="CV672" i="1" s="1"/>
  <c r="U672" i="1" s="1"/>
  <c r="AI672" i="1"/>
  <c r="CW672" i="1" s="1"/>
  <c r="V672" i="1" s="1"/>
  <c r="AI674" i="1" s="1"/>
  <c r="AJ672" i="1"/>
  <c r="CR672" i="1"/>
  <c r="Q672" i="1" s="1"/>
  <c r="AD674" i="1" s="1"/>
  <c r="CT672" i="1"/>
  <c r="S672" i="1" s="1"/>
  <c r="CX672" i="1"/>
  <c r="W672" i="1" s="1"/>
  <c r="AJ674" i="1" s="1"/>
  <c r="FR672" i="1"/>
  <c r="BY674" i="1" s="1"/>
  <c r="BY670" i="1" s="1"/>
  <c r="GL672" i="1"/>
  <c r="GN672" i="1"/>
  <c r="GO672" i="1"/>
  <c r="CC674" i="1" s="1"/>
  <c r="CC670" i="1" s="1"/>
  <c r="GV672" i="1"/>
  <c r="HC672" i="1"/>
  <c r="GX672" i="1" s="1"/>
  <c r="CJ674" i="1" s="1"/>
  <c r="B674" i="1"/>
  <c r="C674" i="1"/>
  <c r="C670" i="1" s="1"/>
  <c r="D674" i="1"/>
  <c r="D670" i="1" s="1"/>
  <c r="F674" i="1"/>
  <c r="F670" i="1" s="1"/>
  <c r="G674" i="1"/>
  <c r="BX674" i="1"/>
  <c r="AO674" i="1" s="1"/>
  <c r="BZ674" i="1"/>
  <c r="BZ670" i="1" s="1"/>
  <c r="CB674" i="1"/>
  <c r="CB670" i="1" s="1"/>
  <c r="CK674" i="1"/>
  <c r="CK670" i="1" s="1"/>
  <c r="CL674" i="1"/>
  <c r="CL670" i="1" s="1"/>
  <c r="B703" i="1"/>
  <c r="B579" i="1" s="1"/>
  <c r="C703" i="1"/>
  <c r="C579" i="1" s="1"/>
  <c r="D703" i="1"/>
  <c r="D579" i="1" s="1"/>
  <c r="F703" i="1"/>
  <c r="F579" i="1" s="1"/>
  <c r="G703" i="1"/>
  <c r="D732" i="1"/>
  <c r="E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BD734" i="1"/>
  <c r="BE734" i="1"/>
  <c r="BF734" i="1"/>
  <c r="BG734" i="1"/>
  <c r="BH734" i="1"/>
  <c r="BI734" i="1"/>
  <c r="BJ734" i="1"/>
  <c r="BK734" i="1"/>
  <c r="BL734" i="1"/>
  <c r="BM734" i="1"/>
  <c r="BN734" i="1"/>
  <c r="BO734" i="1"/>
  <c r="BP734" i="1"/>
  <c r="BQ734" i="1"/>
  <c r="BR734" i="1"/>
  <c r="BS734" i="1"/>
  <c r="BT734" i="1"/>
  <c r="BU734" i="1"/>
  <c r="BV734" i="1"/>
  <c r="BW734" i="1"/>
  <c r="BX734" i="1"/>
  <c r="BY734" i="1"/>
  <c r="BZ734" i="1"/>
  <c r="CA734" i="1"/>
  <c r="CB734" i="1"/>
  <c r="CC734" i="1"/>
  <c r="CD734" i="1"/>
  <c r="CE734" i="1"/>
  <c r="CF734" i="1"/>
  <c r="CG734" i="1"/>
  <c r="CH734" i="1"/>
  <c r="CI734" i="1"/>
  <c r="CJ734" i="1"/>
  <c r="CK734" i="1"/>
  <c r="CL734" i="1"/>
  <c r="CM734" i="1"/>
  <c r="CN734" i="1"/>
  <c r="CO734" i="1"/>
  <c r="CP734" i="1"/>
  <c r="CQ734" i="1"/>
  <c r="CR734" i="1"/>
  <c r="CS734" i="1"/>
  <c r="CT734" i="1"/>
  <c r="CU734" i="1"/>
  <c r="CV734" i="1"/>
  <c r="CW734" i="1"/>
  <c r="CX734" i="1"/>
  <c r="CY734" i="1"/>
  <c r="CZ734" i="1"/>
  <c r="DA734" i="1"/>
  <c r="DB734" i="1"/>
  <c r="DC734" i="1"/>
  <c r="DD734" i="1"/>
  <c r="DE734" i="1"/>
  <c r="DF734" i="1"/>
  <c r="DG734" i="1"/>
  <c r="DH734" i="1"/>
  <c r="DI734" i="1"/>
  <c r="DJ734" i="1"/>
  <c r="DK734" i="1"/>
  <c r="DL734" i="1"/>
  <c r="DM734" i="1"/>
  <c r="DN734" i="1"/>
  <c r="DO734" i="1"/>
  <c r="DP734" i="1"/>
  <c r="DQ734" i="1"/>
  <c r="DR734" i="1"/>
  <c r="DS734" i="1"/>
  <c r="DT734" i="1"/>
  <c r="DU734" i="1"/>
  <c r="DV734" i="1"/>
  <c r="DW734" i="1"/>
  <c r="DX734" i="1"/>
  <c r="DY734" i="1"/>
  <c r="DZ734" i="1"/>
  <c r="EA734" i="1"/>
  <c r="EB734" i="1"/>
  <c r="EC734" i="1"/>
  <c r="ED734" i="1"/>
  <c r="EE734" i="1"/>
  <c r="EF734" i="1"/>
  <c r="EG734" i="1"/>
  <c r="EH734" i="1"/>
  <c r="EI734" i="1"/>
  <c r="EJ734" i="1"/>
  <c r="EK734" i="1"/>
  <c r="EL734" i="1"/>
  <c r="EM734" i="1"/>
  <c r="EN734" i="1"/>
  <c r="EO734" i="1"/>
  <c r="EP734" i="1"/>
  <c r="EQ734" i="1"/>
  <c r="ER734" i="1"/>
  <c r="ES734" i="1"/>
  <c r="ET734" i="1"/>
  <c r="EU734" i="1"/>
  <c r="EV734" i="1"/>
  <c r="EW734" i="1"/>
  <c r="EX734" i="1"/>
  <c r="EY734" i="1"/>
  <c r="EZ734" i="1"/>
  <c r="FA734" i="1"/>
  <c r="FB734" i="1"/>
  <c r="FC734" i="1"/>
  <c r="FD734" i="1"/>
  <c r="FE734" i="1"/>
  <c r="FF734" i="1"/>
  <c r="FG734" i="1"/>
  <c r="FH734" i="1"/>
  <c r="FI734" i="1"/>
  <c r="FJ734" i="1"/>
  <c r="FK734" i="1"/>
  <c r="FL734" i="1"/>
  <c r="FM734" i="1"/>
  <c r="FN734" i="1"/>
  <c r="FO734" i="1"/>
  <c r="FP734" i="1"/>
  <c r="FQ734" i="1"/>
  <c r="FR734" i="1"/>
  <c r="FS734" i="1"/>
  <c r="FT734" i="1"/>
  <c r="FU734" i="1"/>
  <c r="FV734" i="1"/>
  <c r="FW734" i="1"/>
  <c r="FX734" i="1"/>
  <c r="FY734" i="1"/>
  <c r="FZ734" i="1"/>
  <c r="GA734" i="1"/>
  <c r="GB734" i="1"/>
  <c r="GC734" i="1"/>
  <c r="GD734" i="1"/>
  <c r="GE734" i="1"/>
  <c r="GF734" i="1"/>
  <c r="GG734" i="1"/>
  <c r="GH734" i="1"/>
  <c r="GI734" i="1"/>
  <c r="GJ734" i="1"/>
  <c r="GK734" i="1"/>
  <c r="GL734" i="1"/>
  <c r="GM734" i="1"/>
  <c r="GN734" i="1"/>
  <c r="GO734" i="1"/>
  <c r="GP734" i="1"/>
  <c r="GQ734" i="1"/>
  <c r="GR734" i="1"/>
  <c r="GS734" i="1"/>
  <c r="GT734" i="1"/>
  <c r="GU734" i="1"/>
  <c r="GV734" i="1"/>
  <c r="GW734" i="1"/>
  <c r="GX734" i="1"/>
  <c r="D736" i="1"/>
  <c r="E738" i="1"/>
  <c r="Z738" i="1"/>
  <c r="AA738" i="1"/>
  <c r="AM738" i="1"/>
  <c r="AN738" i="1"/>
  <c r="BD738" i="1"/>
  <c r="BE738" i="1"/>
  <c r="BF738" i="1"/>
  <c r="BG738" i="1"/>
  <c r="BH738" i="1"/>
  <c r="BI738" i="1"/>
  <c r="BJ738" i="1"/>
  <c r="BK738" i="1"/>
  <c r="BL738" i="1"/>
  <c r="BM738" i="1"/>
  <c r="BN738" i="1"/>
  <c r="BO738" i="1"/>
  <c r="BP738" i="1"/>
  <c r="BQ738" i="1"/>
  <c r="BR738" i="1"/>
  <c r="BS738" i="1"/>
  <c r="BT738" i="1"/>
  <c r="BU738" i="1"/>
  <c r="BV738" i="1"/>
  <c r="BW738" i="1"/>
  <c r="CM738" i="1"/>
  <c r="CN738" i="1"/>
  <c r="CO738" i="1"/>
  <c r="CP738" i="1"/>
  <c r="CQ738" i="1"/>
  <c r="CR738" i="1"/>
  <c r="CS738" i="1"/>
  <c r="CT738" i="1"/>
  <c r="CU738" i="1"/>
  <c r="CV738" i="1"/>
  <c r="CW738" i="1"/>
  <c r="CX738" i="1"/>
  <c r="CY738" i="1"/>
  <c r="CZ738" i="1"/>
  <c r="DA738" i="1"/>
  <c r="DB738" i="1"/>
  <c r="DC738" i="1"/>
  <c r="DD738" i="1"/>
  <c r="DE738" i="1"/>
  <c r="DF738" i="1"/>
  <c r="DG738" i="1"/>
  <c r="DH738" i="1"/>
  <c r="DI738" i="1"/>
  <c r="DJ738" i="1"/>
  <c r="DK738" i="1"/>
  <c r="DL738" i="1"/>
  <c r="DM738" i="1"/>
  <c r="DN738" i="1"/>
  <c r="DO738" i="1"/>
  <c r="DP738" i="1"/>
  <c r="DQ738" i="1"/>
  <c r="DR738" i="1"/>
  <c r="DS738" i="1"/>
  <c r="DT738" i="1"/>
  <c r="DU738" i="1"/>
  <c r="DV738" i="1"/>
  <c r="DW738" i="1"/>
  <c r="DX738" i="1"/>
  <c r="DY738" i="1"/>
  <c r="DZ738" i="1"/>
  <c r="EA738" i="1"/>
  <c r="EB738" i="1"/>
  <c r="EC738" i="1"/>
  <c r="ED738" i="1"/>
  <c r="EE738" i="1"/>
  <c r="EF738" i="1"/>
  <c r="EG738" i="1"/>
  <c r="EH738" i="1"/>
  <c r="EI738" i="1"/>
  <c r="EJ738" i="1"/>
  <c r="EK738" i="1"/>
  <c r="EL738" i="1"/>
  <c r="EM738" i="1"/>
  <c r="EN738" i="1"/>
  <c r="EO738" i="1"/>
  <c r="EP738" i="1"/>
  <c r="EQ738" i="1"/>
  <c r="ER738" i="1"/>
  <c r="ES738" i="1"/>
  <c r="ET738" i="1"/>
  <c r="EU738" i="1"/>
  <c r="EV738" i="1"/>
  <c r="EW738" i="1"/>
  <c r="EX738" i="1"/>
  <c r="EY738" i="1"/>
  <c r="EZ738" i="1"/>
  <c r="FA738" i="1"/>
  <c r="FB738" i="1"/>
  <c r="FC738" i="1"/>
  <c r="FD738" i="1"/>
  <c r="FE738" i="1"/>
  <c r="FF738" i="1"/>
  <c r="FG738" i="1"/>
  <c r="FH738" i="1"/>
  <c r="FI738" i="1"/>
  <c r="FJ738" i="1"/>
  <c r="FK738" i="1"/>
  <c r="FL738" i="1"/>
  <c r="FM738" i="1"/>
  <c r="FN738" i="1"/>
  <c r="FO738" i="1"/>
  <c r="FP738" i="1"/>
  <c r="FQ738" i="1"/>
  <c r="FR738" i="1"/>
  <c r="FS738" i="1"/>
  <c r="FT738" i="1"/>
  <c r="FU738" i="1"/>
  <c r="FV738" i="1"/>
  <c r="FW738" i="1"/>
  <c r="FX738" i="1"/>
  <c r="FY738" i="1"/>
  <c r="FZ738" i="1"/>
  <c r="GA738" i="1"/>
  <c r="GB738" i="1"/>
  <c r="GC738" i="1"/>
  <c r="GD738" i="1"/>
  <c r="GE738" i="1"/>
  <c r="GF738" i="1"/>
  <c r="GG738" i="1"/>
  <c r="GH738" i="1"/>
  <c r="GI738" i="1"/>
  <c r="GJ738" i="1"/>
  <c r="GK738" i="1"/>
  <c r="GL738" i="1"/>
  <c r="GM738" i="1"/>
  <c r="GN738" i="1"/>
  <c r="GO738" i="1"/>
  <c r="GP738" i="1"/>
  <c r="GQ738" i="1"/>
  <c r="GR738" i="1"/>
  <c r="GS738" i="1"/>
  <c r="GT738" i="1"/>
  <c r="GU738" i="1"/>
  <c r="GV738" i="1"/>
  <c r="GW738" i="1"/>
  <c r="GX738" i="1"/>
  <c r="D740" i="1"/>
  <c r="AC740" i="1"/>
  <c r="CQ740" i="1" s="1"/>
  <c r="P740" i="1" s="1"/>
  <c r="AE740" i="1"/>
  <c r="AF740" i="1"/>
  <c r="AG740" i="1"/>
  <c r="CU740" i="1" s="1"/>
  <c r="T740" i="1" s="1"/>
  <c r="AH740" i="1"/>
  <c r="CV740" i="1" s="1"/>
  <c r="U740" i="1" s="1"/>
  <c r="AI740" i="1"/>
  <c r="AJ740" i="1"/>
  <c r="CX740" i="1" s="1"/>
  <c r="W740" i="1" s="1"/>
  <c r="CR740" i="1"/>
  <c r="Q740" i="1" s="1"/>
  <c r="CS740" i="1"/>
  <c r="CW740" i="1"/>
  <c r="V740" i="1" s="1"/>
  <c r="FR740" i="1"/>
  <c r="GL740" i="1"/>
  <c r="GN740" i="1"/>
  <c r="GO740" i="1"/>
  <c r="GV740" i="1"/>
  <c r="HC740" i="1" s="1"/>
  <c r="GX740" i="1" s="1"/>
  <c r="D741" i="1"/>
  <c r="AC741" i="1"/>
  <c r="AE741" i="1"/>
  <c r="AF741" i="1"/>
  <c r="AG741" i="1"/>
  <c r="CU741" i="1" s="1"/>
  <c r="T741" i="1" s="1"/>
  <c r="AH741" i="1"/>
  <c r="CV741" i="1" s="1"/>
  <c r="U741" i="1" s="1"/>
  <c r="AI741" i="1"/>
  <c r="CW741" i="1" s="1"/>
  <c r="V741" i="1" s="1"/>
  <c r="AJ741" i="1"/>
  <c r="CT741" i="1"/>
  <c r="S741" i="1" s="1"/>
  <c r="CX741" i="1"/>
  <c r="W741" i="1" s="1"/>
  <c r="FR741" i="1"/>
  <c r="GL741" i="1"/>
  <c r="GN741" i="1"/>
  <c r="GO741" i="1"/>
  <c r="GV741" i="1"/>
  <c r="HC741" i="1" s="1"/>
  <c r="GX741" i="1" s="1"/>
  <c r="D742" i="1"/>
  <c r="AC742" i="1"/>
  <c r="AD742" i="1"/>
  <c r="AE742" i="1"/>
  <c r="AF742" i="1"/>
  <c r="AG742" i="1"/>
  <c r="CU742" i="1" s="1"/>
  <c r="AH742" i="1"/>
  <c r="CV742" i="1" s="1"/>
  <c r="AI742" i="1"/>
  <c r="CW742" i="1" s="1"/>
  <c r="AJ742" i="1"/>
  <c r="CQ742" i="1"/>
  <c r="CR742" i="1"/>
  <c r="CT742" i="1"/>
  <c r="CX742" i="1"/>
  <c r="FR742" i="1"/>
  <c r="GL742" i="1"/>
  <c r="GN742" i="1"/>
  <c r="GO742" i="1"/>
  <c r="GV742" i="1"/>
  <c r="HC742" i="1"/>
  <c r="D743" i="1"/>
  <c r="AC743" i="1"/>
  <c r="CQ743" i="1" s="1"/>
  <c r="AE743" i="1"/>
  <c r="AF743" i="1"/>
  <c r="AG743" i="1"/>
  <c r="AH743" i="1"/>
  <c r="AI743" i="1"/>
  <c r="CW743" i="1" s="1"/>
  <c r="AJ743" i="1"/>
  <c r="CX743" i="1" s="1"/>
  <c r="CU743" i="1"/>
  <c r="CV743" i="1"/>
  <c r="FR743" i="1"/>
  <c r="GL743" i="1"/>
  <c r="GN743" i="1"/>
  <c r="GO743" i="1"/>
  <c r="GV743" i="1"/>
  <c r="HC743" i="1" s="1"/>
  <c r="D744" i="1"/>
  <c r="AC744" i="1"/>
  <c r="AD744" i="1"/>
  <c r="AE744" i="1"/>
  <c r="AF744" i="1"/>
  <c r="AG744" i="1"/>
  <c r="CU744" i="1" s="1"/>
  <c r="AH744" i="1"/>
  <c r="CV744" i="1" s="1"/>
  <c r="AI744" i="1"/>
  <c r="CW744" i="1" s="1"/>
  <c r="AJ744" i="1"/>
  <c r="CR744" i="1"/>
  <c r="CS744" i="1"/>
  <c r="CT744" i="1"/>
  <c r="CX744" i="1"/>
  <c r="FR744" i="1"/>
  <c r="GL744" i="1"/>
  <c r="GN744" i="1"/>
  <c r="GO744" i="1"/>
  <c r="GV744" i="1"/>
  <c r="HC744" i="1"/>
  <c r="D745" i="1"/>
  <c r="AC745" i="1"/>
  <c r="AE745" i="1"/>
  <c r="AF745" i="1"/>
  <c r="AG745" i="1"/>
  <c r="CU745" i="1" s="1"/>
  <c r="AH745" i="1"/>
  <c r="CV745" i="1" s="1"/>
  <c r="AI745" i="1"/>
  <c r="CW745" i="1" s="1"/>
  <c r="AJ745" i="1"/>
  <c r="CQ745" i="1"/>
  <c r="CT745" i="1"/>
  <c r="CX745" i="1"/>
  <c r="FR745" i="1"/>
  <c r="GL745" i="1"/>
  <c r="GN745" i="1"/>
  <c r="GO745" i="1"/>
  <c r="GV745" i="1"/>
  <c r="HC745" i="1" s="1"/>
  <c r="D746" i="1"/>
  <c r="AC746" i="1"/>
  <c r="CQ746" i="1" s="1"/>
  <c r="AE746" i="1"/>
  <c r="AF746" i="1"/>
  <c r="AG746" i="1"/>
  <c r="CU746" i="1" s="1"/>
  <c r="AH746" i="1"/>
  <c r="CV746" i="1" s="1"/>
  <c r="AI746" i="1"/>
  <c r="AJ746" i="1"/>
  <c r="CX746" i="1" s="1"/>
  <c r="CR746" i="1"/>
  <c r="CS746" i="1"/>
  <c r="CW746" i="1"/>
  <c r="FR746" i="1"/>
  <c r="GL746" i="1"/>
  <c r="GN746" i="1"/>
  <c r="GO746" i="1"/>
  <c r="GV746" i="1"/>
  <c r="HC746" i="1"/>
  <c r="AC747" i="1"/>
  <c r="AE747" i="1"/>
  <c r="CR747" i="1" s="1"/>
  <c r="AF747" i="1"/>
  <c r="AG747" i="1"/>
  <c r="CU747" i="1" s="1"/>
  <c r="AH747" i="1"/>
  <c r="AI747" i="1"/>
  <c r="CW747" i="1" s="1"/>
  <c r="AJ747" i="1"/>
  <c r="CX747" i="1" s="1"/>
  <c r="CQ747" i="1"/>
  <c r="CV747" i="1"/>
  <c r="FR747" i="1"/>
  <c r="GL747" i="1"/>
  <c r="GN747" i="1"/>
  <c r="GO747" i="1"/>
  <c r="GV747" i="1"/>
  <c r="HC747" i="1" s="1"/>
  <c r="B749" i="1"/>
  <c r="B738" i="1" s="1"/>
  <c r="C749" i="1"/>
  <c r="C738" i="1" s="1"/>
  <c r="D749" i="1"/>
  <c r="D738" i="1" s="1"/>
  <c r="F749" i="1"/>
  <c r="F738" i="1" s="1"/>
  <c r="G749" i="1"/>
  <c r="BX749" i="1"/>
  <c r="CK749" i="1"/>
  <c r="CK738" i="1" s="1"/>
  <c r="CL749" i="1"/>
  <c r="CL738" i="1" s="1"/>
  <c r="D778" i="1"/>
  <c r="E780" i="1"/>
  <c r="Z780" i="1"/>
  <c r="AA780" i="1"/>
  <c r="AM780" i="1"/>
  <c r="AN780" i="1"/>
  <c r="BD780" i="1"/>
  <c r="BE780" i="1"/>
  <c r="BF780" i="1"/>
  <c r="BG780" i="1"/>
  <c r="BH780" i="1"/>
  <c r="BI780" i="1"/>
  <c r="BJ780" i="1"/>
  <c r="BK780" i="1"/>
  <c r="BL780" i="1"/>
  <c r="BM780" i="1"/>
  <c r="BN780" i="1"/>
  <c r="BO780" i="1"/>
  <c r="BP780" i="1"/>
  <c r="BQ780" i="1"/>
  <c r="BR780" i="1"/>
  <c r="BS780" i="1"/>
  <c r="BT780" i="1"/>
  <c r="BU780" i="1"/>
  <c r="BV780" i="1"/>
  <c r="BW780" i="1"/>
  <c r="CM780" i="1"/>
  <c r="CN780" i="1"/>
  <c r="CO780" i="1"/>
  <c r="CP780" i="1"/>
  <c r="CQ780" i="1"/>
  <c r="CR780" i="1"/>
  <c r="CS780" i="1"/>
  <c r="CT780" i="1"/>
  <c r="CU780" i="1"/>
  <c r="CV780" i="1"/>
  <c r="CW780" i="1"/>
  <c r="CX780" i="1"/>
  <c r="CY780" i="1"/>
  <c r="CZ780" i="1"/>
  <c r="DA780" i="1"/>
  <c r="DB780" i="1"/>
  <c r="DC780" i="1"/>
  <c r="DD780" i="1"/>
  <c r="DE780" i="1"/>
  <c r="DF780" i="1"/>
  <c r="DG780" i="1"/>
  <c r="DH780" i="1"/>
  <c r="DI780" i="1"/>
  <c r="DJ780" i="1"/>
  <c r="DK780" i="1"/>
  <c r="DL780" i="1"/>
  <c r="DM780" i="1"/>
  <c r="DN780" i="1"/>
  <c r="DO780" i="1"/>
  <c r="DP780" i="1"/>
  <c r="DQ780" i="1"/>
  <c r="DR780" i="1"/>
  <c r="DS780" i="1"/>
  <c r="DT780" i="1"/>
  <c r="DU780" i="1"/>
  <c r="DV780" i="1"/>
  <c r="DW780" i="1"/>
  <c r="DX780" i="1"/>
  <c r="DY780" i="1"/>
  <c r="DZ780" i="1"/>
  <c r="EA780" i="1"/>
  <c r="EB780" i="1"/>
  <c r="EC780" i="1"/>
  <c r="ED780" i="1"/>
  <c r="EE780" i="1"/>
  <c r="EF780" i="1"/>
  <c r="EG780" i="1"/>
  <c r="EH780" i="1"/>
  <c r="EI780" i="1"/>
  <c r="EJ780" i="1"/>
  <c r="EK780" i="1"/>
  <c r="EL780" i="1"/>
  <c r="EM780" i="1"/>
  <c r="EN780" i="1"/>
  <c r="EO780" i="1"/>
  <c r="EP780" i="1"/>
  <c r="EQ780" i="1"/>
  <c r="ER780" i="1"/>
  <c r="ES780" i="1"/>
  <c r="ET780" i="1"/>
  <c r="EU780" i="1"/>
  <c r="EV780" i="1"/>
  <c r="EW780" i="1"/>
  <c r="EX780" i="1"/>
  <c r="EY780" i="1"/>
  <c r="EZ780" i="1"/>
  <c r="FA780" i="1"/>
  <c r="FB780" i="1"/>
  <c r="FC780" i="1"/>
  <c r="FD780" i="1"/>
  <c r="FE780" i="1"/>
  <c r="FF780" i="1"/>
  <c r="FG780" i="1"/>
  <c r="FH780" i="1"/>
  <c r="FI780" i="1"/>
  <c r="FJ780" i="1"/>
  <c r="FK780" i="1"/>
  <c r="FL780" i="1"/>
  <c r="FM780" i="1"/>
  <c r="FN780" i="1"/>
  <c r="FO780" i="1"/>
  <c r="FP780" i="1"/>
  <c r="FQ780" i="1"/>
  <c r="FR780" i="1"/>
  <c r="FS780" i="1"/>
  <c r="FT780" i="1"/>
  <c r="FU780" i="1"/>
  <c r="FV780" i="1"/>
  <c r="FW780" i="1"/>
  <c r="FX780" i="1"/>
  <c r="FY780" i="1"/>
  <c r="FZ780" i="1"/>
  <c r="GA780" i="1"/>
  <c r="GB780" i="1"/>
  <c r="GC780" i="1"/>
  <c r="GD780" i="1"/>
  <c r="GE780" i="1"/>
  <c r="GF780" i="1"/>
  <c r="GG780" i="1"/>
  <c r="GH780" i="1"/>
  <c r="GI780" i="1"/>
  <c r="GJ780" i="1"/>
  <c r="GK780" i="1"/>
  <c r="GL780" i="1"/>
  <c r="GM780" i="1"/>
  <c r="GN780" i="1"/>
  <c r="GO780" i="1"/>
  <c r="GP780" i="1"/>
  <c r="GQ780" i="1"/>
  <c r="GR780" i="1"/>
  <c r="GS780" i="1"/>
  <c r="GT780" i="1"/>
  <c r="GU780" i="1"/>
  <c r="GV780" i="1"/>
  <c r="GW780" i="1"/>
  <c r="GX780" i="1"/>
  <c r="C782" i="1"/>
  <c r="D782" i="1"/>
  <c r="AC782" i="1"/>
  <c r="CQ782" i="1" s="1"/>
  <c r="AE782" i="1"/>
  <c r="AF782" i="1"/>
  <c r="AG782" i="1"/>
  <c r="CU782" i="1" s="1"/>
  <c r="AH782" i="1"/>
  <c r="CV782" i="1" s="1"/>
  <c r="U782" i="1" s="1"/>
  <c r="AI782" i="1"/>
  <c r="CW782" i="1" s="1"/>
  <c r="V782" i="1" s="1"/>
  <c r="AJ782" i="1"/>
  <c r="CX782" i="1" s="1"/>
  <c r="W782" i="1" s="1"/>
  <c r="CR782" i="1"/>
  <c r="Q782" i="1" s="1"/>
  <c r="CT782" i="1"/>
  <c r="S782" i="1" s="1"/>
  <c r="FR782" i="1"/>
  <c r="GL782" i="1"/>
  <c r="BZ798" i="1" s="1"/>
  <c r="BZ780" i="1" s="1"/>
  <c r="GN782" i="1"/>
  <c r="GO782" i="1"/>
  <c r="GV782" i="1"/>
  <c r="HC782" i="1"/>
  <c r="GX782" i="1" s="1"/>
  <c r="C783" i="1"/>
  <c r="D783" i="1"/>
  <c r="AC783" i="1"/>
  <c r="CQ783" i="1" s="1"/>
  <c r="AD783" i="1"/>
  <c r="AE783" i="1"/>
  <c r="CR783" i="1" s="1"/>
  <c r="AF783" i="1"/>
  <c r="AG783" i="1"/>
  <c r="CU783" i="1" s="1"/>
  <c r="AH783" i="1"/>
  <c r="CV783" i="1" s="1"/>
  <c r="AI783" i="1"/>
  <c r="AJ783" i="1"/>
  <c r="CX783" i="1" s="1"/>
  <c r="CS783" i="1"/>
  <c r="CW783" i="1"/>
  <c r="FR783" i="1"/>
  <c r="GL783" i="1"/>
  <c r="GN783" i="1"/>
  <c r="GO783" i="1"/>
  <c r="GV783" i="1"/>
  <c r="HC783" i="1"/>
  <c r="C784" i="1"/>
  <c r="D784" i="1"/>
  <c r="AC784" i="1"/>
  <c r="CQ784" i="1" s="1"/>
  <c r="AD784" i="1"/>
  <c r="AE784" i="1"/>
  <c r="CR784" i="1" s="1"/>
  <c r="AF784" i="1"/>
  <c r="AG784" i="1"/>
  <c r="CU784" i="1" s="1"/>
  <c r="AH784" i="1"/>
  <c r="CV784" i="1" s="1"/>
  <c r="AI784" i="1"/>
  <c r="AJ784" i="1"/>
  <c r="CX784" i="1" s="1"/>
  <c r="CS784" i="1"/>
  <c r="CW784" i="1"/>
  <c r="FR784" i="1"/>
  <c r="GL784" i="1"/>
  <c r="GN784" i="1"/>
  <c r="GO784" i="1"/>
  <c r="GV784" i="1"/>
  <c r="HC784" i="1" s="1"/>
  <c r="C785" i="1"/>
  <c r="D785" i="1"/>
  <c r="AC785" i="1"/>
  <c r="CQ785" i="1" s="1"/>
  <c r="AE785" i="1"/>
  <c r="AF785" i="1"/>
  <c r="AG785" i="1"/>
  <c r="CU785" i="1" s="1"/>
  <c r="AH785" i="1"/>
  <c r="CV785" i="1" s="1"/>
  <c r="AI785" i="1"/>
  <c r="CW785" i="1" s="1"/>
  <c r="AJ785" i="1"/>
  <c r="CT785" i="1"/>
  <c r="CX785" i="1"/>
  <c r="FR785" i="1"/>
  <c r="GL785" i="1"/>
  <c r="GN785" i="1"/>
  <c r="GO785" i="1"/>
  <c r="GV785" i="1"/>
  <c r="HC785" i="1"/>
  <c r="C786" i="1"/>
  <c r="D786" i="1"/>
  <c r="AC786" i="1"/>
  <c r="CQ786" i="1" s="1"/>
  <c r="AD786" i="1"/>
  <c r="AE786" i="1"/>
  <c r="AF786" i="1"/>
  <c r="CT786" i="1" s="1"/>
  <c r="AG786" i="1"/>
  <c r="CU786" i="1" s="1"/>
  <c r="AH786" i="1"/>
  <c r="CV786" i="1" s="1"/>
  <c r="AI786" i="1"/>
  <c r="AJ786" i="1"/>
  <c r="CX786" i="1" s="1"/>
  <c r="CR786" i="1"/>
  <c r="CS786" i="1"/>
  <c r="CW786" i="1"/>
  <c r="FR786" i="1"/>
  <c r="GL786" i="1"/>
  <c r="GN786" i="1"/>
  <c r="GO786" i="1"/>
  <c r="GV786" i="1"/>
  <c r="HC786" i="1"/>
  <c r="C787" i="1"/>
  <c r="D787" i="1"/>
  <c r="AC787" i="1"/>
  <c r="AD787" i="1"/>
  <c r="AE787" i="1"/>
  <c r="AF787" i="1"/>
  <c r="CT787" i="1" s="1"/>
  <c r="AG787" i="1"/>
  <c r="AH787" i="1"/>
  <c r="CV787" i="1" s="1"/>
  <c r="AI787" i="1"/>
  <c r="CW787" i="1" s="1"/>
  <c r="AJ787" i="1"/>
  <c r="CX787" i="1" s="1"/>
  <c r="CQ787" i="1"/>
  <c r="CR787" i="1"/>
  <c r="CU787" i="1"/>
  <c r="FR787" i="1"/>
  <c r="GL787" i="1"/>
  <c r="GN787" i="1"/>
  <c r="GO787" i="1"/>
  <c r="GV787" i="1"/>
  <c r="HC787" i="1" s="1"/>
  <c r="AC788" i="1"/>
  <c r="CQ788" i="1" s="1"/>
  <c r="AD788" i="1"/>
  <c r="AE788" i="1"/>
  <c r="CR788" i="1" s="1"/>
  <c r="AF788" i="1"/>
  <c r="AG788" i="1"/>
  <c r="CU788" i="1" s="1"/>
  <c r="AH788" i="1"/>
  <c r="CV788" i="1" s="1"/>
  <c r="AI788" i="1"/>
  <c r="AJ788" i="1"/>
  <c r="CX788" i="1" s="1"/>
  <c r="CS788" i="1"/>
  <c r="CW788" i="1"/>
  <c r="FR788" i="1"/>
  <c r="GL788" i="1"/>
  <c r="GN788" i="1"/>
  <c r="GO788" i="1"/>
  <c r="GV788" i="1"/>
  <c r="HC788" i="1" s="1"/>
  <c r="D789" i="1"/>
  <c r="AC789" i="1"/>
  <c r="AE789" i="1"/>
  <c r="AD789" i="1" s="1"/>
  <c r="AF789" i="1"/>
  <c r="AG789" i="1"/>
  <c r="CU789" i="1" s="1"/>
  <c r="T789" i="1" s="1"/>
  <c r="AH789" i="1"/>
  <c r="CV789" i="1" s="1"/>
  <c r="U789" i="1" s="1"/>
  <c r="AI789" i="1"/>
  <c r="CW789" i="1" s="1"/>
  <c r="V789" i="1" s="1"/>
  <c r="AJ789" i="1"/>
  <c r="CQ789" i="1"/>
  <c r="P789" i="1" s="1"/>
  <c r="CT789" i="1"/>
  <c r="S789" i="1" s="1"/>
  <c r="CX789" i="1"/>
  <c r="W789" i="1" s="1"/>
  <c r="FR789" i="1"/>
  <c r="GL789" i="1"/>
  <c r="GN789" i="1"/>
  <c r="GO789" i="1"/>
  <c r="GV789" i="1"/>
  <c r="HC789" i="1"/>
  <c r="GX789" i="1" s="1"/>
  <c r="D790" i="1"/>
  <c r="AC790" i="1"/>
  <c r="AE790" i="1"/>
  <c r="AF790" i="1"/>
  <c r="AG790" i="1"/>
  <c r="CU790" i="1" s="1"/>
  <c r="T790" i="1" s="1"/>
  <c r="AH790" i="1"/>
  <c r="CV790" i="1" s="1"/>
  <c r="AI790" i="1"/>
  <c r="CW790" i="1" s="1"/>
  <c r="V790" i="1" s="1"/>
  <c r="AJ790" i="1"/>
  <c r="CX790" i="1" s="1"/>
  <c r="CQ790" i="1"/>
  <c r="P790" i="1" s="1"/>
  <c r="CS790" i="1"/>
  <c r="FR790" i="1"/>
  <c r="GL790" i="1"/>
  <c r="GN790" i="1"/>
  <c r="GO790" i="1"/>
  <c r="GV790" i="1"/>
  <c r="HC790" i="1" s="1"/>
  <c r="GX790" i="1" s="1"/>
  <c r="C791" i="1"/>
  <c r="D791" i="1"/>
  <c r="AC791" i="1"/>
  <c r="AD791" i="1"/>
  <c r="AE791" i="1"/>
  <c r="AF791" i="1"/>
  <c r="AG791" i="1"/>
  <c r="AH791" i="1"/>
  <c r="CV791" i="1" s="1"/>
  <c r="AI791" i="1"/>
  <c r="CW791" i="1" s="1"/>
  <c r="AJ791" i="1"/>
  <c r="CX791" i="1" s="1"/>
  <c r="W791" i="1" s="1"/>
  <c r="CQ791" i="1"/>
  <c r="CR791" i="1"/>
  <c r="CS791" i="1"/>
  <c r="CU791" i="1"/>
  <c r="T791" i="1" s="1"/>
  <c r="FR791" i="1"/>
  <c r="GL791" i="1"/>
  <c r="GN791" i="1"/>
  <c r="GO791" i="1"/>
  <c r="GV791" i="1"/>
  <c r="HC791" i="1"/>
  <c r="AC792" i="1"/>
  <c r="AE792" i="1"/>
  <c r="AF792" i="1"/>
  <c r="AG792" i="1"/>
  <c r="CU792" i="1" s="1"/>
  <c r="AH792" i="1"/>
  <c r="CV792" i="1" s="1"/>
  <c r="AI792" i="1"/>
  <c r="CW792" i="1" s="1"/>
  <c r="AJ792" i="1"/>
  <c r="CX792" i="1" s="1"/>
  <c r="CQ792" i="1"/>
  <c r="FR792" i="1"/>
  <c r="GL792" i="1"/>
  <c r="GN792" i="1"/>
  <c r="GO792" i="1"/>
  <c r="GV792" i="1"/>
  <c r="HC792" i="1" s="1"/>
  <c r="I793" i="1"/>
  <c r="AC793" i="1"/>
  <c r="AD793" i="1"/>
  <c r="AE793" i="1"/>
  <c r="AF793" i="1"/>
  <c r="AG793" i="1"/>
  <c r="AH793" i="1"/>
  <c r="CV793" i="1" s="1"/>
  <c r="AI793" i="1"/>
  <c r="CW793" i="1" s="1"/>
  <c r="AJ793" i="1"/>
  <c r="CX793" i="1" s="1"/>
  <c r="W793" i="1" s="1"/>
  <c r="CQ793" i="1"/>
  <c r="CR793" i="1"/>
  <c r="Q793" i="1" s="1"/>
  <c r="CS793" i="1"/>
  <c r="CU793" i="1"/>
  <c r="T793" i="1" s="1"/>
  <c r="FR793" i="1"/>
  <c r="GL793" i="1"/>
  <c r="GN793" i="1"/>
  <c r="GO793" i="1"/>
  <c r="GV793" i="1"/>
  <c r="HC793" i="1"/>
  <c r="GX793" i="1" s="1"/>
  <c r="C794" i="1"/>
  <c r="D794" i="1"/>
  <c r="AC794" i="1"/>
  <c r="CQ794" i="1" s="1"/>
  <c r="P794" i="1" s="1"/>
  <c r="AE794" i="1"/>
  <c r="AF794" i="1"/>
  <c r="AG794" i="1"/>
  <c r="CU794" i="1" s="1"/>
  <c r="T794" i="1" s="1"/>
  <c r="AH794" i="1"/>
  <c r="CV794" i="1" s="1"/>
  <c r="AI794" i="1"/>
  <c r="AJ794" i="1"/>
  <c r="CX794" i="1" s="1"/>
  <c r="W794" i="1" s="1"/>
  <c r="CW794" i="1"/>
  <c r="V794" i="1" s="1"/>
  <c r="FR794" i="1"/>
  <c r="GL794" i="1"/>
  <c r="GN794" i="1"/>
  <c r="GO794" i="1"/>
  <c r="GV794" i="1"/>
  <c r="GX794" i="1"/>
  <c r="HC794" i="1"/>
  <c r="I795" i="1"/>
  <c r="AC795" i="1"/>
  <c r="AD795" i="1"/>
  <c r="AE795" i="1"/>
  <c r="AF795" i="1"/>
  <c r="AG795" i="1"/>
  <c r="AH795" i="1"/>
  <c r="CV795" i="1" s="1"/>
  <c r="AI795" i="1"/>
  <c r="CW795" i="1" s="1"/>
  <c r="AJ795" i="1"/>
  <c r="CX795" i="1" s="1"/>
  <c r="W795" i="1" s="1"/>
  <c r="CQ795" i="1"/>
  <c r="CR795" i="1"/>
  <c r="CS795" i="1"/>
  <c r="CU795" i="1"/>
  <c r="T795" i="1" s="1"/>
  <c r="FR795" i="1"/>
  <c r="GL795" i="1"/>
  <c r="GN795" i="1"/>
  <c r="GO795" i="1"/>
  <c r="GV795" i="1"/>
  <c r="HC795" i="1" s="1"/>
  <c r="I796" i="1"/>
  <c r="AC796" i="1"/>
  <c r="AE796" i="1"/>
  <c r="AF796" i="1"/>
  <c r="AG796" i="1"/>
  <c r="AH796" i="1"/>
  <c r="CV796" i="1" s="1"/>
  <c r="AI796" i="1"/>
  <c r="CW796" i="1" s="1"/>
  <c r="AJ796" i="1"/>
  <c r="CX796" i="1" s="1"/>
  <c r="CQ796" i="1"/>
  <c r="P796" i="1" s="1"/>
  <c r="CU796" i="1"/>
  <c r="FR796" i="1"/>
  <c r="GL796" i="1"/>
  <c r="GN796" i="1"/>
  <c r="GO796" i="1"/>
  <c r="GV796" i="1"/>
  <c r="HC796" i="1"/>
  <c r="B798" i="1"/>
  <c r="B780" i="1" s="1"/>
  <c r="C798" i="1"/>
  <c r="C780" i="1" s="1"/>
  <c r="D798" i="1"/>
  <c r="D780" i="1" s="1"/>
  <c r="F798" i="1"/>
  <c r="F780" i="1" s="1"/>
  <c r="G798" i="1"/>
  <c r="BX798" i="1"/>
  <c r="BX780" i="1" s="1"/>
  <c r="CK798" i="1"/>
  <c r="CL798" i="1"/>
  <c r="CL780" i="1" s="1"/>
  <c r="D827" i="1"/>
  <c r="E829" i="1"/>
  <c r="Z829" i="1"/>
  <c r="AA829" i="1"/>
  <c r="AM829" i="1"/>
  <c r="AN829" i="1"/>
  <c r="BD829" i="1"/>
  <c r="BE829" i="1"/>
  <c r="BF829" i="1"/>
  <c r="BG829" i="1"/>
  <c r="BH829" i="1"/>
  <c r="BI829" i="1"/>
  <c r="BJ829" i="1"/>
  <c r="BK829" i="1"/>
  <c r="BL829" i="1"/>
  <c r="BM829" i="1"/>
  <c r="BN829" i="1"/>
  <c r="BO829" i="1"/>
  <c r="BP829" i="1"/>
  <c r="BQ829" i="1"/>
  <c r="BR829" i="1"/>
  <c r="BS829" i="1"/>
  <c r="BT829" i="1"/>
  <c r="BU829" i="1"/>
  <c r="BV829" i="1"/>
  <c r="BW829" i="1"/>
  <c r="CM829" i="1"/>
  <c r="CN829" i="1"/>
  <c r="CO829" i="1"/>
  <c r="CP829" i="1"/>
  <c r="CQ829" i="1"/>
  <c r="CR829" i="1"/>
  <c r="CS829" i="1"/>
  <c r="CT829" i="1"/>
  <c r="CU829" i="1"/>
  <c r="CV829" i="1"/>
  <c r="CW829" i="1"/>
  <c r="CX829" i="1"/>
  <c r="CY829" i="1"/>
  <c r="CZ829" i="1"/>
  <c r="DA829" i="1"/>
  <c r="DB829" i="1"/>
  <c r="DC829" i="1"/>
  <c r="DD829" i="1"/>
  <c r="DE829" i="1"/>
  <c r="DF829" i="1"/>
  <c r="DG829" i="1"/>
  <c r="DH829" i="1"/>
  <c r="DI829" i="1"/>
  <c r="DJ829" i="1"/>
  <c r="DK829" i="1"/>
  <c r="DL829" i="1"/>
  <c r="DM829" i="1"/>
  <c r="DN829" i="1"/>
  <c r="DO829" i="1"/>
  <c r="DP829" i="1"/>
  <c r="DQ829" i="1"/>
  <c r="DR829" i="1"/>
  <c r="DS829" i="1"/>
  <c r="DT829" i="1"/>
  <c r="DU829" i="1"/>
  <c r="DV829" i="1"/>
  <c r="DW829" i="1"/>
  <c r="DX829" i="1"/>
  <c r="DY829" i="1"/>
  <c r="DZ829" i="1"/>
  <c r="EA829" i="1"/>
  <c r="EB829" i="1"/>
  <c r="EC829" i="1"/>
  <c r="ED829" i="1"/>
  <c r="EE829" i="1"/>
  <c r="EF829" i="1"/>
  <c r="EG829" i="1"/>
  <c r="EH829" i="1"/>
  <c r="EI829" i="1"/>
  <c r="EJ829" i="1"/>
  <c r="EK829" i="1"/>
  <c r="EL829" i="1"/>
  <c r="EM829" i="1"/>
  <c r="EN829" i="1"/>
  <c r="EO829" i="1"/>
  <c r="EP829" i="1"/>
  <c r="EQ829" i="1"/>
  <c r="ER829" i="1"/>
  <c r="ES829" i="1"/>
  <c r="ET829" i="1"/>
  <c r="EU829" i="1"/>
  <c r="EV829" i="1"/>
  <c r="EW829" i="1"/>
  <c r="EX829" i="1"/>
  <c r="EY829" i="1"/>
  <c r="EZ829" i="1"/>
  <c r="FA829" i="1"/>
  <c r="FB829" i="1"/>
  <c r="FC829" i="1"/>
  <c r="FD829" i="1"/>
  <c r="FE829" i="1"/>
  <c r="FF829" i="1"/>
  <c r="FG829" i="1"/>
  <c r="FH829" i="1"/>
  <c r="FI829" i="1"/>
  <c r="FJ829" i="1"/>
  <c r="FK829" i="1"/>
  <c r="FL829" i="1"/>
  <c r="FM829" i="1"/>
  <c r="FN829" i="1"/>
  <c r="FO829" i="1"/>
  <c r="FP829" i="1"/>
  <c r="FQ829" i="1"/>
  <c r="FR829" i="1"/>
  <c r="FS829" i="1"/>
  <c r="FT829" i="1"/>
  <c r="FU829" i="1"/>
  <c r="FV829" i="1"/>
  <c r="FW829" i="1"/>
  <c r="FX829" i="1"/>
  <c r="FY829" i="1"/>
  <c r="FZ829" i="1"/>
  <c r="GA829" i="1"/>
  <c r="GB829" i="1"/>
  <c r="GC829" i="1"/>
  <c r="GD829" i="1"/>
  <c r="GE829" i="1"/>
  <c r="GF829" i="1"/>
  <c r="GG829" i="1"/>
  <c r="GH829" i="1"/>
  <c r="GI829" i="1"/>
  <c r="GJ829" i="1"/>
  <c r="GK829" i="1"/>
  <c r="GL829" i="1"/>
  <c r="GM829" i="1"/>
  <c r="GN829" i="1"/>
  <c r="GO829" i="1"/>
  <c r="GP829" i="1"/>
  <c r="GQ829" i="1"/>
  <c r="GR829" i="1"/>
  <c r="GS829" i="1"/>
  <c r="GT829" i="1"/>
  <c r="GU829" i="1"/>
  <c r="GV829" i="1"/>
  <c r="GW829" i="1"/>
  <c r="GX829" i="1"/>
  <c r="C831" i="1"/>
  <c r="D831" i="1"/>
  <c r="AC831" i="1"/>
  <c r="AE831" i="1"/>
  <c r="AF831" i="1"/>
  <c r="AG831" i="1"/>
  <c r="CU831" i="1" s="1"/>
  <c r="T831" i="1" s="1"/>
  <c r="AH831" i="1"/>
  <c r="CV831" i="1" s="1"/>
  <c r="U831" i="1" s="1"/>
  <c r="AI831" i="1"/>
  <c r="CW831" i="1" s="1"/>
  <c r="V831" i="1" s="1"/>
  <c r="AJ831" i="1"/>
  <c r="CX831" i="1" s="1"/>
  <c r="W831" i="1" s="1"/>
  <c r="CQ831" i="1"/>
  <c r="P831" i="1" s="1"/>
  <c r="CS831" i="1"/>
  <c r="FR831" i="1"/>
  <c r="GL831" i="1"/>
  <c r="GN831" i="1"/>
  <c r="CB841" i="1" s="1"/>
  <c r="CB829" i="1" s="1"/>
  <c r="GO831" i="1"/>
  <c r="GV831" i="1"/>
  <c r="HC831" i="1" s="1"/>
  <c r="GX831" i="1" s="1"/>
  <c r="C832" i="1"/>
  <c r="D832" i="1"/>
  <c r="AC832" i="1"/>
  <c r="AD832" i="1"/>
  <c r="AE832" i="1"/>
  <c r="AF832" i="1"/>
  <c r="AG832" i="1"/>
  <c r="CU832" i="1" s="1"/>
  <c r="T832" i="1" s="1"/>
  <c r="AH832" i="1"/>
  <c r="CV832" i="1" s="1"/>
  <c r="U832" i="1" s="1"/>
  <c r="AI832" i="1"/>
  <c r="AJ832" i="1"/>
  <c r="CX832" i="1" s="1"/>
  <c r="W832" i="1" s="1"/>
  <c r="CQ832" i="1"/>
  <c r="P832" i="1" s="1"/>
  <c r="CR832" i="1"/>
  <c r="Q832" i="1" s="1"/>
  <c r="CS832" i="1"/>
  <c r="CW832" i="1"/>
  <c r="V832" i="1" s="1"/>
  <c r="FR832" i="1"/>
  <c r="GL832" i="1"/>
  <c r="GN832" i="1"/>
  <c r="GO832" i="1"/>
  <c r="GV832" i="1"/>
  <c r="HC832" i="1" s="1"/>
  <c r="GX832" i="1" s="1"/>
  <c r="AC833" i="1"/>
  <c r="AE833" i="1"/>
  <c r="AD833" i="1" s="1"/>
  <c r="AB833" i="1" s="1"/>
  <c r="AF833" i="1"/>
  <c r="AG833" i="1"/>
  <c r="AH833" i="1"/>
  <c r="CV833" i="1" s="1"/>
  <c r="AI833" i="1"/>
  <c r="CW833" i="1" s="1"/>
  <c r="AJ833" i="1"/>
  <c r="CX833" i="1" s="1"/>
  <c r="CQ833" i="1"/>
  <c r="CS833" i="1"/>
  <c r="CU833" i="1"/>
  <c r="FR833" i="1"/>
  <c r="GL833" i="1"/>
  <c r="GN833" i="1"/>
  <c r="GO833" i="1"/>
  <c r="GV833" i="1"/>
  <c r="HC833" i="1"/>
  <c r="I834" i="1"/>
  <c r="AC834" i="1"/>
  <c r="AE834" i="1"/>
  <c r="AF834" i="1"/>
  <c r="AG834" i="1"/>
  <c r="AH834" i="1"/>
  <c r="CV834" i="1" s="1"/>
  <c r="AI834" i="1"/>
  <c r="CW834" i="1" s="1"/>
  <c r="V834" i="1" s="1"/>
  <c r="AJ834" i="1"/>
  <c r="CX834" i="1" s="1"/>
  <c r="W834" i="1" s="1"/>
  <c r="CQ834" i="1"/>
  <c r="CS834" i="1"/>
  <c r="CU834" i="1"/>
  <c r="T834" i="1" s="1"/>
  <c r="FR834" i="1"/>
  <c r="GL834" i="1"/>
  <c r="GN834" i="1"/>
  <c r="GO834" i="1"/>
  <c r="GV834" i="1"/>
  <c r="HC834" i="1" s="1"/>
  <c r="C835" i="1"/>
  <c r="D835" i="1"/>
  <c r="AC835" i="1"/>
  <c r="AD835" i="1"/>
  <c r="AE835" i="1"/>
  <c r="AF835" i="1"/>
  <c r="AG835" i="1"/>
  <c r="AH835" i="1"/>
  <c r="CV835" i="1" s="1"/>
  <c r="U835" i="1" s="1"/>
  <c r="AI835" i="1"/>
  <c r="CW835" i="1" s="1"/>
  <c r="V835" i="1" s="1"/>
  <c r="AJ835" i="1"/>
  <c r="CX835" i="1" s="1"/>
  <c r="W835" i="1" s="1"/>
  <c r="CQ835" i="1"/>
  <c r="P835" i="1" s="1"/>
  <c r="CR835" i="1"/>
  <c r="Q835" i="1" s="1"/>
  <c r="CS835" i="1"/>
  <c r="CU835" i="1"/>
  <c r="T835" i="1" s="1"/>
  <c r="FR835" i="1"/>
  <c r="GL835" i="1"/>
  <c r="GN835" i="1"/>
  <c r="GO835" i="1"/>
  <c r="GV835" i="1"/>
  <c r="HC835" i="1" s="1"/>
  <c r="GX835" i="1" s="1"/>
  <c r="AC836" i="1"/>
  <c r="AD836" i="1"/>
  <c r="AE836" i="1"/>
  <c r="AF836" i="1"/>
  <c r="AG836" i="1"/>
  <c r="AH836" i="1"/>
  <c r="CV836" i="1" s="1"/>
  <c r="AI836" i="1"/>
  <c r="AJ836" i="1"/>
  <c r="CX836" i="1" s="1"/>
  <c r="CQ836" i="1"/>
  <c r="CR836" i="1"/>
  <c r="CS836" i="1"/>
  <c r="CU836" i="1"/>
  <c r="CW836" i="1"/>
  <c r="FR836" i="1"/>
  <c r="GL836" i="1"/>
  <c r="GN836" i="1"/>
  <c r="GO836" i="1"/>
  <c r="GV836" i="1"/>
  <c r="HC836" i="1" s="1"/>
  <c r="I837" i="1"/>
  <c r="AC837" i="1"/>
  <c r="AD837" i="1"/>
  <c r="AE837" i="1"/>
  <c r="AF837" i="1"/>
  <c r="AG837" i="1"/>
  <c r="AH837" i="1"/>
  <c r="CV837" i="1" s="1"/>
  <c r="AI837" i="1"/>
  <c r="AJ837" i="1"/>
  <c r="CX837" i="1" s="1"/>
  <c r="W837" i="1" s="1"/>
  <c r="CQ837" i="1"/>
  <c r="CR837" i="1"/>
  <c r="CS837" i="1"/>
  <c r="CU837" i="1"/>
  <c r="T837" i="1" s="1"/>
  <c r="CW837" i="1"/>
  <c r="FR837" i="1"/>
  <c r="GL837" i="1"/>
  <c r="GN837" i="1"/>
  <c r="GO837" i="1"/>
  <c r="GV837" i="1"/>
  <c r="HC837" i="1" s="1"/>
  <c r="AC838" i="1"/>
  <c r="AD838" i="1"/>
  <c r="AB838" i="1" s="1"/>
  <c r="AE838" i="1"/>
  <c r="AF838" i="1"/>
  <c r="AG838" i="1"/>
  <c r="AH838" i="1"/>
  <c r="CV838" i="1" s="1"/>
  <c r="AI838" i="1"/>
  <c r="CW838" i="1" s="1"/>
  <c r="AJ838" i="1"/>
  <c r="CX838" i="1" s="1"/>
  <c r="CQ838" i="1"/>
  <c r="CR838" i="1"/>
  <c r="CS838" i="1"/>
  <c r="CU838" i="1"/>
  <c r="FR838" i="1"/>
  <c r="GL838" i="1"/>
  <c r="GN838" i="1"/>
  <c r="GO838" i="1"/>
  <c r="GV838" i="1"/>
  <c r="HC838" i="1" s="1"/>
  <c r="I839" i="1"/>
  <c r="AC839" i="1"/>
  <c r="AB839" i="1" s="1"/>
  <c r="AD839" i="1"/>
  <c r="AE839" i="1"/>
  <c r="AF839" i="1"/>
  <c r="AG839" i="1"/>
  <c r="CU839" i="1" s="1"/>
  <c r="T839" i="1" s="1"/>
  <c r="AH839" i="1"/>
  <c r="CV839" i="1" s="1"/>
  <c r="AI839" i="1"/>
  <c r="AJ839" i="1"/>
  <c r="CX839" i="1" s="1"/>
  <c r="CQ839" i="1"/>
  <c r="P839" i="1" s="1"/>
  <c r="CR839" i="1"/>
  <c r="Q839" i="1" s="1"/>
  <c r="CS839" i="1"/>
  <c r="CW839" i="1"/>
  <c r="V839" i="1" s="1"/>
  <c r="FR839" i="1"/>
  <c r="GL839" i="1"/>
  <c r="GN839" i="1"/>
  <c r="GO839" i="1"/>
  <c r="GV839" i="1"/>
  <c r="HC839" i="1" s="1"/>
  <c r="GX839" i="1" s="1"/>
  <c r="B841" i="1"/>
  <c r="B829" i="1" s="1"/>
  <c r="C841" i="1"/>
  <c r="C829" i="1" s="1"/>
  <c r="D841" i="1"/>
  <c r="D829" i="1" s="1"/>
  <c r="F841" i="1"/>
  <c r="F829" i="1" s="1"/>
  <c r="G841" i="1"/>
  <c r="BX841" i="1"/>
  <c r="BX829" i="1" s="1"/>
  <c r="CK841" i="1"/>
  <c r="CK829" i="1" s="1"/>
  <c r="CL841" i="1"/>
  <c r="BC841" i="1" s="1"/>
  <c r="B870" i="1"/>
  <c r="B734" i="1" s="1"/>
  <c r="C870" i="1"/>
  <c r="C734" i="1" s="1"/>
  <c r="D870" i="1"/>
  <c r="D734" i="1" s="1"/>
  <c r="F870" i="1"/>
  <c r="F734" i="1" s="1"/>
  <c r="G870" i="1"/>
  <c r="B899" i="1"/>
  <c r="B22" i="1" s="1"/>
  <c r="C899" i="1"/>
  <c r="C22" i="1" s="1"/>
  <c r="D899" i="1"/>
  <c r="D22" i="1" s="1"/>
  <c r="F899" i="1"/>
  <c r="F22" i="1" s="1"/>
  <c r="G899" i="1"/>
  <c r="B934" i="1"/>
  <c r="B18" i="1" s="1"/>
  <c r="C934" i="1"/>
  <c r="C18" i="1" s="1"/>
  <c r="D934" i="1"/>
  <c r="D18" i="1" s="1"/>
  <c r="F934" i="1"/>
  <c r="F18" i="1" s="1"/>
  <c r="G934" i="1"/>
  <c r="G18" i="1" s="1"/>
  <c r="U839" i="1" l="1"/>
  <c r="GX796" i="1"/>
  <c r="W796" i="1"/>
  <c r="V796" i="1"/>
  <c r="T796" i="1"/>
  <c r="V793" i="1"/>
  <c r="BZ749" i="1"/>
  <c r="BZ738" i="1" s="1"/>
  <c r="V636" i="1"/>
  <c r="U636" i="1"/>
  <c r="P636" i="1"/>
  <c r="W636" i="1"/>
  <c r="G22" i="1"/>
  <c r="A617" i="5"/>
  <c r="BB841" i="1"/>
  <c r="W839" i="1"/>
  <c r="CT839" i="1"/>
  <c r="S839" i="1" s="1"/>
  <c r="R837" i="1"/>
  <c r="GK837" i="1" s="1"/>
  <c r="GX834" i="1"/>
  <c r="CR834" i="1"/>
  <c r="Q834" i="1" s="1"/>
  <c r="U834" i="1"/>
  <c r="AD834" i="1"/>
  <c r="CR833" i="1"/>
  <c r="AB832" i="1"/>
  <c r="I833" i="1"/>
  <c r="CK780" i="1"/>
  <c r="BB798" i="1"/>
  <c r="AD796" i="1"/>
  <c r="AB796" i="1" s="1"/>
  <c r="CR796" i="1"/>
  <c r="Q796" i="1" s="1"/>
  <c r="AB795" i="1"/>
  <c r="AD794" i="1"/>
  <c r="AB794" i="1" s="1"/>
  <c r="CR794" i="1"/>
  <c r="Q794" i="1" s="1"/>
  <c r="AD792" i="1"/>
  <c r="CR792" i="1"/>
  <c r="CT791" i="1"/>
  <c r="S791" i="1" s="1"/>
  <c r="I792" i="1"/>
  <c r="R790" i="1"/>
  <c r="G829" i="1"/>
  <c r="R839" i="1"/>
  <c r="GK839" i="1" s="1"/>
  <c r="CT838" i="1"/>
  <c r="GX837" i="1"/>
  <c r="Q837" i="1"/>
  <c r="U837" i="1"/>
  <c r="Q836" i="1"/>
  <c r="AB836" i="1"/>
  <c r="AB835" i="1"/>
  <c r="I836" i="1"/>
  <c r="R836" i="1" s="1"/>
  <c r="GK836" i="1" s="1"/>
  <c r="P834" i="1"/>
  <c r="R831" i="1"/>
  <c r="CS796" i="1"/>
  <c r="V795" i="1"/>
  <c r="CS794" i="1"/>
  <c r="CS792" i="1"/>
  <c r="V791" i="1"/>
  <c r="G734" i="1"/>
  <c r="V837" i="1"/>
  <c r="P837" i="1"/>
  <c r="CC841" i="1"/>
  <c r="CC829" i="1" s="1"/>
  <c r="V836" i="1"/>
  <c r="P836" i="1"/>
  <c r="R835" i="1"/>
  <c r="AB834" i="1"/>
  <c r="CT833" i="1"/>
  <c r="CR831" i="1"/>
  <c r="Q831" i="1" s="1"/>
  <c r="AD831" i="1"/>
  <c r="Q795" i="1"/>
  <c r="U795" i="1"/>
  <c r="T792" i="1"/>
  <c r="GX791" i="1"/>
  <c r="AO670" i="1"/>
  <c r="F678" i="1"/>
  <c r="CB466" i="1"/>
  <c r="AS484" i="1"/>
  <c r="AS466" i="1" s="1"/>
  <c r="CP839" i="1"/>
  <c r="O839" i="1" s="1"/>
  <c r="AB837" i="1"/>
  <c r="T836" i="1"/>
  <c r="W836" i="1"/>
  <c r="CT836" i="1"/>
  <c r="S836" i="1" s="1"/>
  <c r="R834" i="1"/>
  <c r="GK834" i="1" s="1"/>
  <c r="BZ841" i="1"/>
  <c r="BZ829" i="1" s="1"/>
  <c r="R833" i="1"/>
  <c r="GK833" i="1" s="1"/>
  <c r="BY841" i="1"/>
  <c r="BY829" i="1" s="1"/>
  <c r="G780" i="1"/>
  <c r="GX795" i="1"/>
  <c r="CT793" i="1"/>
  <c r="S793" i="1" s="1"/>
  <c r="AD790" i="1"/>
  <c r="CR790" i="1"/>
  <c r="Q790" i="1" s="1"/>
  <c r="R832" i="1"/>
  <c r="GK832" i="1" s="1"/>
  <c r="AB831" i="1"/>
  <c r="U796" i="1"/>
  <c r="P795" i="1"/>
  <c r="U794" i="1"/>
  <c r="P793" i="1"/>
  <c r="W792" i="1"/>
  <c r="AB792" i="1"/>
  <c r="P791" i="1"/>
  <c r="W790" i="1"/>
  <c r="CT790" i="1"/>
  <c r="S790" i="1" s="1"/>
  <c r="CR789" i="1"/>
  <c r="Q789" i="1" s="1"/>
  <c r="CS787" i="1"/>
  <c r="CS782" i="1"/>
  <c r="AD782" i="1"/>
  <c r="G738" i="1"/>
  <c r="AD746" i="1"/>
  <c r="AB746" i="1" s="1"/>
  <c r="CR743" i="1"/>
  <c r="AB742" i="1"/>
  <c r="AD672" i="1"/>
  <c r="CS672" i="1"/>
  <c r="T637" i="1"/>
  <c r="CS634" i="1"/>
  <c r="AD634" i="1"/>
  <c r="CR634" i="1"/>
  <c r="Q634" i="1" s="1"/>
  <c r="CT633" i="1"/>
  <c r="S633" i="1" s="1"/>
  <c r="CB639" i="1"/>
  <c r="CS628" i="1"/>
  <c r="CR628" i="1"/>
  <c r="BZ639" i="1"/>
  <c r="BZ624" i="1" s="1"/>
  <c r="CS627" i="1"/>
  <c r="CC593" i="1"/>
  <c r="AT593" i="1" s="1"/>
  <c r="CT587" i="1"/>
  <c r="U586" i="1"/>
  <c r="P586" i="1"/>
  <c r="CC515" i="1"/>
  <c r="AT519" i="1"/>
  <c r="V480" i="1"/>
  <c r="V477" i="1"/>
  <c r="S396" i="5"/>
  <c r="Q396" i="5"/>
  <c r="CT320" i="1"/>
  <c r="S320" i="1" s="1"/>
  <c r="J398" i="5" s="1"/>
  <c r="V278" i="1"/>
  <c r="U344" i="5"/>
  <c r="CR278" i="1"/>
  <c r="Q278" i="1" s="1"/>
  <c r="J347" i="5" s="1"/>
  <c r="CS278" i="1"/>
  <c r="AD278" i="1"/>
  <c r="V326" i="5"/>
  <c r="R275" i="1"/>
  <c r="J328" i="5" s="1"/>
  <c r="CB798" i="1"/>
  <c r="AS798" i="1" s="1"/>
  <c r="AB788" i="1"/>
  <c r="AO749" i="1"/>
  <c r="BX738" i="1"/>
  <c r="CS745" i="1"/>
  <c r="AD741" i="1"/>
  <c r="CT740" i="1"/>
  <c r="S740" i="1" s="1"/>
  <c r="AB672" i="1"/>
  <c r="BX624" i="1"/>
  <c r="AO639" i="1"/>
  <c r="CT517" i="1"/>
  <c r="S517" i="1" s="1"/>
  <c r="J602" i="5" s="1"/>
  <c r="S600" i="5"/>
  <c r="Q600" i="5"/>
  <c r="AD482" i="1"/>
  <c r="CR482" i="1"/>
  <c r="CS482" i="1"/>
  <c r="AD479" i="1"/>
  <c r="CR479" i="1"/>
  <c r="CS479" i="1"/>
  <c r="AD476" i="1"/>
  <c r="U558" i="5"/>
  <c r="CR476" i="1"/>
  <c r="Q476" i="1" s="1"/>
  <c r="J561" i="5" s="1"/>
  <c r="CS476" i="1"/>
  <c r="CQ468" i="1"/>
  <c r="P468" i="1" s="1"/>
  <c r="R426" i="1"/>
  <c r="GK426" i="1" s="1"/>
  <c r="V457" i="5"/>
  <c r="AD424" i="1"/>
  <c r="AB424" i="1" s="1"/>
  <c r="U437" i="5"/>
  <c r="CR424" i="1"/>
  <c r="Q424" i="1" s="1"/>
  <c r="J440" i="5" s="1"/>
  <c r="BB358" i="1"/>
  <c r="CK353" i="1"/>
  <c r="P284" i="1"/>
  <c r="T284" i="1"/>
  <c r="W284" i="1"/>
  <c r="U362" i="5"/>
  <c r="CR281" i="1"/>
  <c r="Q281" i="1" s="1"/>
  <c r="CS281" i="1"/>
  <c r="AD281" i="1"/>
  <c r="W278" i="1"/>
  <c r="CQ275" i="1"/>
  <c r="P275" i="1" s="1"/>
  <c r="CS271" i="1"/>
  <c r="U297" i="5"/>
  <c r="CT796" i="1"/>
  <c r="S796" i="1" s="1"/>
  <c r="R795" i="1"/>
  <c r="GK795" i="1" s="1"/>
  <c r="CT794" i="1"/>
  <c r="S794" i="1" s="1"/>
  <c r="R793" i="1"/>
  <c r="GK793" i="1" s="1"/>
  <c r="GX792" i="1"/>
  <c r="U792" i="1"/>
  <c r="R791" i="1"/>
  <c r="U790" i="1"/>
  <c r="CT788" i="1"/>
  <c r="AB787" i="1"/>
  <c r="BY798" i="1"/>
  <c r="CS785" i="1"/>
  <c r="AD785" i="1"/>
  <c r="CT784" i="1"/>
  <c r="CT783" i="1"/>
  <c r="AB782" i="1"/>
  <c r="BC749" i="1"/>
  <c r="CT747" i="1"/>
  <c r="CR745" i="1"/>
  <c r="AD745" i="1"/>
  <c r="CS742" i="1"/>
  <c r="CS741" i="1"/>
  <c r="AB741" i="1"/>
  <c r="G624" i="1"/>
  <c r="R636" i="1"/>
  <c r="GK636" i="1" s="1"/>
  <c r="CC639" i="1"/>
  <c r="CT588" i="1"/>
  <c r="V586" i="1"/>
  <c r="W586" i="1"/>
  <c r="CT586" i="1"/>
  <c r="S586" i="1" s="1"/>
  <c r="CZ586" i="1" s="1"/>
  <c r="Y586" i="1" s="1"/>
  <c r="I481" i="1"/>
  <c r="E588" i="5" s="1"/>
  <c r="C583" i="5"/>
  <c r="E582" i="5"/>
  <c r="I482" i="1"/>
  <c r="E589" i="5" s="1"/>
  <c r="I478" i="1"/>
  <c r="E575" i="5" s="1"/>
  <c r="E569" i="5"/>
  <c r="C570" i="5"/>
  <c r="I479" i="1"/>
  <c r="E576" i="5" s="1"/>
  <c r="AD474" i="1"/>
  <c r="CR474" i="1"/>
  <c r="BY484" i="1"/>
  <c r="BY466" i="1" s="1"/>
  <c r="Q518" i="5"/>
  <c r="S518" i="5"/>
  <c r="CT470" i="1"/>
  <c r="S470" i="1" s="1"/>
  <c r="J520" i="5" s="1"/>
  <c r="CX71" i="3"/>
  <c r="C536" i="5"/>
  <c r="E535" i="5"/>
  <c r="I473" i="1"/>
  <c r="CT429" i="1"/>
  <c r="CT425" i="1"/>
  <c r="S425" i="1" s="1"/>
  <c r="J449" i="5" s="1"/>
  <c r="S447" i="5"/>
  <c r="Q447" i="5"/>
  <c r="U355" i="5"/>
  <c r="CR279" i="1"/>
  <c r="Q279" i="1" s="1"/>
  <c r="J358" i="5" s="1"/>
  <c r="AD279" i="1"/>
  <c r="CS279" i="1"/>
  <c r="E344" i="5"/>
  <c r="C345" i="5"/>
  <c r="CT277" i="1"/>
  <c r="S333" i="5"/>
  <c r="Q333" i="5"/>
  <c r="U793" i="1"/>
  <c r="AB793" i="1"/>
  <c r="P792" i="1"/>
  <c r="Q791" i="1"/>
  <c r="U791" i="1"/>
  <c r="AB791" i="1"/>
  <c r="CS789" i="1"/>
  <c r="AB786" i="1"/>
  <c r="CC798" i="1"/>
  <c r="AT798" i="1" s="1"/>
  <c r="CR785" i="1"/>
  <c r="BB749" i="1"/>
  <c r="CT746" i="1"/>
  <c r="CT743" i="1"/>
  <c r="CR741" i="1"/>
  <c r="Q741" i="1" s="1"/>
  <c r="R740" i="1"/>
  <c r="BX670" i="1"/>
  <c r="CG674" i="1"/>
  <c r="CG670" i="1" s="1"/>
  <c r="CT637" i="1"/>
  <c r="S637" i="1" s="1"/>
  <c r="CT629" i="1"/>
  <c r="CZ626" i="1"/>
  <c r="Y626" i="1" s="1"/>
  <c r="F609" i="1"/>
  <c r="BC583" i="1"/>
  <c r="T586" i="1"/>
  <c r="G515" i="1"/>
  <c r="A609" i="5"/>
  <c r="BZ515" i="1"/>
  <c r="AQ519" i="1"/>
  <c r="AH519" i="1"/>
  <c r="K606" i="5"/>
  <c r="S482" i="1"/>
  <c r="S479" i="1"/>
  <c r="T473" i="1"/>
  <c r="U473" i="1"/>
  <c r="P473" i="1"/>
  <c r="CC484" i="1"/>
  <c r="CC466" i="1" s="1"/>
  <c r="CT428" i="1"/>
  <c r="CC435" i="1"/>
  <c r="BZ353" i="1"/>
  <c r="AQ358" i="1"/>
  <c r="CB317" i="1"/>
  <c r="AS322" i="1"/>
  <c r="P325" i="5"/>
  <c r="K325" i="5"/>
  <c r="E304" i="5"/>
  <c r="C305" i="5"/>
  <c r="AD235" i="1"/>
  <c r="AB235" i="1" s="1"/>
  <c r="U274" i="5"/>
  <c r="CS235" i="1"/>
  <c r="CG78" i="1"/>
  <c r="AQ78" i="1"/>
  <c r="CI78" i="1"/>
  <c r="CS195" i="1"/>
  <c r="CR195" i="1"/>
  <c r="AD195" i="1"/>
  <c r="U237" i="5"/>
  <c r="CR194" i="1"/>
  <c r="Q194" i="1" s="1"/>
  <c r="J239" i="5" s="1"/>
  <c r="AD194" i="1"/>
  <c r="CS194" i="1"/>
  <c r="V237" i="5" s="1"/>
  <c r="J241" i="5" s="1"/>
  <c r="Q203" i="5"/>
  <c r="S203" i="5"/>
  <c r="CT190" i="1"/>
  <c r="S190" i="1" s="1"/>
  <c r="CB43" i="1"/>
  <c r="AD740" i="1"/>
  <c r="AB740" i="1" s="1"/>
  <c r="G579" i="1"/>
  <c r="G670" i="1"/>
  <c r="BB639" i="1"/>
  <c r="V637" i="1"/>
  <c r="CS637" i="1"/>
  <c r="BY639" i="1"/>
  <c r="CI639" i="1" s="1"/>
  <c r="U634" i="1"/>
  <c r="CT631" i="1"/>
  <c r="CS629" i="1"/>
  <c r="CR588" i="1"/>
  <c r="AD587" i="1"/>
  <c r="R586" i="1"/>
  <c r="AD586" i="1"/>
  <c r="AB586" i="1" s="1"/>
  <c r="BB519" i="1"/>
  <c r="GX517" i="1"/>
  <c r="CJ519" i="1" s="1"/>
  <c r="R517" i="1"/>
  <c r="V600" i="5"/>
  <c r="AD517" i="1"/>
  <c r="AB517" i="1" s="1"/>
  <c r="U600" i="5"/>
  <c r="AO484" i="1"/>
  <c r="S582" i="5"/>
  <c r="Q582" i="5"/>
  <c r="S569" i="5"/>
  <c r="Q569" i="5"/>
  <c r="W475" i="1"/>
  <c r="S547" i="5"/>
  <c r="Q547" i="5"/>
  <c r="GX472" i="1"/>
  <c r="S472" i="1"/>
  <c r="S535" i="5"/>
  <c r="Q535" i="5"/>
  <c r="S471" i="1"/>
  <c r="J530" i="5" s="1"/>
  <c r="S528" i="5"/>
  <c r="Q528" i="5"/>
  <c r="V470" i="1"/>
  <c r="CS470" i="1"/>
  <c r="U518" i="5"/>
  <c r="S501" i="5"/>
  <c r="Q501" i="5"/>
  <c r="E501" i="5"/>
  <c r="C502" i="5"/>
  <c r="BC435" i="1"/>
  <c r="CT433" i="1"/>
  <c r="S433" i="1" s="1"/>
  <c r="S493" i="5"/>
  <c r="Q493" i="5"/>
  <c r="C494" i="5"/>
  <c r="E493" i="5"/>
  <c r="AD429" i="1"/>
  <c r="AB429" i="1" s="1"/>
  <c r="CS428" i="1"/>
  <c r="BY435" i="1"/>
  <c r="I427" i="1"/>
  <c r="T427" i="1" s="1"/>
  <c r="E457" i="5"/>
  <c r="C458" i="5"/>
  <c r="V425" i="1"/>
  <c r="AD425" i="1"/>
  <c r="AB425" i="1" s="1"/>
  <c r="U447" i="5"/>
  <c r="AD358" i="1"/>
  <c r="AG358" i="1"/>
  <c r="E412" i="5"/>
  <c r="C413" i="5"/>
  <c r="CS319" i="1"/>
  <c r="U386" i="5"/>
  <c r="S375" i="5"/>
  <c r="Q375" i="5"/>
  <c r="Q282" i="1"/>
  <c r="U282" i="1"/>
  <c r="K379" i="5" s="1"/>
  <c r="S281" i="1"/>
  <c r="U281" i="1"/>
  <c r="S278" i="1"/>
  <c r="J346" i="5" s="1"/>
  <c r="U278" i="1"/>
  <c r="K353" i="5" s="1"/>
  <c r="CS273" i="1"/>
  <c r="W272" i="1"/>
  <c r="CT272" i="1"/>
  <c r="S272" i="1" s="1"/>
  <c r="S304" i="5"/>
  <c r="Q304" i="5"/>
  <c r="U271" i="1"/>
  <c r="K302" i="5" s="1"/>
  <c r="P271" i="1"/>
  <c r="CT270" i="1"/>
  <c r="S270" i="1" s="1"/>
  <c r="Q287" i="5"/>
  <c r="S287" i="5"/>
  <c r="BC202" i="1"/>
  <c r="CT197" i="1"/>
  <c r="AD196" i="1"/>
  <c r="CR196" i="1"/>
  <c r="CT192" i="1"/>
  <c r="S192" i="1" s="1"/>
  <c r="S220" i="5"/>
  <c r="Q220" i="5"/>
  <c r="C221" i="5"/>
  <c r="E220" i="5"/>
  <c r="I200" i="1"/>
  <c r="V200" i="1" s="1"/>
  <c r="G26" i="1"/>
  <c r="A197" i="5"/>
  <c r="GX122" i="1"/>
  <c r="P122" i="1"/>
  <c r="CT117" i="1"/>
  <c r="AD113" i="1"/>
  <c r="U129" i="5"/>
  <c r="CR113" i="1"/>
  <c r="Q113" i="1" s="1"/>
  <c r="J132" i="5" s="1"/>
  <c r="CS113" i="1"/>
  <c r="G30" i="1"/>
  <c r="A95" i="5"/>
  <c r="CT35" i="1"/>
  <c r="Q637" i="1"/>
  <c r="U637" i="1"/>
  <c r="CT636" i="1"/>
  <c r="S636" i="1" s="1"/>
  <c r="CS635" i="1"/>
  <c r="AB634" i="1"/>
  <c r="R633" i="1"/>
  <c r="U633" i="1"/>
  <c r="CS632" i="1"/>
  <c r="AD631" i="1"/>
  <c r="AB631" i="1" s="1"/>
  <c r="CT589" i="1"/>
  <c r="Q586" i="1"/>
  <c r="G418" i="1"/>
  <c r="AF612" i="5"/>
  <c r="A612" i="5"/>
  <c r="G466" i="1"/>
  <c r="A596" i="5"/>
  <c r="T482" i="1"/>
  <c r="S588" i="5"/>
  <c r="Q588" i="5"/>
  <c r="S480" i="1"/>
  <c r="J584" i="5" s="1"/>
  <c r="AD480" i="1"/>
  <c r="U582" i="5"/>
  <c r="T479" i="1"/>
  <c r="Q575" i="5"/>
  <c r="S575" i="5"/>
  <c r="S477" i="1"/>
  <c r="J571" i="5" s="1"/>
  <c r="AD477" i="1"/>
  <c r="U569" i="5"/>
  <c r="E558" i="5"/>
  <c r="C559" i="5"/>
  <c r="R475" i="1"/>
  <c r="V547" i="5"/>
  <c r="J555" i="5" s="1"/>
  <c r="AD475" i="1"/>
  <c r="U547" i="5"/>
  <c r="CY475" i="1"/>
  <c r="X475" i="1" s="1"/>
  <c r="R547" i="5" s="1"/>
  <c r="J553" i="5" s="1"/>
  <c r="J549" i="5"/>
  <c r="Q540" i="5"/>
  <c r="S540" i="5"/>
  <c r="W472" i="1"/>
  <c r="R472" i="1"/>
  <c r="J538" i="5" s="1"/>
  <c r="V535" i="5"/>
  <c r="U535" i="5"/>
  <c r="R471" i="1"/>
  <c r="GK471" i="1" s="1"/>
  <c r="V528" i="5"/>
  <c r="CX70" i="3"/>
  <c r="C529" i="5"/>
  <c r="E528" i="5"/>
  <c r="CP470" i="1"/>
  <c r="O470" i="1" s="1"/>
  <c r="S511" i="5"/>
  <c r="Q511" i="5"/>
  <c r="BZ484" i="1"/>
  <c r="CZ468" i="1"/>
  <c r="Y468" i="1" s="1"/>
  <c r="T501" i="5" s="1"/>
  <c r="J507" i="5" s="1"/>
  <c r="J503" i="5"/>
  <c r="CS468" i="1"/>
  <c r="U501" i="5"/>
  <c r="G422" i="1"/>
  <c r="A497" i="5"/>
  <c r="AD433" i="1"/>
  <c r="AB433" i="1" s="1"/>
  <c r="U493" i="5"/>
  <c r="CS432" i="1"/>
  <c r="CT431" i="1"/>
  <c r="GX427" i="1"/>
  <c r="V427" i="1"/>
  <c r="S464" i="5"/>
  <c r="Q464" i="5"/>
  <c r="CT426" i="1"/>
  <c r="S426" i="1" s="1"/>
  <c r="J459" i="5" s="1"/>
  <c r="S457" i="5"/>
  <c r="Q457" i="5"/>
  <c r="C438" i="5"/>
  <c r="E437" i="5"/>
  <c r="R356" i="1"/>
  <c r="GK356" i="1" s="1"/>
  <c r="V419" i="5"/>
  <c r="CJ358" i="1"/>
  <c r="BY358" i="1"/>
  <c r="CT355" i="1"/>
  <c r="S355" i="1" s="1"/>
  <c r="J414" i="5" s="1"/>
  <c r="Q412" i="5"/>
  <c r="S412" i="5"/>
  <c r="G317" i="1"/>
  <c r="A408" i="5"/>
  <c r="S284" i="1"/>
  <c r="V284" i="1"/>
  <c r="GX278" i="1"/>
  <c r="E326" i="5"/>
  <c r="CX28" i="3"/>
  <c r="E321" i="5"/>
  <c r="C322" i="5"/>
  <c r="U273" i="1"/>
  <c r="K319" i="5" s="1"/>
  <c r="V272" i="1"/>
  <c r="CS272" i="1"/>
  <c r="U304" i="5"/>
  <c r="AD272" i="1"/>
  <c r="AB272" i="1" s="1"/>
  <c r="CR272" i="1"/>
  <c r="Q272" i="1" s="1"/>
  <c r="J307" i="5" s="1"/>
  <c r="CX23" i="3"/>
  <c r="E297" i="5"/>
  <c r="C298" i="5"/>
  <c r="I273" i="1"/>
  <c r="U314" i="5" s="1"/>
  <c r="P235" i="1"/>
  <c r="J277" i="5" s="1"/>
  <c r="E274" i="5"/>
  <c r="C275" i="5"/>
  <c r="Q200" i="1"/>
  <c r="T200" i="1"/>
  <c r="V194" i="1"/>
  <c r="E237" i="5"/>
  <c r="C238" i="5"/>
  <c r="R193" i="1"/>
  <c r="GK193" i="1" s="1"/>
  <c r="V230" i="5"/>
  <c r="CS192" i="1"/>
  <c r="U220" i="5"/>
  <c r="AD192" i="1"/>
  <c r="AB192" i="1" s="1"/>
  <c r="CR192" i="1"/>
  <c r="Q192" i="1" s="1"/>
  <c r="J223" i="5" s="1"/>
  <c r="U158" i="5"/>
  <c r="CR118" i="1"/>
  <c r="Q118" i="1" s="1"/>
  <c r="J161" i="5" s="1"/>
  <c r="AD118" i="1"/>
  <c r="CS118" i="1"/>
  <c r="CX11" i="3"/>
  <c r="C140" i="5"/>
  <c r="E139" i="5"/>
  <c r="R112" i="1"/>
  <c r="GK112" i="1" s="1"/>
  <c r="V122" i="5"/>
  <c r="R111" i="1"/>
  <c r="V112" i="5"/>
  <c r="J119" i="5" s="1"/>
  <c r="G74" i="1"/>
  <c r="A108" i="5"/>
  <c r="CT40" i="1"/>
  <c r="R34" i="1"/>
  <c r="V55" i="5"/>
  <c r="S35" i="5"/>
  <c r="Q35" i="5"/>
  <c r="CT32" i="1"/>
  <c r="S32" i="1" s="1"/>
  <c r="J37" i="5" s="1"/>
  <c r="BY749" i="1"/>
  <c r="BY738" i="1" s="1"/>
  <c r="I742" i="1"/>
  <c r="Q742" i="1" s="1"/>
  <c r="AS674" i="1"/>
  <c r="AS670" i="1" s="1"/>
  <c r="AH674" i="1"/>
  <c r="P637" i="1"/>
  <c r="CP637" i="1" s="1"/>
  <c r="O637" i="1" s="1"/>
  <c r="AB637" i="1"/>
  <c r="AD636" i="1"/>
  <c r="AB636" i="1" s="1"/>
  <c r="CR635" i="1"/>
  <c r="Q635" i="1" s="1"/>
  <c r="AD635" i="1"/>
  <c r="AB635" i="1" s="1"/>
  <c r="Q633" i="1"/>
  <c r="T633" i="1"/>
  <c r="AB633" i="1"/>
  <c r="CR632" i="1"/>
  <c r="AD632" i="1"/>
  <c r="CS631" i="1"/>
  <c r="CS630" i="1"/>
  <c r="I627" i="1"/>
  <c r="U627" i="1" s="1"/>
  <c r="T626" i="1"/>
  <c r="V626" i="1"/>
  <c r="CS626" i="1"/>
  <c r="CT591" i="1"/>
  <c r="AD591" i="1"/>
  <c r="CR590" i="1"/>
  <c r="AD590" i="1"/>
  <c r="BY593" i="1"/>
  <c r="AD589" i="1"/>
  <c r="AB589" i="1" s="1"/>
  <c r="CT585" i="1"/>
  <c r="S585" i="1" s="1"/>
  <c r="V585" i="1"/>
  <c r="C601" i="5"/>
  <c r="E600" i="5"/>
  <c r="U482" i="1"/>
  <c r="S589" i="5"/>
  <c r="Q589" i="5"/>
  <c r="GX481" i="1"/>
  <c r="CT481" i="1"/>
  <c r="S481" i="1" s="1"/>
  <c r="V481" i="1"/>
  <c r="AD481" i="1"/>
  <c r="U588" i="5"/>
  <c r="W480" i="1"/>
  <c r="CS480" i="1"/>
  <c r="AB480" i="1"/>
  <c r="U479" i="1"/>
  <c r="Q576" i="5"/>
  <c r="S576" i="5"/>
  <c r="GX478" i="1"/>
  <c r="CT478" i="1"/>
  <c r="S478" i="1" s="1"/>
  <c r="V478" i="1"/>
  <c r="AD478" i="1"/>
  <c r="U575" i="5"/>
  <c r="W477" i="1"/>
  <c r="CS477" i="1"/>
  <c r="AB477" i="1"/>
  <c r="U476" i="1"/>
  <c r="K567" i="5" s="1"/>
  <c r="S558" i="5"/>
  <c r="Q558" i="5"/>
  <c r="CR475" i="1"/>
  <c r="Q475" i="1" s="1"/>
  <c r="J550" i="5" s="1"/>
  <c r="C548" i="5"/>
  <c r="E547" i="5"/>
  <c r="V473" i="1"/>
  <c r="CS473" i="1"/>
  <c r="U540" i="5"/>
  <c r="CR472" i="1"/>
  <c r="Q472" i="1" s="1"/>
  <c r="J537" i="5" s="1"/>
  <c r="I539" i="5" s="1"/>
  <c r="P539" i="5" s="1"/>
  <c r="U472" i="1"/>
  <c r="AD472" i="1"/>
  <c r="CR471" i="1"/>
  <c r="Q471" i="1" s="1"/>
  <c r="U471" i="1"/>
  <c r="K533" i="5" s="1"/>
  <c r="AD471" i="1"/>
  <c r="E518" i="5"/>
  <c r="C519" i="5"/>
  <c r="CT469" i="1"/>
  <c r="S469" i="1" s="1"/>
  <c r="CS469" i="1"/>
  <c r="U511" i="5"/>
  <c r="CX66" i="3"/>
  <c r="E511" i="5"/>
  <c r="C512" i="5"/>
  <c r="CR468" i="1"/>
  <c r="Q468" i="1" s="1"/>
  <c r="J504" i="5" s="1"/>
  <c r="AD468" i="1"/>
  <c r="AB468" i="1" s="1"/>
  <c r="CS433" i="1"/>
  <c r="K495" i="5"/>
  <c r="P495" i="5"/>
  <c r="CR432" i="1"/>
  <c r="AD432" i="1"/>
  <c r="CS430" i="1"/>
  <c r="AD430" i="1"/>
  <c r="CT427" i="1"/>
  <c r="S427" i="1" s="1"/>
  <c r="U464" i="5"/>
  <c r="CB435" i="1"/>
  <c r="AD426" i="1"/>
  <c r="AB426" i="1" s="1"/>
  <c r="U457" i="5"/>
  <c r="C448" i="5"/>
  <c r="E447" i="5"/>
  <c r="U424" i="1"/>
  <c r="K445" i="5" s="1"/>
  <c r="W424" i="1"/>
  <c r="CT424" i="1"/>
  <c r="S424" i="1" s="1"/>
  <c r="J439" i="5" s="1"/>
  <c r="S437" i="5"/>
  <c r="Q437" i="5"/>
  <c r="CL353" i="1"/>
  <c r="BC358" i="1"/>
  <c r="F374" i="1" s="1"/>
  <c r="G353" i="1"/>
  <c r="A428" i="5"/>
  <c r="E419" i="5"/>
  <c r="C420" i="5"/>
  <c r="BB317" i="1"/>
  <c r="F335" i="1"/>
  <c r="CQ320" i="1"/>
  <c r="P320" i="1" s="1"/>
  <c r="J401" i="5" s="1"/>
  <c r="E396" i="5"/>
  <c r="C397" i="5"/>
  <c r="CI322" i="1"/>
  <c r="AP322" i="1"/>
  <c r="AG322" i="1"/>
  <c r="E368" i="5"/>
  <c r="C369" i="5"/>
  <c r="BZ286" i="1"/>
  <c r="CT280" i="1"/>
  <c r="AB279" i="1"/>
  <c r="S355" i="5"/>
  <c r="Q355" i="5"/>
  <c r="E355" i="5"/>
  <c r="C356" i="5"/>
  <c r="E333" i="5"/>
  <c r="C334" i="5"/>
  <c r="CT276" i="1"/>
  <c r="V275" i="1"/>
  <c r="AD275" i="1"/>
  <c r="AB275" i="1" s="1"/>
  <c r="U326" i="5"/>
  <c r="CR275" i="1"/>
  <c r="Q275" i="1" s="1"/>
  <c r="J327" i="5" s="1"/>
  <c r="I329" i="5" s="1"/>
  <c r="P329" i="5" s="1"/>
  <c r="T274" i="1"/>
  <c r="V274" i="1"/>
  <c r="CS274" i="1"/>
  <c r="U321" i="5"/>
  <c r="T273" i="1"/>
  <c r="W271" i="1"/>
  <c r="CT271" i="1"/>
  <c r="S271" i="1" s="1"/>
  <c r="Q297" i="5"/>
  <c r="S297" i="5"/>
  <c r="AQ237" i="1"/>
  <c r="BZ233" i="1"/>
  <c r="CT235" i="1"/>
  <c r="S274" i="5"/>
  <c r="Q274" i="5"/>
  <c r="GX200" i="1"/>
  <c r="W200" i="1"/>
  <c r="CT200" i="1"/>
  <c r="S200" i="1" s="1"/>
  <c r="CY200" i="1" s="1"/>
  <c r="X200" i="1" s="1"/>
  <c r="R266" i="5" s="1"/>
  <c r="Q266" i="5"/>
  <c r="S266" i="5"/>
  <c r="CT199" i="1"/>
  <c r="AB198" i="1"/>
  <c r="CS196" i="1"/>
  <c r="CT195" i="1"/>
  <c r="W194" i="1"/>
  <c r="AB194" i="1"/>
  <c r="Q237" i="5"/>
  <c r="S237" i="5"/>
  <c r="CT193" i="1"/>
  <c r="S230" i="5"/>
  <c r="Q230" i="5"/>
  <c r="E230" i="5"/>
  <c r="C231" i="5"/>
  <c r="T192" i="1"/>
  <c r="CT191" i="1"/>
  <c r="S191" i="1" s="1"/>
  <c r="S210" i="5"/>
  <c r="Q210" i="5"/>
  <c r="CB202" i="1"/>
  <c r="W122" i="1"/>
  <c r="CT122" i="1"/>
  <c r="S122" i="1" s="1"/>
  <c r="S187" i="5"/>
  <c r="Q187" i="5"/>
  <c r="CS120" i="1"/>
  <c r="U180" i="5"/>
  <c r="J171" i="5"/>
  <c r="CZ119" i="1"/>
  <c r="Y119" i="1" s="1"/>
  <c r="T169" i="5" s="1"/>
  <c r="J176" i="5" s="1"/>
  <c r="W114" i="1"/>
  <c r="AH78" i="1"/>
  <c r="K105" i="5"/>
  <c r="CQ76" i="1"/>
  <c r="P76" i="1" s="1"/>
  <c r="J102" i="5" s="1"/>
  <c r="CS39" i="1"/>
  <c r="CR39" i="1"/>
  <c r="CC43" i="1"/>
  <c r="CC30" i="1" s="1"/>
  <c r="E45" i="5"/>
  <c r="C46" i="5"/>
  <c r="I41" i="1"/>
  <c r="V41" i="1" s="1"/>
  <c r="K150" i="5"/>
  <c r="CS190" i="1"/>
  <c r="U203" i="5"/>
  <c r="V122" i="1"/>
  <c r="U187" i="5"/>
  <c r="S186" i="5"/>
  <c r="Q186" i="5"/>
  <c r="S146" i="5"/>
  <c r="Q146" i="5"/>
  <c r="GX114" i="1"/>
  <c r="U114" i="1"/>
  <c r="K144" i="5" s="1"/>
  <c r="S139" i="5"/>
  <c r="Q139" i="5"/>
  <c r="C100" i="5"/>
  <c r="E99" i="5"/>
  <c r="W41" i="1"/>
  <c r="Q91" i="5"/>
  <c r="BZ43" i="1"/>
  <c r="AD35" i="1"/>
  <c r="Q45" i="5"/>
  <c r="S45" i="5"/>
  <c r="CS32" i="1"/>
  <c r="U35" i="5"/>
  <c r="G184" i="1"/>
  <c r="A431" i="5"/>
  <c r="AF431" i="5"/>
  <c r="V356" i="1"/>
  <c r="W356" i="1"/>
  <c r="CT356" i="1"/>
  <c r="S356" i="1" s="1"/>
  <c r="J421" i="5" s="1"/>
  <c r="Q419" i="5"/>
  <c r="S419" i="5"/>
  <c r="U355" i="1"/>
  <c r="AD355" i="1"/>
  <c r="AB355" i="1" s="1"/>
  <c r="U412" i="5"/>
  <c r="GX320" i="1"/>
  <c r="V320" i="1"/>
  <c r="CS320" i="1"/>
  <c r="U396" i="5"/>
  <c r="AJ322" i="1"/>
  <c r="AB319" i="1"/>
  <c r="V375" i="5"/>
  <c r="U375" i="5"/>
  <c r="CT283" i="1"/>
  <c r="W282" i="1"/>
  <c r="Q368" i="5"/>
  <c r="S368" i="5"/>
  <c r="T281" i="1"/>
  <c r="P281" i="1"/>
  <c r="CS280" i="1"/>
  <c r="U279" i="1"/>
  <c r="K366" i="5" s="1"/>
  <c r="V277" i="1"/>
  <c r="AD277" i="1"/>
  <c r="AB277" i="1" s="1"/>
  <c r="U333" i="5"/>
  <c r="CS276" i="1"/>
  <c r="CC286" i="1"/>
  <c r="T275" i="1"/>
  <c r="P274" i="1"/>
  <c r="GX272" i="1"/>
  <c r="U272" i="1"/>
  <c r="K312" i="5" s="1"/>
  <c r="T271" i="1"/>
  <c r="CS270" i="1"/>
  <c r="U287" i="5"/>
  <c r="E287" i="5"/>
  <c r="C288" i="5"/>
  <c r="G233" i="1"/>
  <c r="A283" i="5"/>
  <c r="AD200" i="1"/>
  <c r="U266" i="5"/>
  <c r="CS199" i="1"/>
  <c r="CT198" i="1"/>
  <c r="GX193" i="1"/>
  <c r="U230" i="5"/>
  <c r="U192" i="1"/>
  <c r="K228" i="5" s="1"/>
  <c r="CS191" i="1"/>
  <c r="U210" i="5"/>
  <c r="AD190" i="1"/>
  <c r="CX16" i="3"/>
  <c r="E203" i="5"/>
  <c r="C204" i="5"/>
  <c r="T122" i="1"/>
  <c r="U122" i="1"/>
  <c r="CT121" i="1"/>
  <c r="S121" i="1" s="1"/>
  <c r="S169" i="5"/>
  <c r="Q169" i="5"/>
  <c r="C170" i="5"/>
  <c r="E169" i="5"/>
  <c r="AB118" i="1"/>
  <c r="CS117" i="1"/>
  <c r="AD117" i="1"/>
  <c r="AB117" i="1" s="1"/>
  <c r="CR116" i="1"/>
  <c r="AD116" i="1"/>
  <c r="CT115" i="1"/>
  <c r="S115" i="1" s="1"/>
  <c r="AD115" i="1"/>
  <c r="AB115" i="1" s="1"/>
  <c r="U146" i="5"/>
  <c r="C147" i="5"/>
  <c r="E146" i="5"/>
  <c r="CT114" i="1"/>
  <c r="S114" i="1" s="1"/>
  <c r="J141" i="5" s="1"/>
  <c r="AD114" i="1"/>
  <c r="U139" i="5"/>
  <c r="CB124" i="1"/>
  <c r="E129" i="5"/>
  <c r="C130" i="5"/>
  <c r="Q122" i="5"/>
  <c r="S122" i="5"/>
  <c r="CX7" i="3"/>
  <c r="E122" i="5"/>
  <c r="C123" i="5"/>
  <c r="S112" i="5"/>
  <c r="Q112" i="5"/>
  <c r="E112" i="5"/>
  <c r="C113" i="5"/>
  <c r="W76" i="1"/>
  <c r="AJ78" i="1" s="1"/>
  <c r="CT76" i="1"/>
  <c r="S76" i="1" s="1"/>
  <c r="J101" i="5" s="1"/>
  <c r="S99" i="5"/>
  <c r="Q99" i="5"/>
  <c r="R41" i="1"/>
  <c r="GK41" i="1" s="1"/>
  <c r="V91" i="5"/>
  <c r="U91" i="5"/>
  <c r="CR40" i="1"/>
  <c r="AD40" i="1"/>
  <c r="AB40" i="1" s="1"/>
  <c r="AD38" i="1"/>
  <c r="AB38" i="1" s="1"/>
  <c r="CT37" i="1"/>
  <c r="CT36" i="1"/>
  <c r="CT34" i="1"/>
  <c r="S55" i="5"/>
  <c r="Q55" i="5"/>
  <c r="I35" i="1"/>
  <c r="E55" i="5"/>
  <c r="C56" i="5"/>
  <c r="CT33" i="1"/>
  <c r="S33" i="1" s="1"/>
  <c r="J47" i="5" s="1"/>
  <c r="V33" i="1"/>
  <c r="CS33" i="1"/>
  <c r="U45" i="5"/>
  <c r="CR32" i="1"/>
  <c r="Q32" i="1" s="1"/>
  <c r="J38" i="5" s="1"/>
  <c r="AD32" i="1"/>
  <c r="AD356" i="1"/>
  <c r="AB356" i="1" s="1"/>
  <c r="U419" i="5"/>
  <c r="CS355" i="1"/>
  <c r="P355" i="1"/>
  <c r="CR320" i="1"/>
  <c r="Q320" i="1" s="1"/>
  <c r="J399" i="5" s="1"/>
  <c r="U320" i="1"/>
  <c r="K405" i="5" s="1"/>
  <c r="AD320" i="1"/>
  <c r="AB320" i="1" s="1"/>
  <c r="S386" i="5"/>
  <c r="Q386" i="5"/>
  <c r="E386" i="5"/>
  <c r="C387" i="5"/>
  <c r="G268" i="1"/>
  <c r="A382" i="5"/>
  <c r="CR284" i="1"/>
  <c r="Q284" i="1" s="1"/>
  <c r="U284" i="1"/>
  <c r="AD284" i="1"/>
  <c r="AB284" i="1" s="1"/>
  <c r="R284" i="1"/>
  <c r="GK284" i="1" s="1"/>
  <c r="AD283" i="1"/>
  <c r="AB283" i="1" s="1"/>
  <c r="V368" i="5"/>
  <c r="U368" i="5"/>
  <c r="R282" i="1"/>
  <c r="W281" i="1"/>
  <c r="AB281" i="1"/>
  <c r="S362" i="5"/>
  <c r="Q362" i="5"/>
  <c r="T279" i="1"/>
  <c r="P279" i="1"/>
  <c r="J360" i="5" s="1"/>
  <c r="AB278" i="1"/>
  <c r="Q344" i="5"/>
  <c r="S344" i="5"/>
  <c r="GX277" i="1"/>
  <c r="BY286" i="1"/>
  <c r="W275" i="1"/>
  <c r="CT275" i="1"/>
  <c r="S275" i="1" s="1"/>
  <c r="S326" i="5"/>
  <c r="Q326" i="5"/>
  <c r="W274" i="1"/>
  <c r="CT274" i="1"/>
  <c r="S274" i="1" s="1"/>
  <c r="S321" i="5"/>
  <c r="Q321" i="5"/>
  <c r="GX273" i="1"/>
  <c r="W273" i="1"/>
  <c r="CT273" i="1"/>
  <c r="S273" i="1" s="1"/>
  <c r="S314" i="5"/>
  <c r="Q314" i="5"/>
  <c r="P272" i="1"/>
  <c r="GX270" i="1"/>
  <c r="CR270" i="1"/>
  <c r="Q270" i="1" s="1"/>
  <c r="J290" i="5" s="1"/>
  <c r="U270" i="1"/>
  <c r="K295" i="5" s="1"/>
  <c r="AD270" i="1"/>
  <c r="AB270" i="1" s="1"/>
  <c r="GX235" i="1"/>
  <c r="CJ237" i="1" s="1"/>
  <c r="CS200" i="1"/>
  <c r="P200" i="1"/>
  <c r="J266" i="5" s="1"/>
  <c r="I268" i="5" s="1"/>
  <c r="P268" i="5" s="1"/>
  <c r="AD199" i="1"/>
  <c r="AB199" i="1" s="1"/>
  <c r="CS198" i="1"/>
  <c r="CS197" i="1"/>
  <c r="AD197" i="1"/>
  <c r="AB197" i="1" s="1"/>
  <c r="CT196" i="1"/>
  <c r="AB195" i="1"/>
  <c r="U193" i="1"/>
  <c r="K235" i="5" s="1"/>
  <c r="P193" i="1"/>
  <c r="GX192" i="1"/>
  <c r="CR191" i="1"/>
  <c r="Q191" i="1" s="1"/>
  <c r="J213" i="5" s="1"/>
  <c r="AD191" i="1"/>
  <c r="AB191" i="1" s="1"/>
  <c r="E210" i="5"/>
  <c r="C211" i="5"/>
  <c r="CR190" i="1"/>
  <c r="Q190" i="1" s="1"/>
  <c r="AB190" i="1"/>
  <c r="G188" i="1"/>
  <c r="G109" i="1"/>
  <c r="A194" i="5"/>
  <c r="CS121" i="1"/>
  <c r="U121" i="1"/>
  <c r="AD121" i="1"/>
  <c r="AB121" i="1" s="1"/>
  <c r="CT120" i="1"/>
  <c r="S120" i="1" s="1"/>
  <c r="S180" i="5"/>
  <c r="Q180" i="5"/>
  <c r="C181" i="5"/>
  <c r="E180" i="5"/>
  <c r="V119" i="1"/>
  <c r="CS119" i="1"/>
  <c r="U169" i="5"/>
  <c r="S158" i="5"/>
  <c r="Q158" i="5"/>
  <c r="C159" i="5"/>
  <c r="E158" i="5"/>
  <c r="CR117" i="1"/>
  <c r="CS115" i="1"/>
  <c r="P115" i="1"/>
  <c r="CS114" i="1"/>
  <c r="Q129" i="5"/>
  <c r="S129" i="5"/>
  <c r="CT112" i="1"/>
  <c r="S112" i="1" s="1"/>
  <c r="J124" i="5" s="1"/>
  <c r="AD112" i="1"/>
  <c r="U122" i="5"/>
  <c r="CT111" i="1"/>
  <c r="S111" i="1" s="1"/>
  <c r="J114" i="5" s="1"/>
  <c r="AD111" i="1"/>
  <c r="U112" i="5"/>
  <c r="F96" i="1"/>
  <c r="BC78" i="1"/>
  <c r="F94" i="1" s="1"/>
  <c r="AP78" i="1"/>
  <c r="V76" i="1"/>
  <c r="AI78" i="1" s="1"/>
  <c r="AD76" i="1"/>
  <c r="AB76" i="1" s="1"/>
  <c r="U99" i="5"/>
  <c r="BY43" i="1"/>
  <c r="CR41" i="1"/>
  <c r="Q41" i="1" s="1"/>
  <c r="U41" i="1"/>
  <c r="AD41" i="1"/>
  <c r="CT38" i="1"/>
  <c r="AD37" i="1"/>
  <c r="AB37" i="1" s="1"/>
  <c r="CS36" i="1"/>
  <c r="AD36" i="1"/>
  <c r="AB36" i="1" s="1"/>
  <c r="CS35" i="1"/>
  <c r="V62" i="5" s="1"/>
  <c r="J66" i="5" s="1"/>
  <c r="AB35" i="1"/>
  <c r="V34" i="1"/>
  <c r="AD34" i="1"/>
  <c r="AB34" i="1" s="1"/>
  <c r="U55" i="5"/>
  <c r="CR33" i="1"/>
  <c r="Q33" i="1" s="1"/>
  <c r="J48" i="5" s="1"/>
  <c r="AD33" i="1"/>
  <c r="E35" i="5"/>
  <c r="C36" i="5"/>
  <c r="CP789" i="1"/>
  <c r="O789" i="1" s="1"/>
  <c r="CP836" i="1"/>
  <c r="O836" i="1" s="1"/>
  <c r="T833" i="1"/>
  <c r="W833" i="1"/>
  <c r="S833" i="1"/>
  <c r="GK831" i="1"/>
  <c r="CP796" i="1"/>
  <c r="O796" i="1" s="1"/>
  <c r="CP794" i="1"/>
  <c r="O794" i="1" s="1"/>
  <c r="CY793" i="1"/>
  <c r="X793" i="1" s="1"/>
  <c r="CZ793" i="1"/>
  <c r="Y793" i="1" s="1"/>
  <c r="CI841" i="1"/>
  <c r="CY794" i="1"/>
  <c r="X794" i="1" s="1"/>
  <c r="CZ794" i="1"/>
  <c r="Y794" i="1" s="1"/>
  <c r="BY780" i="1"/>
  <c r="AP798" i="1"/>
  <c r="CI798" i="1"/>
  <c r="AQ841" i="1"/>
  <c r="CZ789" i="1"/>
  <c r="Y789" i="1" s="1"/>
  <c r="CY789" i="1"/>
  <c r="X789" i="1" s="1"/>
  <c r="CY836" i="1"/>
  <c r="X836" i="1" s="1"/>
  <c r="CZ836" i="1"/>
  <c r="Y836" i="1" s="1"/>
  <c r="CY796" i="1"/>
  <c r="X796" i="1" s="1"/>
  <c r="CZ796" i="1"/>
  <c r="Y796" i="1" s="1"/>
  <c r="F857" i="1"/>
  <c r="BC829" i="1"/>
  <c r="CZ839" i="1"/>
  <c r="Y839" i="1" s="1"/>
  <c r="CY839" i="1"/>
  <c r="X839" i="1" s="1"/>
  <c r="CY782" i="1"/>
  <c r="X782" i="1" s="1"/>
  <c r="CZ782" i="1"/>
  <c r="Y782" i="1" s="1"/>
  <c r="V833" i="1"/>
  <c r="P833" i="1"/>
  <c r="CP793" i="1"/>
  <c r="O793" i="1" s="1"/>
  <c r="I838" i="1"/>
  <c r="P838" i="1" s="1"/>
  <c r="CX110" i="3"/>
  <c r="CX109" i="3"/>
  <c r="CX108" i="3"/>
  <c r="CX107" i="3"/>
  <c r="CX111" i="3"/>
  <c r="CP790" i="1"/>
  <c r="O790" i="1" s="1"/>
  <c r="AB784" i="1"/>
  <c r="CX97" i="3"/>
  <c r="CX96" i="3"/>
  <c r="CX95" i="3"/>
  <c r="AQ749" i="1"/>
  <c r="T742" i="1"/>
  <c r="CB749" i="1"/>
  <c r="V674" i="1"/>
  <c r="AI670" i="1"/>
  <c r="CY637" i="1"/>
  <c r="X637" i="1" s="1"/>
  <c r="CZ637" i="1"/>
  <c r="Y637" i="1" s="1"/>
  <c r="AP639" i="1"/>
  <c r="AS841" i="1"/>
  <c r="AO841" i="1"/>
  <c r="CT837" i="1"/>
  <c r="S837" i="1" s="1"/>
  <c r="CT835" i="1"/>
  <c r="S835" i="1" s="1"/>
  <c r="CT834" i="1"/>
  <c r="S834" i="1" s="1"/>
  <c r="CT832" i="1"/>
  <c r="S832" i="1" s="1"/>
  <c r="CT831" i="1"/>
  <c r="S831" i="1" s="1"/>
  <c r="CL829" i="1"/>
  <c r="BC798" i="1"/>
  <c r="AQ798" i="1"/>
  <c r="CT795" i="1"/>
  <c r="S795" i="1" s="1"/>
  <c r="CT792" i="1"/>
  <c r="S792" i="1" s="1"/>
  <c r="AB789" i="1"/>
  <c r="AB785" i="1"/>
  <c r="I783" i="1"/>
  <c r="T782" i="1"/>
  <c r="P782" i="1"/>
  <c r="AO738" i="1"/>
  <c r="F753" i="1"/>
  <c r="AP749" i="1"/>
  <c r="AB745" i="1"/>
  <c r="GX742" i="1"/>
  <c r="S742" i="1"/>
  <c r="V742" i="1"/>
  <c r="R742" i="1"/>
  <c r="CY741" i="1"/>
  <c r="X741" i="1" s="1"/>
  <c r="CZ741" i="1"/>
  <c r="Y741" i="1" s="1"/>
  <c r="GK740" i="1"/>
  <c r="CP740" i="1"/>
  <c r="O740" i="1" s="1"/>
  <c r="CJ670" i="1"/>
  <c r="BA674" i="1"/>
  <c r="CY672" i="1"/>
  <c r="X672" i="1" s="1"/>
  <c r="AF674" i="1"/>
  <c r="CZ672" i="1"/>
  <c r="Y672" i="1" s="1"/>
  <c r="CZ636" i="1"/>
  <c r="Y636" i="1" s="1"/>
  <c r="CY636" i="1"/>
  <c r="X636" i="1" s="1"/>
  <c r="CY635" i="1"/>
  <c r="X635" i="1" s="1"/>
  <c r="CZ635" i="1"/>
  <c r="Y635" i="1" s="1"/>
  <c r="CP634" i="1"/>
  <c r="O634" i="1" s="1"/>
  <c r="CX118" i="3"/>
  <c r="CX117" i="3"/>
  <c r="CX116" i="3"/>
  <c r="CX114" i="3"/>
  <c r="CX113" i="3"/>
  <c r="CX112" i="3"/>
  <c r="CX115" i="3"/>
  <c r="AB790" i="1"/>
  <c r="BC738" i="1"/>
  <c r="F765" i="1"/>
  <c r="AB744" i="1"/>
  <c r="CQ744" i="1"/>
  <c r="I744" i="1"/>
  <c r="T744" i="1" s="1"/>
  <c r="I743" i="1"/>
  <c r="U674" i="1"/>
  <c r="AH670" i="1"/>
  <c r="AP593" i="1"/>
  <c r="BY583" i="1"/>
  <c r="CX122" i="3"/>
  <c r="CX119" i="3"/>
  <c r="CX123" i="3"/>
  <c r="CX121" i="3"/>
  <c r="CX125" i="3"/>
  <c r="CX120" i="3"/>
  <c r="CX124" i="3"/>
  <c r="CG798" i="1"/>
  <c r="AO798" i="1"/>
  <c r="CX106" i="3"/>
  <c r="CX105" i="3"/>
  <c r="AB783" i="1"/>
  <c r="CI749" i="1"/>
  <c r="AD747" i="1"/>
  <c r="AB747" i="1" s="1"/>
  <c r="CS747" i="1"/>
  <c r="AD743" i="1"/>
  <c r="AB743" i="1" s="1"/>
  <c r="CS743" i="1"/>
  <c r="W742" i="1"/>
  <c r="P742" i="1"/>
  <c r="CC749" i="1"/>
  <c r="CZ740" i="1"/>
  <c r="Y740" i="1" s="1"/>
  <c r="CY740" i="1"/>
  <c r="X740" i="1" s="1"/>
  <c r="AJ670" i="1"/>
  <c r="W674" i="1"/>
  <c r="Q674" i="1"/>
  <c r="AD670" i="1"/>
  <c r="T674" i="1"/>
  <c r="AG670" i="1"/>
  <c r="CP636" i="1"/>
  <c r="O636" i="1" s="1"/>
  <c r="CY634" i="1"/>
  <c r="X634" i="1" s="1"/>
  <c r="CZ634" i="1"/>
  <c r="Y634" i="1" s="1"/>
  <c r="CB624" i="1"/>
  <c r="AS639" i="1"/>
  <c r="CG749" i="1"/>
  <c r="CI674" i="1"/>
  <c r="BC674" i="1"/>
  <c r="AQ674" i="1"/>
  <c r="CX94" i="3"/>
  <c r="CX93" i="3"/>
  <c r="AD630" i="1"/>
  <c r="AB630" i="1" s="1"/>
  <c r="AD628" i="1"/>
  <c r="CR627" i="1"/>
  <c r="AD627" i="1"/>
  <c r="CR626" i="1"/>
  <c r="Q626" i="1" s="1"/>
  <c r="AD626" i="1"/>
  <c r="AO593" i="1"/>
  <c r="AB590" i="1"/>
  <c r="R587" i="1"/>
  <c r="I587" i="1"/>
  <c r="GX587" i="1" s="1"/>
  <c r="I588" i="1"/>
  <c r="GX588" i="1" s="1"/>
  <c r="CY585" i="1"/>
  <c r="X585" i="1" s="1"/>
  <c r="AD585" i="1"/>
  <c r="AB585" i="1" s="1"/>
  <c r="CS585" i="1"/>
  <c r="CJ515" i="1"/>
  <c r="BA519" i="1"/>
  <c r="CI519" i="1"/>
  <c r="BY515" i="1"/>
  <c r="AP519" i="1"/>
  <c r="GK517" i="1"/>
  <c r="AE519" i="1"/>
  <c r="AB482" i="1"/>
  <c r="U481" i="1"/>
  <c r="P481" i="1"/>
  <c r="AB479" i="1"/>
  <c r="U478" i="1"/>
  <c r="P478" i="1"/>
  <c r="AB476" i="1"/>
  <c r="CZ472" i="1"/>
  <c r="Y472" i="1" s="1"/>
  <c r="CY472" i="1"/>
  <c r="X472" i="1" s="1"/>
  <c r="R535" i="5" s="1"/>
  <c r="CZ471" i="1"/>
  <c r="Y471" i="1" s="1"/>
  <c r="T528" i="5" s="1"/>
  <c r="J532" i="5" s="1"/>
  <c r="CY471" i="1"/>
  <c r="X471" i="1" s="1"/>
  <c r="R528" i="5" s="1"/>
  <c r="J531" i="5" s="1"/>
  <c r="I534" i="5" s="1"/>
  <c r="P534" i="5" s="1"/>
  <c r="CP471" i="1"/>
  <c r="O471" i="1" s="1"/>
  <c r="CZ470" i="1"/>
  <c r="Y470" i="1" s="1"/>
  <c r="CY470" i="1"/>
  <c r="X470" i="1" s="1"/>
  <c r="R518" i="5" s="1"/>
  <c r="J523" i="5" s="1"/>
  <c r="CQ741" i="1"/>
  <c r="P741" i="1" s="1"/>
  <c r="F691" i="1"/>
  <c r="BB674" i="1"/>
  <c r="AT674" i="1"/>
  <c r="AP674" i="1"/>
  <c r="CQ672" i="1"/>
  <c r="P672" i="1" s="1"/>
  <c r="BC639" i="1"/>
  <c r="AQ639" i="1"/>
  <c r="CQ633" i="1"/>
  <c r="P633" i="1" s="1"/>
  <c r="AB628" i="1"/>
  <c r="AB627" i="1"/>
  <c r="AB626" i="1"/>
  <c r="BB593" i="1"/>
  <c r="CK583" i="1"/>
  <c r="P588" i="1"/>
  <c r="V587" i="1"/>
  <c r="Q587" i="1"/>
  <c r="AB587" i="1"/>
  <c r="CQ587" i="1"/>
  <c r="CP586" i="1"/>
  <c r="O586" i="1" s="1"/>
  <c r="AI515" i="1"/>
  <c r="V519" i="1"/>
  <c r="Q519" i="1"/>
  <c r="AD515" i="1"/>
  <c r="T481" i="1"/>
  <c r="CY480" i="1"/>
  <c r="X480" i="1" s="1"/>
  <c r="R582" i="5" s="1"/>
  <c r="CZ480" i="1"/>
  <c r="Y480" i="1" s="1"/>
  <c r="T582" i="5" s="1"/>
  <c r="T478" i="1"/>
  <c r="CY477" i="1"/>
  <c r="X477" i="1" s="1"/>
  <c r="R569" i="5" s="1"/>
  <c r="J577" i="5" s="1"/>
  <c r="CZ477" i="1"/>
  <c r="Y477" i="1" s="1"/>
  <c r="T569" i="5" s="1"/>
  <c r="BZ466" i="1"/>
  <c r="CG484" i="1"/>
  <c r="AQ484" i="1"/>
  <c r="AS593" i="1"/>
  <c r="T588" i="1"/>
  <c r="U587" i="1"/>
  <c r="T587" i="1"/>
  <c r="BZ593" i="1"/>
  <c r="CP585" i="1"/>
  <c r="O585" i="1" s="1"/>
  <c r="U519" i="1"/>
  <c r="AH515" i="1"/>
  <c r="AC519" i="1"/>
  <c r="CP517" i="1"/>
  <c r="O517" i="1" s="1"/>
  <c r="CY481" i="1"/>
  <c r="X481" i="1" s="1"/>
  <c r="R588" i="5" s="1"/>
  <c r="CZ481" i="1"/>
  <c r="Y481" i="1" s="1"/>
  <c r="T588" i="5" s="1"/>
  <c r="CY478" i="1"/>
  <c r="X478" i="1" s="1"/>
  <c r="R575" i="5" s="1"/>
  <c r="CZ478" i="1"/>
  <c r="Y478" i="1" s="1"/>
  <c r="T575" i="5" s="1"/>
  <c r="CY427" i="1"/>
  <c r="X427" i="1" s="1"/>
  <c r="R464" i="5" s="1"/>
  <c r="CZ427" i="1"/>
  <c r="Y427" i="1" s="1"/>
  <c r="T464" i="5" s="1"/>
  <c r="CB422" i="1"/>
  <c r="AS435" i="1"/>
  <c r="CG639" i="1"/>
  <c r="AB632" i="1"/>
  <c r="CR631" i="1"/>
  <c r="AB629" i="1"/>
  <c r="AB591" i="1"/>
  <c r="V588" i="1"/>
  <c r="AD588" i="1"/>
  <c r="AB588" i="1" s="1"/>
  <c r="CS588" i="1"/>
  <c r="T519" i="1"/>
  <c r="AG515" i="1"/>
  <c r="W519" i="1"/>
  <c r="AJ515" i="1"/>
  <c r="CZ517" i="1"/>
  <c r="Y517" i="1" s="1"/>
  <c r="CY517" i="1"/>
  <c r="X517" i="1" s="1"/>
  <c r="AF519" i="1"/>
  <c r="CY482" i="1"/>
  <c r="X482" i="1" s="1"/>
  <c r="R589" i="5" s="1"/>
  <c r="CZ482" i="1"/>
  <c r="Y482" i="1" s="1"/>
  <c r="T589" i="5" s="1"/>
  <c r="AB481" i="1"/>
  <c r="CY479" i="1"/>
  <c r="X479" i="1" s="1"/>
  <c r="R576" i="5" s="1"/>
  <c r="CZ479" i="1"/>
  <c r="Y479" i="1" s="1"/>
  <c r="T576" i="5" s="1"/>
  <c r="AB478" i="1"/>
  <c r="CY476" i="1"/>
  <c r="X476" i="1" s="1"/>
  <c r="R558" i="5" s="1"/>
  <c r="J564" i="5" s="1"/>
  <c r="CZ476" i="1"/>
  <c r="Y476" i="1" s="1"/>
  <c r="T558" i="5" s="1"/>
  <c r="J565" i="5" s="1"/>
  <c r="CP475" i="1"/>
  <c r="O475" i="1" s="1"/>
  <c r="CP468" i="1"/>
  <c r="O468" i="1" s="1"/>
  <c r="CI484" i="1"/>
  <c r="AB474" i="1"/>
  <c r="BX422" i="1"/>
  <c r="AO435" i="1"/>
  <c r="CC422" i="1"/>
  <c r="AT435" i="1"/>
  <c r="BY422" i="1"/>
  <c r="AP435" i="1"/>
  <c r="CP356" i="1"/>
  <c r="O356" i="1" s="1"/>
  <c r="CJ353" i="1"/>
  <c r="BA358" i="1"/>
  <c r="CI358" i="1"/>
  <c r="BY353" i="1"/>
  <c r="AP358" i="1"/>
  <c r="AD353" i="1"/>
  <c r="Q358" i="1"/>
  <c r="AG353" i="1"/>
  <c r="T358" i="1"/>
  <c r="CP320" i="1"/>
  <c r="O320" i="1" s="1"/>
  <c r="CJ322" i="1"/>
  <c r="CY319" i="1"/>
  <c r="X319" i="1" s="1"/>
  <c r="R386" i="5" s="1"/>
  <c r="J391" i="5" s="1"/>
  <c r="AF322" i="1"/>
  <c r="CZ319" i="1"/>
  <c r="Y319" i="1" s="1"/>
  <c r="T386" i="5" s="1"/>
  <c r="J392" i="5" s="1"/>
  <c r="AI322" i="1"/>
  <c r="CY281" i="1"/>
  <c r="X281" i="1" s="1"/>
  <c r="R362" i="5" s="1"/>
  <c r="CZ281" i="1"/>
  <c r="Y281" i="1" s="1"/>
  <c r="T362" i="5" s="1"/>
  <c r="CP281" i="1"/>
  <c r="O281" i="1" s="1"/>
  <c r="J362" i="5" s="1"/>
  <c r="BZ268" i="1"/>
  <c r="AQ286" i="1"/>
  <c r="CG286" i="1"/>
  <c r="CY278" i="1"/>
  <c r="X278" i="1" s="1"/>
  <c r="R344" i="5" s="1"/>
  <c r="J350" i="5" s="1"/>
  <c r="CZ278" i="1"/>
  <c r="Y278" i="1" s="1"/>
  <c r="T344" i="5" s="1"/>
  <c r="J351" i="5" s="1"/>
  <c r="CX85" i="3"/>
  <c r="CX84" i="3"/>
  <c r="CX83" i="3"/>
  <c r="F535" i="1"/>
  <c r="CG519" i="1"/>
  <c r="AS519" i="1"/>
  <c r="AO519" i="1"/>
  <c r="F501" i="1"/>
  <c r="BB484" i="1"/>
  <c r="AT484" i="1"/>
  <c r="AP484" i="1"/>
  <c r="CQ482" i="1"/>
  <c r="P482" i="1" s="1"/>
  <c r="CS481" i="1"/>
  <c r="CQ480" i="1"/>
  <c r="P480" i="1" s="1"/>
  <c r="CQ479" i="1"/>
  <c r="P479" i="1" s="1"/>
  <c r="CS478" i="1"/>
  <c r="CQ477" i="1"/>
  <c r="P477" i="1" s="1"/>
  <c r="CQ476" i="1"/>
  <c r="P476" i="1" s="1"/>
  <c r="AB475" i="1"/>
  <c r="CR473" i="1"/>
  <c r="Q473" i="1" s="1"/>
  <c r="AD473" i="1"/>
  <c r="AB471" i="1"/>
  <c r="AB470" i="1"/>
  <c r="CY468" i="1"/>
  <c r="X468" i="1" s="1"/>
  <c r="R501" i="5" s="1"/>
  <c r="J506" i="5" s="1"/>
  <c r="Q433" i="1"/>
  <c r="CP433" i="1" s="1"/>
  <c r="O433" i="1" s="1"/>
  <c r="T433" i="1"/>
  <c r="AB432" i="1"/>
  <c r="AD431" i="1"/>
  <c r="AB431" i="1" s="1"/>
  <c r="CS431" i="1"/>
  <c r="AB428" i="1"/>
  <c r="Q427" i="1"/>
  <c r="J466" i="5" s="1"/>
  <c r="U427" i="1"/>
  <c r="CZ426" i="1"/>
  <c r="Y426" i="1" s="1"/>
  <c r="T457" i="5" s="1"/>
  <c r="J461" i="5" s="1"/>
  <c r="CY426" i="1"/>
  <c r="X426" i="1" s="1"/>
  <c r="R457" i="5" s="1"/>
  <c r="J460" i="5" s="1"/>
  <c r="BZ435" i="1"/>
  <c r="CI435" i="1" s="1"/>
  <c r="CP424" i="1"/>
  <c r="O424" i="1" s="1"/>
  <c r="BB353" i="1"/>
  <c r="F371" i="1"/>
  <c r="AI358" i="1"/>
  <c r="AJ358" i="1"/>
  <c r="CZ355" i="1"/>
  <c r="Y355" i="1" s="1"/>
  <c r="T412" i="5" s="1"/>
  <c r="J416" i="5" s="1"/>
  <c r="CY355" i="1"/>
  <c r="X355" i="1" s="1"/>
  <c r="AF358" i="1"/>
  <c r="AD322" i="1"/>
  <c r="AH322" i="1"/>
  <c r="CZ284" i="1"/>
  <c r="Y284" i="1" s="1"/>
  <c r="CY284" i="1"/>
  <c r="X284" i="1" s="1"/>
  <c r="CY279" i="1"/>
  <c r="X279" i="1" s="1"/>
  <c r="R355" i="5" s="1"/>
  <c r="CZ279" i="1"/>
  <c r="Y279" i="1" s="1"/>
  <c r="T355" i="5" s="1"/>
  <c r="CP279" i="1"/>
  <c r="O279" i="1" s="1"/>
  <c r="AB473" i="1"/>
  <c r="CP469" i="1"/>
  <c r="O469" i="1" s="1"/>
  <c r="CZ433" i="1"/>
  <c r="Y433" i="1" s="1"/>
  <c r="T493" i="5" s="1"/>
  <c r="CY433" i="1"/>
  <c r="X433" i="1" s="1"/>
  <c r="R493" i="5" s="1"/>
  <c r="AB427" i="1"/>
  <c r="CQ427" i="1"/>
  <c r="P427" i="1" s="1"/>
  <c r="CY424" i="1"/>
  <c r="X424" i="1" s="1"/>
  <c r="R437" i="5" s="1"/>
  <c r="J442" i="5" s="1"/>
  <c r="CZ424" i="1"/>
  <c r="Y424" i="1" s="1"/>
  <c r="T437" i="5" s="1"/>
  <c r="J443" i="5" s="1"/>
  <c r="F376" i="1"/>
  <c r="AT353" i="1"/>
  <c r="CZ356" i="1"/>
  <c r="Y356" i="1" s="1"/>
  <c r="T419" i="5" s="1"/>
  <c r="J424" i="5" s="1"/>
  <c r="CY356" i="1"/>
  <c r="X356" i="1" s="1"/>
  <c r="R419" i="5" s="1"/>
  <c r="J423" i="5" s="1"/>
  <c r="CI317" i="1"/>
  <c r="AZ322" i="1"/>
  <c r="CY320" i="1"/>
  <c r="X320" i="1" s="1"/>
  <c r="R396" i="5" s="1"/>
  <c r="J402" i="5" s="1"/>
  <c r="CZ320" i="1"/>
  <c r="Y320" i="1" s="1"/>
  <c r="T396" i="5" s="1"/>
  <c r="J403" i="5" s="1"/>
  <c r="W322" i="1"/>
  <c r="AJ317" i="1"/>
  <c r="CP319" i="1"/>
  <c r="O319" i="1" s="1"/>
  <c r="AC322" i="1"/>
  <c r="CC268" i="1"/>
  <c r="AT286" i="1"/>
  <c r="CX78" i="3"/>
  <c r="CX82" i="3"/>
  <c r="CX81" i="3"/>
  <c r="CX80" i="3"/>
  <c r="CX79" i="3"/>
  <c r="CX74" i="3"/>
  <c r="CX73" i="3"/>
  <c r="CX77" i="3"/>
  <c r="CX76" i="3"/>
  <c r="CX75" i="3"/>
  <c r="AB472" i="1"/>
  <c r="AB469" i="1"/>
  <c r="AB430" i="1"/>
  <c r="CQ430" i="1"/>
  <c r="CY425" i="1"/>
  <c r="X425" i="1" s="1"/>
  <c r="CZ425" i="1"/>
  <c r="Y425" i="1" s="1"/>
  <c r="T447" i="5" s="1"/>
  <c r="J453" i="5" s="1"/>
  <c r="AC358" i="1"/>
  <c r="CP355" i="1"/>
  <c r="O355" i="1" s="1"/>
  <c r="AG317" i="1"/>
  <c r="T322" i="1"/>
  <c r="T280" i="1"/>
  <c r="BY268" i="1"/>
  <c r="CI286" i="1"/>
  <c r="AP286" i="1"/>
  <c r="CP272" i="1"/>
  <c r="O272" i="1" s="1"/>
  <c r="CX69" i="3"/>
  <c r="CX68" i="3"/>
  <c r="CX67" i="3"/>
  <c r="CX65" i="3"/>
  <c r="CX64" i="3"/>
  <c r="CX63" i="3"/>
  <c r="BB435" i="1"/>
  <c r="BC353" i="1"/>
  <c r="CX46" i="3"/>
  <c r="CX50" i="3"/>
  <c r="CX49" i="3"/>
  <c r="CX53" i="3"/>
  <c r="CX48" i="3"/>
  <c r="CX52" i="3"/>
  <c r="CX47" i="3"/>
  <c r="CX51" i="3"/>
  <c r="CX42" i="3"/>
  <c r="CX41" i="3"/>
  <c r="CX45" i="3"/>
  <c r="CX40" i="3"/>
  <c r="CX44" i="3"/>
  <c r="CX43" i="3"/>
  <c r="BY317" i="1"/>
  <c r="AO286" i="1"/>
  <c r="CR283" i="1"/>
  <c r="CR280" i="1"/>
  <c r="AD280" i="1"/>
  <c r="AB280" i="1" s="1"/>
  <c r="CX30" i="3"/>
  <c r="CX34" i="3"/>
  <c r="CX33" i="3"/>
  <c r="CX32" i="3"/>
  <c r="CX31" i="3"/>
  <c r="I280" i="1"/>
  <c r="T278" i="1"/>
  <c r="P278" i="1"/>
  <c r="CR277" i="1"/>
  <c r="Q277" i="1" s="1"/>
  <c r="J336" i="5" s="1"/>
  <c r="T277" i="1"/>
  <c r="CX29" i="3"/>
  <c r="I276" i="1"/>
  <c r="CZ273" i="1"/>
  <c r="Y273" i="1" s="1"/>
  <c r="T314" i="5" s="1"/>
  <c r="J318" i="5" s="1"/>
  <c r="CR273" i="1"/>
  <c r="Q273" i="1" s="1"/>
  <c r="AD273" i="1"/>
  <c r="AB273" i="1" s="1"/>
  <c r="CZ271" i="1"/>
  <c r="Y271" i="1" s="1"/>
  <c r="T297" i="5" s="1"/>
  <c r="J301" i="5" s="1"/>
  <c r="CR271" i="1"/>
  <c r="Q271" i="1" s="1"/>
  <c r="CP271" i="1" s="1"/>
  <c r="O271" i="1" s="1"/>
  <c r="AD271" i="1"/>
  <c r="AB271" i="1" s="1"/>
  <c r="AC237" i="1"/>
  <c r="CS425" i="1"/>
  <c r="CX62" i="3"/>
  <c r="CX61" i="3"/>
  <c r="CX60" i="3"/>
  <c r="CS424" i="1"/>
  <c r="CG358" i="1"/>
  <c r="AS358" i="1"/>
  <c r="AO358" i="1"/>
  <c r="F340" i="1"/>
  <c r="BC322" i="1"/>
  <c r="AQ322" i="1"/>
  <c r="F299" i="1"/>
  <c r="AS286" i="1"/>
  <c r="CX38" i="3"/>
  <c r="CX37" i="3"/>
  <c r="CX36" i="3"/>
  <c r="CX35" i="3"/>
  <c r="CX39" i="3"/>
  <c r="I283" i="1"/>
  <c r="V283" i="1" s="1"/>
  <c r="GX280" i="1"/>
  <c r="W277" i="1"/>
  <c r="S277" i="1"/>
  <c r="J335" i="5" s="1"/>
  <c r="CP275" i="1"/>
  <c r="O275" i="1" s="1"/>
  <c r="AI233" i="1"/>
  <c r="V237" i="1"/>
  <c r="CX58" i="3"/>
  <c r="CX57" i="3"/>
  <c r="CX59" i="3"/>
  <c r="CX54" i="3"/>
  <c r="CX56" i="3"/>
  <c r="CX55" i="3"/>
  <c r="CL268" i="1"/>
  <c r="BC286" i="1"/>
  <c r="S283" i="1"/>
  <c r="CY282" i="1"/>
  <c r="X282" i="1" s="1"/>
  <c r="CZ282" i="1"/>
  <c r="Y282" i="1" s="1"/>
  <c r="W280" i="1"/>
  <c r="S280" i="1"/>
  <c r="R276" i="1"/>
  <c r="CP270" i="1"/>
  <c r="O270" i="1" s="1"/>
  <c r="AS233" i="1"/>
  <c r="F254" i="1"/>
  <c r="CG322" i="1"/>
  <c r="R283" i="1"/>
  <c r="GK283" i="1" s="1"/>
  <c r="AB282" i="1"/>
  <c r="V280" i="1"/>
  <c r="R280" i="1"/>
  <c r="GK280" i="1" s="1"/>
  <c r="CS277" i="1"/>
  <c r="P277" i="1"/>
  <c r="J338" i="5" s="1"/>
  <c r="CR276" i="1"/>
  <c r="AD276" i="1"/>
  <c r="AB276" i="1" s="1"/>
  <c r="AQ233" i="1"/>
  <c r="F247" i="1"/>
  <c r="CJ233" i="1"/>
  <c r="BA237" i="1"/>
  <c r="AG233" i="1"/>
  <c r="T237" i="1"/>
  <c r="CI237" i="1"/>
  <c r="BC237" i="1"/>
  <c r="CR235" i="1"/>
  <c r="Q235" i="1" s="1"/>
  <c r="AD237" i="1" s="1"/>
  <c r="CB233" i="1"/>
  <c r="BX188" i="1"/>
  <c r="AO202" i="1"/>
  <c r="CZ200" i="1"/>
  <c r="Y200" i="1" s="1"/>
  <c r="T266" i="5" s="1"/>
  <c r="AB200" i="1"/>
  <c r="AB196" i="1"/>
  <c r="CQ195" i="1"/>
  <c r="P195" i="1" s="1"/>
  <c r="CZ190" i="1"/>
  <c r="Y190" i="1" s="1"/>
  <c r="T203" i="5" s="1"/>
  <c r="J207" i="5" s="1"/>
  <c r="CX26" i="3"/>
  <c r="CX25" i="3"/>
  <c r="CX24" i="3"/>
  <c r="CX22" i="3"/>
  <c r="CX21" i="3"/>
  <c r="CX20" i="3"/>
  <c r="BB237" i="1"/>
  <c r="AT237" i="1"/>
  <c r="AP237" i="1"/>
  <c r="GX194" i="1"/>
  <c r="S194" i="1"/>
  <c r="BY202" i="1"/>
  <c r="AD193" i="1"/>
  <c r="AB193" i="1" s="1"/>
  <c r="CR193" i="1"/>
  <c r="Q193" i="1" s="1"/>
  <c r="CY191" i="1"/>
  <c r="X191" i="1" s="1"/>
  <c r="R210" i="5" s="1"/>
  <c r="J215" i="5" s="1"/>
  <c r="CP191" i="1"/>
  <c r="O191" i="1" s="1"/>
  <c r="CC202" i="1"/>
  <c r="CG237" i="1"/>
  <c r="AO237" i="1"/>
  <c r="W235" i="1"/>
  <c r="AJ237" i="1" s="1"/>
  <c r="S235" i="1"/>
  <c r="J276" i="5" s="1"/>
  <c r="U235" i="1"/>
  <c r="CB188" i="1"/>
  <c r="AS202" i="1"/>
  <c r="CQ199" i="1"/>
  <c r="R194" i="1"/>
  <c r="J240" i="5" s="1"/>
  <c r="U194" i="1"/>
  <c r="CP192" i="1"/>
  <c r="O192" i="1" s="1"/>
  <c r="I195" i="1"/>
  <c r="I196" i="1"/>
  <c r="Q247" i="5" s="1"/>
  <c r="BZ202" i="1"/>
  <c r="CG202" i="1" s="1"/>
  <c r="BB202" i="1"/>
  <c r="T194" i="1"/>
  <c r="P194" i="1"/>
  <c r="T193" i="1"/>
  <c r="CQ190" i="1"/>
  <c r="P190" i="1" s="1"/>
  <c r="CZ118" i="1"/>
  <c r="Y118" i="1" s="1"/>
  <c r="T158" i="5" s="1"/>
  <c r="J165" i="5" s="1"/>
  <c r="CY118" i="1"/>
  <c r="X118" i="1" s="1"/>
  <c r="R158" i="5" s="1"/>
  <c r="J164" i="5" s="1"/>
  <c r="CZ113" i="1"/>
  <c r="Y113" i="1" s="1"/>
  <c r="T129" i="5" s="1"/>
  <c r="J135" i="5" s="1"/>
  <c r="CY113" i="1"/>
  <c r="X113" i="1" s="1"/>
  <c r="R129" i="5" s="1"/>
  <c r="J134" i="5" s="1"/>
  <c r="CP200" i="1"/>
  <c r="O200" i="1" s="1"/>
  <c r="V195" i="1"/>
  <c r="R195" i="1"/>
  <c r="J245" i="5" s="1"/>
  <c r="W193" i="1"/>
  <c r="S193" i="1"/>
  <c r="J232" i="5" s="1"/>
  <c r="CG124" i="1"/>
  <c r="BZ109" i="1"/>
  <c r="AQ124" i="1"/>
  <c r="CZ121" i="1"/>
  <c r="Y121" i="1" s="1"/>
  <c r="T186" i="5" s="1"/>
  <c r="CY121" i="1"/>
  <c r="X121" i="1" s="1"/>
  <c r="R186" i="5" s="1"/>
  <c r="CP121" i="1"/>
  <c r="O121" i="1" s="1"/>
  <c r="J186" i="5" s="1"/>
  <c r="CZ115" i="1"/>
  <c r="Y115" i="1" s="1"/>
  <c r="T146" i="5" s="1"/>
  <c r="CY115" i="1"/>
  <c r="X115" i="1" s="1"/>
  <c r="R146" i="5" s="1"/>
  <c r="CP115" i="1"/>
  <c r="O115" i="1" s="1"/>
  <c r="CZ114" i="1"/>
  <c r="Y114" i="1" s="1"/>
  <c r="T139" i="5" s="1"/>
  <c r="J143" i="5" s="1"/>
  <c r="CY114" i="1"/>
  <c r="X114" i="1" s="1"/>
  <c r="R139" i="5" s="1"/>
  <c r="J142" i="5" s="1"/>
  <c r="CS122" i="1"/>
  <c r="AD122" i="1"/>
  <c r="AB122" i="1" s="1"/>
  <c r="CR122" i="1"/>
  <c r="Q122" i="1" s="1"/>
  <c r="CP122" i="1" s="1"/>
  <c r="O122" i="1" s="1"/>
  <c r="J187" i="5" s="1"/>
  <c r="CZ112" i="1"/>
  <c r="Y112" i="1" s="1"/>
  <c r="T122" i="5" s="1"/>
  <c r="J126" i="5" s="1"/>
  <c r="CY112" i="1"/>
  <c r="X112" i="1" s="1"/>
  <c r="R122" i="5" s="1"/>
  <c r="J125" i="5" s="1"/>
  <c r="CZ111" i="1"/>
  <c r="Y111" i="1" s="1"/>
  <c r="T112" i="5" s="1"/>
  <c r="J118" i="5" s="1"/>
  <c r="CY111" i="1"/>
  <c r="X111" i="1" s="1"/>
  <c r="R112" i="5" s="1"/>
  <c r="J117" i="5" s="1"/>
  <c r="CX18" i="3"/>
  <c r="CX17" i="3"/>
  <c r="CX19" i="3"/>
  <c r="CY120" i="1"/>
  <c r="X120" i="1" s="1"/>
  <c r="R180" i="5" s="1"/>
  <c r="CQ118" i="1"/>
  <c r="P118" i="1" s="1"/>
  <c r="AB111" i="1"/>
  <c r="CQ111" i="1"/>
  <c r="P111" i="1" s="1"/>
  <c r="CG74" i="1"/>
  <c r="AX78" i="1"/>
  <c r="Q78" i="1"/>
  <c r="AD74" i="1"/>
  <c r="Q116" i="1"/>
  <c r="J152" i="5" s="1"/>
  <c r="I154" i="5" s="1"/>
  <c r="P154" i="5" s="1"/>
  <c r="CB109" i="1"/>
  <c r="AS124" i="1"/>
  <c r="AB112" i="1"/>
  <c r="CQ112" i="1"/>
  <c r="P112" i="1" s="1"/>
  <c r="CP112" i="1" s="1"/>
  <c r="O112" i="1" s="1"/>
  <c r="BA78" i="1"/>
  <c r="CJ74" i="1"/>
  <c r="CP76" i="1"/>
  <c r="O76" i="1" s="1"/>
  <c r="AC78" i="1"/>
  <c r="AB113" i="1"/>
  <c r="CQ113" i="1"/>
  <c r="P113" i="1" s="1"/>
  <c r="CP113" i="1" s="1"/>
  <c r="O113" i="1" s="1"/>
  <c r="CC124" i="1"/>
  <c r="AS74" i="1"/>
  <c r="F95" i="1"/>
  <c r="AO74" i="1"/>
  <c r="F82" i="1"/>
  <c r="U78" i="1"/>
  <c r="AH74" i="1"/>
  <c r="W78" i="1"/>
  <c r="AJ74" i="1"/>
  <c r="CY76" i="1"/>
  <c r="X76" i="1" s="1"/>
  <c r="AF78" i="1"/>
  <c r="CZ76" i="1"/>
  <c r="Y76" i="1" s="1"/>
  <c r="BC124" i="1"/>
  <c r="CR120" i="1"/>
  <c r="Q120" i="1" s="1"/>
  <c r="AD120" i="1"/>
  <c r="AB120" i="1" s="1"/>
  <c r="CR119" i="1"/>
  <c r="Q119" i="1" s="1"/>
  <c r="AD119" i="1"/>
  <c r="AB119" i="1" s="1"/>
  <c r="AB116" i="1"/>
  <c r="CX12" i="3"/>
  <c r="I116" i="1"/>
  <c r="S116" i="1" s="1"/>
  <c r="AB114" i="1"/>
  <c r="CQ114" i="1"/>
  <c r="P114" i="1" s="1"/>
  <c r="CP114" i="1" s="1"/>
  <c r="O114" i="1" s="1"/>
  <c r="BY124" i="1"/>
  <c r="CI74" i="1"/>
  <c r="AZ78" i="1"/>
  <c r="AG74" i="1"/>
  <c r="T78" i="1"/>
  <c r="V78" i="1"/>
  <c r="AI74" i="1"/>
  <c r="CX14" i="3"/>
  <c r="CX15" i="3"/>
  <c r="CS76" i="1"/>
  <c r="CB74" i="1"/>
  <c r="BX74" i="1"/>
  <c r="W35" i="1"/>
  <c r="GK34" i="1"/>
  <c r="CP33" i="1"/>
  <c r="O33" i="1" s="1"/>
  <c r="BC74" i="1"/>
  <c r="CB30" i="1"/>
  <c r="AS43" i="1"/>
  <c r="AB41" i="1"/>
  <c r="CT41" i="1"/>
  <c r="S41" i="1" s="1"/>
  <c r="BZ30" i="1"/>
  <c r="AQ43" i="1"/>
  <c r="CY32" i="1"/>
  <c r="X32" i="1" s="1"/>
  <c r="R35" i="5" s="1"/>
  <c r="J40" i="5" s="1"/>
  <c r="CZ32" i="1"/>
  <c r="Y32" i="1" s="1"/>
  <c r="T35" i="5" s="1"/>
  <c r="J41" i="5" s="1"/>
  <c r="CX10" i="3"/>
  <c r="CX9" i="3"/>
  <c r="CX8" i="3"/>
  <c r="CX6" i="3"/>
  <c r="CX5" i="3"/>
  <c r="CX4" i="3"/>
  <c r="BZ74" i="1"/>
  <c r="BX30" i="1"/>
  <c r="AO43" i="1"/>
  <c r="CG43" i="1"/>
  <c r="I36" i="1"/>
  <c r="I37" i="1"/>
  <c r="S72" i="5" s="1"/>
  <c r="CY33" i="1"/>
  <c r="X33" i="1" s="1"/>
  <c r="R45" i="5" s="1"/>
  <c r="J50" i="5" s="1"/>
  <c r="CZ33" i="1"/>
  <c r="Y33" i="1" s="1"/>
  <c r="T45" i="5" s="1"/>
  <c r="J51" i="5" s="1"/>
  <c r="AO124" i="1"/>
  <c r="BY30" i="1"/>
  <c r="AP43" i="1"/>
  <c r="CI43" i="1"/>
  <c r="R35" i="1"/>
  <c r="CP32" i="1"/>
  <c r="O32" i="1" s="1"/>
  <c r="AD39" i="1"/>
  <c r="AB39" i="1" s="1"/>
  <c r="CR37" i="1"/>
  <c r="CQ36" i="1"/>
  <c r="P36" i="1" s="1"/>
  <c r="CR35" i="1"/>
  <c r="Q35" i="1" s="1"/>
  <c r="J64" i="5" s="1"/>
  <c r="I67" i="5" s="1"/>
  <c r="P67" i="5" s="1"/>
  <c r="P35" i="1"/>
  <c r="W34" i="1"/>
  <c r="S34" i="1"/>
  <c r="J57" i="5" s="1"/>
  <c r="AB33" i="1"/>
  <c r="GX36" i="1"/>
  <c r="T35" i="1"/>
  <c r="CL30" i="1"/>
  <c r="CR38" i="1"/>
  <c r="CR34" i="1"/>
  <c r="Q34" i="1" s="1"/>
  <c r="AB32" i="1"/>
  <c r="BB43" i="1"/>
  <c r="AT43" i="1"/>
  <c r="Q36" i="1"/>
  <c r="J69" i="5" s="1"/>
  <c r="I71" i="5" s="1"/>
  <c r="P71" i="5" s="1"/>
  <c r="CX2" i="3"/>
  <c r="CX1" i="3"/>
  <c r="CX3" i="3"/>
  <c r="W838" i="1" l="1"/>
  <c r="AJ841" i="1" s="1"/>
  <c r="CG841" i="1"/>
  <c r="AP841" i="1"/>
  <c r="AT841" i="1"/>
  <c r="F859" i="1" s="1"/>
  <c r="CP837" i="1"/>
  <c r="O837" i="1" s="1"/>
  <c r="CP834" i="1"/>
  <c r="O834" i="1" s="1"/>
  <c r="Q833" i="1"/>
  <c r="CP833" i="1" s="1"/>
  <c r="O833" i="1" s="1"/>
  <c r="CB780" i="1"/>
  <c r="CZ791" i="1"/>
  <c r="Y791" i="1" s="1"/>
  <c r="CY791" i="1"/>
  <c r="X791" i="1" s="1"/>
  <c r="CP791" i="1"/>
  <c r="O791" i="1" s="1"/>
  <c r="CC780" i="1"/>
  <c r="P783" i="1"/>
  <c r="P744" i="1"/>
  <c r="AX674" i="1"/>
  <c r="CP635" i="1"/>
  <c r="O635" i="1" s="1"/>
  <c r="CZ633" i="1"/>
  <c r="Y633" i="1" s="1"/>
  <c r="CY633" i="1"/>
  <c r="X633" i="1" s="1"/>
  <c r="BY624" i="1"/>
  <c r="Q627" i="1"/>
  <c r="CY586" i="1"/>
  <c r="X586" i="1" s="1"/>
  <c r="P587" i="1"/>
  <c r="CC583" i="1"/>
  <c r="GK35" i="1"/>
  <c r="J65" i="5"/>
  <c r="E68" i="5"/>
  <c r="K71" i="5"/>
  <c r="R76" i="1"/>
  <c r="V99" i="5"/>
  <c r="CP119" i="1"/>
  <c r="O119" i="1" s="1"/>
  <c r="J172" i="5"/>
  <c r="AL78" i="1"/>
  <c r="T99" i="5"/>
  <c r="J104" i="5" s="1"/>
  <c r="Q37" i="1"/>
  <c r="T36" i="1"/>
  <c r="GX116" i="1"/>
  <c r="E243" i="5"/>
  <c r="S196" i="1"/>
  <c r="J249" i="5" s="1"/>
  <c r="U195" i="1"/>
  <c r="W283" i="1"/>
  <c r="P280" i="1"/>
  <c r="E361" i="5"/>
  <c r="CP427" i="1"/>
  <c r="O427" i="1" s="1"/>
  <c r="T375" i="5"/>
  <c r="AK358" i="1"/>
  <c r="R412" i="5"/>
  <c r="J415" i="5" s="1"/>
  <c r="I418" i="5" s="1"/>
  <c r="CP476" i="1"/>
  <c r="O476" i="1" s="1"/>
  <c r="J563" i="5"/>
  <c r="CP480" i="1"/>
  <c r="O480" i="1" s="1"/>
  <c r="J587" i="5"/>
  <c r="AL519" i="1"/>
  <c r="T600" i="5"/>
  <c r="J605" i="5" s="1"/>
  <c r="S588" i="1"/>
  <c r="J578" i="5"/>
  <c r="J590" i="5"/>
  <c r="T535" i="5"/>
  <c r="R585" i="1"/>
  <c r="CP742" i="1"/>
  <c r="O742" i="1" s="1"/>
  <c r="V743" i="1"/>
  <c r="GX744" i="1"/>
  <c r="T783" i="1"/>
  <c r="GK742" i="1"/>
  <c r="P743" i="1"/>
  <c r="Q783" i="1"/>
  <c r="S587" i="1"/>
  <c r="CP587" i="1" s="1"/>
  <c r="O587" i="1" s="1"/>
  <c r="GX838" i="1"/>
  <c r="GP839" i="1"/>
  <c r="U743" i="1"/>
  <c r="I121" i="5"/>
  <c r="V146" i="5"/>
  <c r="R115" i="1"/>
  <c r="J149" i="5" s="1"/>
  <c r="V186" i="5"/>
  <c r="R121" i="1"/>
  <c r="GK121" i="1" s="1"/>
  <c r="CY273" i="1"/>
  <c r="X273" i="1" s="1"/>
  <c r="R314" i="5" s="1"/>
  <c r="J317" i="5" s="1"/>
  <c r="J316" i="5"/>
  <c r="E62" i="5"/>
  <c r="C63" i="5"/>
  <c r="K67" i="5"/>
  <c r="GX35" i="1"/>
  <c r="U361" i="5"/>
  <c r="Q374" i="5"/>
  <c r="AH358" i="1"/>
  <c r="K417" i="5"/>
  <c r="U35" i="1"/>
  <c r="S91" i="5"/>
  <c r="V151" i="5"/>
  <c r="R190" i="1"/>
  <c r="GK190" i="1" s="1"/>
  <c r="V203" i="5"/>
  <c r="R120" i="1"/>
  <c r="V180" i="5"/>
  <c r="CZ191" i="1"/>
  <c r="Y191" i="1" s="1"/>
  <c r="T210" i="5" s="1"/>
  <c r="J216" i="5" s="1"/>
  <c r="J212" i="5"/>
  <c r="S243" i="5"/>
  <c r="Q361" i="5"/>
  <c r="R480" i="1"/>
  <c r="V582" i="5"/>
  <c r="CX86" i="3"/>
  <c r="I629" i="1"/>
  <c r="I628" i="1"/>
  <c r="GX627" i="1"/>
  <c r="I630" i="1"/>
  <c r="T41" i="1"/>
  <c r="R118" i="1"/>
  <c r="V158" i="5"/>
  <c r="J166" i="5" s="1"/>
  <c r="P273" i="1"/>
  <c r="CP273" i="1" s="1"/>
  <c r="O273" i="1" s="1"/>
  <c r="I463" i="5"/>
  <c r="I557" i="5"/>
  <c r="S62" i="5"/>
  <c r="R113" i="1"/>
  <c r="V129" i="5"/>
  <c r="J136" i="5" s="1"/>
  <c r="I138" i="5" s="1"/>
  <c r="S151" i="5"/>
  <c r="F218" i="1"/>
  <c r="BC188" i="1"/>
  <c r="J306" i="5"/>
  <c r="CZ272" i="1"/>
  <c r="Y272" i="1" s="1"/>
  <c r="T304" i="5" s="1"/>
  <c r="J310" i="5" s="1"/>
  <c r="CY272" i="1"/>
  <c r="X272" i="1" s="1"/>
  <c r="R304" i="5" s="1"/>
  <c r="J309" i="5" s="1"/>
  <c r="V273" i="1"/>
  <c r="BB515" i="1"/>
  <c r="F532" i="1"/>
  <c r="GK586" i="1"/>
  <c r="GP586" i="1" s="1"/>
  <c r="R629" i="1"/>
  <c r="GK629" i="1" s="1"/>
  <c r="R637" i="1"/>
  <c r="GK637" i="1" s="1"/>
  <c r="GM637" i="1" s="1"/>
  <c r="V243" i="5"/>
  <c r="R235" i="1"/>
  <c r="V274" i="5"/>
  <c r="S627" i="1"/>
  <c r="BB738" i="1"/>
  <c r="F762" i="1"/>
  <c r="BB870" i="1"/>
  <c r="Q481" i="1"/>
  <c r="GK791" i="1"/>
  <c r="V362" i="5"/>
  <c r="R281" i="1"/>
  <c r="GK281" i="1" s="1"/>
  <c r="R476" i="1"/>
  <c r="V558" i="5"/>
  <c r="J566" i="5" s="1"/>
  <c r="R479" i="1"/>
  <c r="GK479" i="1" s="1"/>
  <c r="V576" i="5"/>
  <c r="V479" i="1"/>
  <c r="U589" i="5"/>
  <c r="AO624" i="1"/>
  <c r="F643" i="1"/>
  <c r="R278" i="1"/>
  <c r="V344" i="5"/>
  <c r="J352" i="5" s="1"/>
  <c r="CP425" i="1"/>
  <c r="O425" i="1" s="1"/>
  <c r="Q628" i="1"/>
  <c r="R634" i="1"/>
  <c r="R782" i="1"/>
  <c r="R796" i="1"/>
  <c r="GK796" i="1" s="1"/>
  <c r="Q792" i="1"/>
  <c r="AK78" i="1"/>
  <c r="R99" i="5"/>
  <c r="J103" i="5" s="1"/>
  <c r="I106" i="5" s="1"/>
  <c r="CP118" i="1"/>
  <c r="O118" i="1" s="1"/>
  <c r="J163" i="5"/>
  <c r="R122" i="1"/>
  <c r="GK122" i="1" s="1"/>
  <c r="V187" i="5"/>
  <c r="W196" i="1"/>
  <c r="T368" i="5"/>
  <c r="R424" i="1"/>
  <c r="J441" i="5" s="1"/>
  <c r="V437" i="5"/>
  <c r="J444" i="5" s="1"/>
  <c r="R425" i="1"/>
  <c r="V447" i="5"/>
  <c r="J454" i="5" s="1"/>
  <c r="CP477" i="1"/>
  <c r="O477" i="1" s="1"/>
  <c r="J574" i="5"/>
  <c r="R481" i="1"/>
  <c r="GK481" i="1" s="1"/>
  <c r="V588" i="5"/>
  <c r="R588" i="1"/>
  <c r="GK588" i="1" s="1"/>
  <c r="CP626" i="1"/>
  <c r="O626" i="1" s="1"/>
  <c r="T743" i="1"/>
  <c r="AK674" i="1"/>
  <c r="CP832" i="1"/>
  <c r="O832" i="1" s="1"/>
  <c r="CZ120" i="1"/>
  <c r="Y120" i="1" s="1"/>
  <c r="T180" i="5" s="1"/>
  <c r="J182" i="5"/>
  <c r="CY274" i="1"/>
  <c r="X274" i="1" s="1"/>
  <c r="R321" i="5" s="1"/>
  <c r="CZ274" i="1"/>
  <c r="Y274" i="1" s="1"/>
  <c r="T321" i="5" s="1"/>
  <c r="CY275" i="1"/>
  <c r="X275" i="1" s="1"/>
  <c r="R326" i="5" s="1"/>
  <c r="CZ275" i="1"/>
  <c r="Y275" i="1" s="1"/>
  <c r="T326" i="5" s="1"/>
  <c r="U374" i="5"/>
  <c r="R355" i="1"/>
  <c r="V412" i="5"/>
  <c r="U68" i="5"/>
  <c r="V361" i="5"/>
  <c r="U62" i="5"/>
  <c r="Q68" i="5"/>
  <c r="Q243" i="5"/>
  <c r="S361" i="5"/>
  <c r="R473" i="1"/>
  <c r="J542" i="5" s="1"/>
  <c r="V540" i="5"/>
  <c r="R477" i="1"/>
  <c r="V569" i="5"/>
  <c r="R626" i="1"/>
  <c r="P41" i="1"/>
  <c r="J91" i="5" s="1"/>
  <c r="I93" i="5" s="1"/>
  <c r="K329" i="5"/>
  <c r="GK475" i="1"/>
  <c r="J551" i="5"/>
  <c r="Q151" i="5"/>
  <c r="U247" i="5"/>
  <c r="R470" i="1"/>
  <c r="V518" i="5"/>
  <c r="J525" i="5" s="1"/>
  <c r="AQ353" i="1"/>
  <c r="F368" i="1"/>
  <c r="R789" i="1"/>
  <c r="P627" i="1"/>
  <c r="CP627" i="1" s="1"/>
  <c r="O627" i="1" s="1"/>
  <c r="R741" i="1"/>
  <c r="GK741" i="1" s="1"/>
  <c r="CP284" i="1"/>
  <c r="O284" i="1" s="1"/>
  <c r="J375" i="5" s="1"/>
  <c r="Q479" i="1"/>
  <c r="GX479" i="1"/>
  <c r="CP426" i="1"/>
  <c r="O426" i="1" s="1"/>
  <c r="W481" i="1"/>
  <c r="R627" i="1"/>
  <c r="GK627" i="1" s="1"/>
  <c r="R792" i="1"/>
  <c r="GK792" i="1" s="1"/>
  <c r="GK790" i="1"/>
  <c r="BB780" i="1"/>
  <c r="F811" i="1"/>
  <c r="GX833" i="1"/>
  <c r="U833" i="1"/>
  <c r="BB829" i="1"/>
  <c r="F854" i="1"/>
  <c r="CP120" i="1"/>
  <c r="O120" i="1" s="1"/>
  <c r="J183" i="5"/>
  <c r="U36" i="1"/>
  <c r="U37" i="1"/>
  <c r="K77" i="5" s="1"/>
  <c r="E72" i="5"/>
  <c r="C73" i="5"/>
  <c r="T116" i="1"/>
  <c r="P196" i="1"/>
  <c r="R368" i="5"/>
  <c r="P276" i="1"/>
  <c r="J330" i="5" s="1"/>
  <c r="I332" i="5" s="1"/>
  <c r="P332" i="5" s="1"/>
  <c r="C331" i="5"/>
  <c r="E330" i="5"/>
  <c r="CP278" i="1"/>
  <c r="O278" i="1" s="1"/>
  <c r="J349" i="5"/>
  <c r="J541" i="5"/>
  <c r="I543" i="5" s="1"/>
  <c r="P543" i="5" s="1"/>
  <c r="R478" i="1"/>
  <c r="GK478" i="1" s="1"/>
  <c r="V575" i="5"/>
  <c r="CP633" i="1"/>
  <c r="O633" i="1" s="1"/>
  <c r="CP481" i="1"/>
  <c r="O481" i="1" s="1"/>
  <c r="J588" i="5" s="1"/>
  <c r="R743" i="1"/>
  <c r="GP637" i="1"/>
  <c r="CP831" i="1"/>
  <c r="O831" i="1" s="1"/>
  <c r="GM839" i="1"/>
  <c r="V68" i="5"/>
  <c r="R114" i="1"/>
  <c r="GK114" i="1" s="1"/>
  <c r="V139" i="5"/>
  <c r="J372" i="5"/>
  <c r="GK282" i="1"/>
  <c r="R191" i="1"/>
  <c r="V210" i="5"/>
  <c r="J217" i="5" s="1"/>
  <c r="U330" i="5"/>
  <c r="R32" i="1"/>
  <c r="V35" i="5"/>
  <c r="J42" i="5" s="1"/>
  <c r="I44" i="5" s="1"/>
  <c r="S68" i="5"/>
  <c r="C92" i="5"/>
  <c r="E91" i="5"/>
  <c r="V247" i="5"/>
  <c r="S330" i="5"/>
  <c r="AP317" i="1"/>
  <c r="F331" i="1"/>
  <c r="V493" i="5"/>
  <c r="R433" i="1"/>
  <c r="GK433" i="1" s="1"/>
  <c r="R469" i="1"/>
  <c r="GK469" i="1" s="1"/>
  <c r="V511" i="5"/>
  <c r="CZ585" i="1"/>
  <c r="Y585" i="1" s="1"/>
  <c r="R630" i="1"/>
  <c r="GX41" i="1"/>
  <c r="J116" i="5"/>
  <c r="GK111" i="1"/>
  <c r="R272" i="1"/>
  <c r="V304" i="5"/>
  <c r="J311" i="5" s="1"/>
  <c r="K534" i="5"/>
  <c r="W627" i="1"/>
  <c r="R635" i="1"/>
  <c r="S35" i="1"/>
  <c r="C267" i="5"/>
  <c r="E266" i="5"/>
  <c r="K268" i="5"/>
  <c r="U200" i="1"/>
  <c r="I354" i="5"/>
  <c r="J371" i="5"/>
  <c r="CP282" i="1"/>
  <c r="O282" i="1" s="1"/>
  <c r="GP282" i="1" s="1"/>
  <c r="R319" i="1"/>
  <c r="V386" i="5"/>
  <c r="J393" i="5" s="1"/>
  <c r="I395" i="5" s="1"/>
  <c r="I428" i="1"/>
  <c r="S428" i="1" s="1"/>
  <c r="C465" i="5"/>
  <c r="E464" i="5"/>
  <c r="I429" i="1"/>
  <c r="S429" i="1" s="1"/>
  <c r="R428" i="1"/>
  <c r="J472" i="5" s="1"/>
  <c r="AO466" i="1"/>
  <c r="F488" i="1"/>
  <c r="BB624" i="1"/>
  <c r="F652" i="1"/>
  <c r="J205" i="5"/>
  <c r="CY190" i="1"/>
  <c r="X190" i="1" s="1"/>
  <c r="R203" i="5" s="1"/>
  <c r="J206" i="5" s="1"/>
  <c r="AQ74" i="1"/>
  <c r="F88" i="1"/>
  <c r="S629" i="1"/>
  <c r="CX72" i="3"/>
  <c r="E540" i="5"/>
  <c r="K543" i="5"/>
  <c r="I474" i="1"/>
  <c r="Q474" i="1" s="1"/>
  <c r="AD484" i="1" s="1"/>
  <c r="CC624" i="1"/>
  <c r="AT639" i="1"/>
  <c r="W427" i="1"/>
  <c r="W473" i="1"/>
  <c r="U576" i="5"/>
  <c r="R482" i="1"/>
  <c r="GK482" i="1" s="1"/>
  <c r="V589" i="5"/>
  <c r="V482" i="1"/>
  <c r="T627" i="1"/>
  <c r="V464" i="5"/>
  <c r="J468" i="5" s="1"/>
  <c r="I469" i="5" s="1"/>
  <c r="W478" i="1"/>
  <c r="W482" i="1"/>
  <c r="V627" i="1"/>
  <c r="R628" i="1"/>
  <c r="R672" i="1"/>
  <c r="R794" i="1"/>
  <c r="GX836" i="1"/>
  <c r="E151" i="5"/>
  <c r="K154" i="5"/>
  <c r="I168" i="5"/>
  <c r="C248" i="5"/>
  <c r="E247" i="5"/>
  <c r="AH237" i="1"/>
  <c r="K280" i="5"/>
  <c r="T196" i="1"/>
  <c r="R277" i="1"/>
  <c r="V333" i="5"/>
  <c r="J341" i="5" s="1"/>
  <c r="GX283" i="1"/>
  <c r="E374" i="5"/>
  <c r="CP235" i="1"/>
  <c r="O235" i="1" s="1"/>
  <c r="R447" i="5"/>
  <c r="J452" i="5" s="1"/>
  <c r="I456" i="5" s="1"/>
  <c r="GP284" i="1"/>
  <c r="R375" i="5"/>
  <c r="CP479" i="1"/>
  <c r="O479" i="1" s="1"/>
  <c r="J576" i="5" s="1"/>
  <c r="AK519" i="1"/>
  <c r="R600" i="5"/>
  <c r="J604" i="5" s="1"/>
  <c r="I607" i="5" s="1"/>
  <c r="J591" i="5"/>
  <c r="T518" i="5"/>
  <c r="J524" i="5" s="1"/>
  <c r="CP478" i="1"/>
  <c r="O478" i="1" s="1"/>
  <c r="J575" i="5" s="1"/>
  <c r="Q743" i="1"/>
  <c r="AL674" i="1"/>
  <c r="Y674" i="1" s="1"/>
  <c r="V783" i="1"/>
  <c r="CP792" i="1"/>
  <c r="O792" i="1" s="1"/>
  <c r="U72" i="5"/>
  <c r="AP74" i="1"/>
  <c r="F87" i="1"/>
  <c r="I128" i="5"/>
  <c r="R119" i="1"/>
  <c r="V169" i="5"/>
  <c r="J177" i="5" s="1"/>
  <c r="I179" i="5" s="1"/>
  <c r="S247" i="5"/>
  <c r="V266" i="5"/>
  <c r="R200" i="1"/>
  <c r="GK200" i="1" s="1"/>
  <c r="R33" i="1"/>
  <c r="V45" i="5"/>
  <c r="J52" i="5" s="1"/>
  <c r="I54" i="5" s="1"/>
  <c r="Q72" i="5"/>
  <c r="I145" i="5"/>
  <c r="R270" i="1"/>
  <c r="V287" i="5"/>
  <c r="J294" i="5" s="1"/>
  <c r="CP274" i="1"/>
  <c r="O274" i="1" s="1"/>
  <c r="V330" i="5"/>
  <c r="S374" i="5"/>
  <c r="R320" i="1"/>
  <c r="V396" i="5"/>
  <c r="J404" i="5" s="1"/>
  <c r="I406" i="5" s="1"/>
  <c r="I426" i="5"/>
  <c r="V35" i="1"/>
  <c r="U151" i="5"/>
  <c r="V72" i="5"/>
  <c r="CY122" i="1"/>
  <c r="X122" i="1" s="1"/>
  <c r="R187" i="5" s="1"/>
  <c r="J188" i="5" s="1"/>
  <c r="CZ122" i="1"/>
  <c r="Y122" i="1" s="1"/>
  <c r="T187" i="5" s="1"/>
  <c r="CY271" i="1"/>
  <c r="X271" i="1" s="1"/>
  <c r="R297" i="5" s="1"/>
  <c r="J300" i="5" s="1"/>
  <c r="J299" i="5"/>
  <c r="R274" i="1"/>
  <c r="J324" i="5" s="1"/>
  <c r="V321" i="5"/>
  <c r="Q330" i="5"/>
  <c r="V374" i="5"/>
  <c r="J378" i="5" s="1"/>
  <c r="I446" i="5"/>
  <c r="CZ469" i="1"/>
  <c r="Y469" i="1" s="1"/>
  <c r="T511" i="5" s="1"/>
  <c r="J515" i="5" s="1"/>
  <c r="J513" i="5"/>
  <c r="CY469" i="1"/>
  <c r="X469" i="1" s="1"/>
  <c r="R511" i="5" s="1"/>
  <c r="J514" i="5" s="1"/>
  <c r="R192" i="1"/>
  <c r="V220" i="5"/>
  <c r="J227" i="5" s="1"/>
  <c r="CX27" i="3"/>
  <c r="C315" i="5"/>
  <c r="E314" i="5"/>
  <c r="R468" i="1"/>
  <c r="V501" i="5"/>
  <c r="J508" i="5" s="1"/>
  <c r="I510" i="5" s="1"/>
  <c r="GK633" i="1"/>
  <c r="Q62" i="5"/>
  <c r="CY192" i="1"/>
  <c r="X192" i="1" s="1"/>
  <c r="R220" i="5" s="1"/>
  <c r="J225" i="5" s="1"/>
  <c r="J222" i="5"/>
  <c r="I229" i="5" s="1"/>
  <c r="CZ192" i="1"/>
  <c r="Y192" i="1" s="1"/>
  <c r="T220" i="5" s="1"/>
  <c r="J226" i="5" s="1"/>
  <c r="J289" i="5"/>
  <c r="CY270" i="1"/>
  <c r="X270" i="1" s="1"/>
  <c r="R287" i="5" s="1"/>
  <c r="J292" i="5" s="1"/>
  <c r="CZ270" i="1"/>
  <c r="Y270" i="1" s="1"/>
  <c r="T287" i="5" s="1"/>
  <c r="J293" i="5" s="1"/>
  <c r="R273" i="1"/>
  <c r="GK273" i="1" s="1"/>
  <c r="V314" i="5"/>
  <c r="F451" i="1"/>
  <c r="BC422" i="1"/>
  <c r="BC548" i="1"/>
  <c r="I242" i="5"/>
  <c r="U243" i="5"/>
  <c r="AS317" i="1"/>
  <c r="F339" i="1"/>
  <c r="CP472" i="1"/>
  <c r="O472" i="1" s="1"/>
  <c r="GP472" i="1" s="1"/>
  <c r="AQ515" i="1"/>
  <c r="F529" i="1"/>
  <c r="U742" i="1"/>
  <c r="V355" i="5"/>
  <c r="J365" i="5" s="1"/>
  <c r="R279" i="1"/>
  <c r="K539" i="5"/>
  <c r="I527" i="5"/>
  <c r="Q478" i="1"/>
  <c r="R271" i="1"/>
  <c r="GK271" i="1" s="1"/>
  <c r="GP271" i="1" s="1"/>
  <c r="V297" i="5"/>
  <c r="GX473" i="1"/>
  <c r="Q482" i="1"/>
  <c r="CP482" i="1" s="1"/>
  <c r="O482" i="1" s="1"/>
  <c r="GX482" i="1"/>
  <c r="R427" i="1"/>
  <c r="S473" i="1"/>
  <c r="W479" i="1"/>
  <c r="AT515" i="1"/>
  <c r="F537" i="1"/>
  <c r="CY790" i="1"/>
  <c r="X790" i="1" s="1"/>
  <c r="CZ790" i="1"/>
  <c r="Y790" i="1" s="1"/>
  <c r="GK835" i="1"/>
  <c r="U836" i="1"/>
  <c r="V792" i="1"/>
  <c r="CG188" i="1"/>
  <c r="AX202" i="1"/>
  <c r="AJ829" i="1"/>
  <c r="W841" i="1"/>
  <c r="CI422" i="1"/>
  <c r="AZ435" i="1"/>
  <c r="AB78" i="1"/>
  <c r="AX74" i="1"/>
  <c r="F85" i="1"/>
  <c r="CZ194" i="1"/>
  <c r="Y194" i="1" s="1"/>
  <c r="T237" i="5" s="1"/>
  <c r="CY194" i="1"/>
  <c r="X194" i="1" s="1"/>
  <c r="R237" i="5" s="1"/>
  <c r="BB30" i="1"/>
  <c r="F56" i="1"/>
  <c r="BB153" i="1"/>
  <c r="W37" i="1"/>
  <c r="CY34" i="1"/>
  <c r="X34" i="1" s="1"/>
  <c r="R55" i="5" s="1"/>
  <c r="J58" i="5" s="1"/>
  <c r="I61" i="5" s="1"/>
  <c r="CZ34" i="1"/>
  <c r="Y34" i="1" s="1"/>
  <c r="T55" i="5" s="1"/>
  <c r="J59" i="5" s="1"/>
  <c r="V37" i="1"/>
  <c r="CI30" i="1"/>
  <c r="AZ43" i="1"/>
  <c r="I39" i="1"/>
  <c r="CG30" i="1"/>
  <c r="AX43" i="1"/>
  <c r="GK76" i="1"/>
  <c r="GP76" i="1" s="1"/>
  <c r="CD78" i="1" s="1"/>
  <c r="AE78" i="1"/>
  <c r="V74" i="1"/>
  <c r="F101" i="1"/>
  <c r="S78" i="1"/>
  <c r="AF74" i="1"/>
  <c r="BA74" i="1"/>
  <c r="F98" i="1"/>
  <c r="AS109" i="1"/>
  <c r="F141" i="1"/>
  <c r="CP111" i="1"/>
  <c r="O111" i="1" s="1"/>
  <c r="AQ109" i="1"/>
  <c r="F134" i="1"/>
  <c r="CP194" i="1"/>
  <c r="O194" i="1" s="1"/>
  <c r="BB188" i="1"/>
  <c r="F215" i="1"/>
  <c r="BB387" i="1"/>
  <c r="S195" i="1"/>
  <c r="T195" i="1"/>
  <c r="CY235" i="1"/>
  <c r="X235" i="1" s="1"/>
  <c r="CZ235" i="1"/>
  <c r="Y235" i="1" s="1"/>
  <c r="AF237" i="1"/>
  <c r="CC188" i="1"/>
  <c r="AT202" i="1"/>
  <c r="GX195" i="1"/>
  <c r="BB233" i="1"/>
  <c r="F250" i="1"/>
  <c r="F253" i="1"/>
  <c r="BC233" i="1"/>
  <c r="BC387" i="1"/>
  <c r="BA233" i="1"/>
  <c r="F257" i="1"/>
  <c r="CP277" i="1"/>
  <c r="O277" i="1" s="1"/>
  <c r="CY280" i="1"/>
  <c r="X280" i="1" s="1"/>
  <c r="R361" i="5" s="1"/>
  <c r="J363" i="5" s="1"/>
  <c r="CZ280" i="1"/>
  <c r="Y280" i="1" s="1"/>
  <c r="T361" i="5" s="1"/>
  <c r="J364" i="5" s="1"/>
  <c r="CY283" i="1"/>
  <c r="X283" i="1" s="1"/>
  <c r="R374" i="5" s="1"/>
  <c r="CZ283" i="1"/>
  <c r="Y283" i="1" s="1"/>
  <c r="T374" i="5" s="1"/>
  <c r="V233" i="1"/>
  <c r="F260" i="1"/>
  <c r="W276" i="1"/>
  <c r="AJ286" i="1" s="1"/>
  <c r="AO353" i="1"/>
  <c r="F362" i="1"/>
  <c r="Q283" i="1"/>
  <c r="U276" i="1"/>
  <c r="F343" i="1"/>
  <c r="T317" i="1"/>
  <c r="U280" i="1"/>
  <c r="AZ317" i="1"/>
  <c r="F333" i="1"/>
  <c r="GM469" i="1"/>
  <c r="GP469" i="1"/>
  <c r="P283" i="1"/>
  <c r="AC286" i="1" s="1"/>
  <c r="AD317" i="1"/>
  <c r="Q322" i="1"/>
  <c r="AJ353" i="1"/>
  <c r="W358" i="1"/>
  <c r="BB466" i="1"/>
  <c r="F497" i="1"/>
  <c r="CG515" i="1"/>
  <c r="AX519" i="1"/>
  <c r="F296" i="1"/>
  <c r="AQ268" i="1"/>
  <c r="AK322" i="1"/>
  <c r="GM356" i="1"/>
  <c r="GP356" i="1"/>
  <c r="F439" i="1"/>
  <c r="AO422" i="1"/>
  <c r="AO548" i="1"/>
  <c r="CY588" i="1"/>
  <c r="X588" i="1" s="1"/>
  <c r="CZ588" i="1"/>
  <c r="Y588" i="1" s="1"/>
  <c r="AS422" i="1"/>
  <c r="F452" i="1"/>
  <c r="AS548" i="1"/>
  <c r="BZ583" i="1"/>
  <c r="AQ593" i="1"/>
  <c r="CG593" i="1"/>
  <c r="Q515" i="1"/>
  <c r="F531" i="1"/>
  <c r="BB583" i="1"/>
  <c r="F606" i="1"/>
  <c r="BB703" i="1"/>
  <c r="F681" i="1"/>
  <c r="AX670" i="1"/>
  <c r="GK585" i="1"/>
  <c r="I589" i="1"/>
  <c r="U588" i="1"/>
  <c r="W588" i="1"/>
  <c r="AO583" i="1"/>
  <c r="F597" i="1"/>
  <c r="AO703" i="1"/>
  <c r="CG738" i="1"/>
  <c r="AX749" i="1"/>
  <c r="AT583" i="1"/>
  <c r="F611" i="1"/>
  <c r="AT703" i="1"/>
  <c r="T670" i="1"/>
  <c r="F695" i="1"/>
  <c r="CC738" i="1"/>
  <c r="AT749" i="1"/>
  <c r="CI738" i="1"/>
  <c r="AZ749" i="1"/>
  <c r="F802" i="1"/>
  <c r="AO780" i="1"/>
  <c r="AO870" i="1"/>
  <c r="U670" i="1"/>
  <c r="F696" i="1"/>
  <c r="I745" i="1"/>
  <c r="W744" i="1"/>
  <c r="W743" i="1"/>
  <c r="V744" i="1"/>
  <c r="AL670" i="1"/>
  <c r="CY742" i="1"/>
  <c r="X742" i="1" s="1"/>
  <c r="CZ742" i="1"/>
  <c r="Y742" i="1" s="1"/>
  <c r="Q744" i="1"/>
  <c r="U783" i="1"/>
  <c r="CZ795" i="1"/>
  <c r="Y795" i="1" s="1"/>
  <c r="CY795" i="1"/>
  <c r="X795" i="1" s="1"/>
  <c r="CZ831" i="1"/>
  <c r="Y831" i="1" s="1"/>
  <c r="CY831" i="1"/>
  <c r="X831" i="1" s="1"/>
  <c r="CZ837" i="1"/>
  <c r="Y837" i="1" s="1"/>
  <c r="CY837" i="1"/>
  <c r="X837" i="1" s="1"/>
  <c r="AQ738" i="1"/>
  <c r="AQ870" i="1"/>
  <c r="F759" i="1"/>
  <c r="AT780" i="1"/>
  <c r="F816" i="1"/>
  <c r="Q838" i="1"/>
  <c r="AD841" i="1" s="1"/>
  <c r="W783" i="1"/>
  <c r="CY833" i="1"/>
  <c r="X833" i="1" s="1"/>
  <c r="CZ833" i="1"/>
  <c r="Y833" i="1" s="1"/>
  <c r="V838" i="1"/>
  <c r="AI841" i="1" s="1"/>
  <c r="T37" i="1"/>
  <c r="I38" i="1"/>
  <c r="P37" i="1"/>
  <c r="CC109" i="1"/>
  <c r="AT124" i="1"/>
  <c r="BZ188" i="1"/>
  <c r="AQ202" i="1"/>
  <c r="AO233" i="1"/>
  <c r="F241" i="1"/>
  <c r="AP30" i="1"/>
  <c r="F52" i="1"/>
  <c r="AO30" i="1"/>
  <c r="AO153" i="1"/>
  <c r="F47" i="1"/>
  <c r="CP34" i="1"/>
  <c r="O34" i="1" s="1"/>
  <c r="CY41" i="1"/>
  <c r="X41" i="1" s="1"/>
  <c r="R91" i="5" s="1"/>
  <c r="CZ41" i="1"/>
  <c r="Y41" i="1" s="1"/>
  <c r="T91" i="5" s="1"/>
  <c r="CP41" i="1"/>
  <c r="O41" i="1" s="1"/>
  <c r="F99" i="1"/>
  <c r="T74" i="1"/>
  <c r="CX13" i="3"/>
  <c r="I117" i="1"/>
  <c r="W116" i="1"/>
  <c r="F140" i="1"/>
  <c r="BC109" i="1"/>
  <c r="BC153" i="1"/>
  <c r="AK74" i="1"/>
  <c r="X78" i="1"/>
  <c r="U74" i="1"/>
  <c r="F100" i="1"/>
  <c r="U116" i="1"/>
  <c r="AC74" i="1"/>
  <c r="CH78" i="1"/>
  <c r="P78" i="1"/>
  <c r="CF78" i="1"/>
  <c r="CE78" i="1"/>
  <c r="Q74" i="1"/>
  <c r="F90" i="1"/>
  <c r="R116" i="1"/>
  <c r="J153" i="5" s="1"/>
  <c r="P116" i="1"/>
  <c r="CP116" i="1" s="1"/>
  <c r="O116" i="1" s="1"/>
  <c r="GM122" i="1"/>
  <c r="GP122" i="1"/>
  <c r="GM121" i="1"/>
  <c r="GP121" i="1"/>
  <c r="GK194" i="1"/>
  <c r="AS188" i="1"/>
  <c r="F219" i="1"/>
  <c r="AS387" i="1"/>
  <c r="AJ233" i="1"/>
  <c r="W237" i="1"/>
  <c r="BY188" i="1"/>
  <c r="AP202" i="1"/>
  <c r="CI202" i="1"/>
  <c r="CY196" i="1"/>
  <c r="X196" i="1" s="1"/>
  <c r="R247" i="5" s="1"/>
  <c r="J250" i="5" s="1"/>
  <c r="CZ196" i="1"/>
  <c r="Y196" i="1" s="1"/>
  <c r="T247" i="5" s="1"/>
  <c r="J251" i="5" s="1"/>
  <c r="CI233" i="1"/>
  <c r="AZ237" i="1"/>
  <c r="GP273" i="1"/>
  <c r="GM273" i="1"/>
  <c r="CY277" i="1"/>
  <c r="X277" i="1" s="1"/>
  <c r="R333" i="5" s="1"/>
  <c r="J339" i="5" s="1"/>
  <c r="I343" i="5" s="1"/>
  <c r="CZ277" i="1"/>
  <c r="Y277" i="1" s="1"/>
  <c r="T333" i="5" s="1"/>
  <c r="J340" i="5" s="1"/>
  <c r="AQ317" i="1"/>
  <c r="F332" i="1"/>
  <c r="AS353" i="1"/>
  <c r="F375" i="1"/>
  <c r="AC233" i="1"/>
  <c r="P237" i="1"/>
  <c r="CF237" i="1"/>
  <c r="CH237" i="1"/>
  <c r="CE237" i="1"/>
  <c r="AO268" i="1"/>
  <c r="F290" i="1"/>
  <c r="T276" i="1"/>
  <c r="U283" i="1"/>
  <c r="W317" i="1"/>
  <c r="F346" i="1"/>
  <c r="AF353" i="1"/>
  <c r="S358" i="1"/>
  <c r="AI353" i="1"/>
  <c r="V358" i="1"/>
  <c r="V322" i="1"/>
  <c r="AI317" i="1"/>
  <c r="BA322" i="1"/>
  <c r="CJ317" i="1"/>
  <c r="Q353" i="1"/>
  <c r="F370" i="1"/>
  <c r="AZ358" i="1"/>
  <c r="CI353" i="1"/>
  <c r="AT422" i="1"/>
  <c r="F453" i="1"/>
  <c r="AT548" i="1"/>
  <c r="S519" i="1"/>
  <c r="AF515" i="1"/>
  <c r="W515" i="1"/>
  <c r="F543" i="1"/>
  <c r="F541" i="1"/>
  <c r="U515" i="1"/>
  <c r="AQ466" i="1"/>
  <c r="F494" i="1"/>
  <c r="F542" i="1"/>
  <c r="V515" i="1"/>
  <c r="GM586" i="1"/>
  <c r="GP633" i="1"/>
  <c r="GM633" i="1"/>
  <c r="CP672" i="1"/>
  <c r="O672" i="1" s="1"/>
  <c r="AC674" i="1"/>
  <c r="BB670" i="1"/>
  <c r="F687" i="1"/>
  <c r="AE515" i="1"/>
  <c r="R519" i="1"/>
  <c r="CI515" i="1"/>
  <c r="AZ519" i="1"/>
  <c r="I590" i="1"/>
  <c r="W587" i="1"/>
  <c r="AQ670" i="1"/>
  <c r="F684" i="1"/>
  <c r="AS624" i="1"/>
  <c r="F656" i="1"/>
  <c r="CG780" i="1"/>
  <c r="AX798" i="1"/>
  <c r="AP583" i="1"/>
  <c r="F602" i="1"/>
  <c r="AP703" i="1"/>
  <c r="AF670" i="1"/>
  <c r="S674" i="1"/>
  <c r="GM740" i="1"/>
  <c r="GP740" i="1"/>
  <c r="CP782" i="1"/>
  <c r="O782" i="1" s="1"/>
  <c r="AQ780" i="1"/>
  <c r="F808" i="1"/>
  <c r="CZ832" i="1"/>
  <c r="Y832" i="1" s="1"/>
  <c r="CY832" i="1"/>
  <c r="X832" i="1" s="1"/>
  <c r="AO829" i="1"/>
  <c r="F845" i="1"/>
  <c r="CI624" i="1"/>
  <c r="AZ639" i="1"/>
  <c r="CB738" i="1"/>
  <c r="AS749" i="1"/>
  <c r="GP790" i="1"/>
  <c r="GP791" i="1"/>
  <c r="GM791" i="1"/>
  <c r="S838" i="1"/>
  <c r="CP838" i="1" s="1"/>
  <c r="O838" i="1" s="1"/>
  <c r="AZ841" i="1"/>
  <c r="CI829" i="1"/>
  <c r="GP796" i="1"/>
  <c r="GM796" i="1"/>
  <c r="BY109" i="1"/>
  <c r="AP124" i="1"/>
  <c r="AP153" i="1" s="1"/>
  <c r="CI124" i="1"/>
  <c r="GM115" i="1"/>
  <c r="GP115" i="1"/>
  <c r="CP190" i="1"/>
  <c r="O190" i="1" s="1"/>
  <c r="AP233" i="1"/>
  <c r="F246" i="1"/>
  <c r="T233" i="1"/>
  <c r="F258" i="1"/>
  <c r="GK276" i="1"/>
  <c r="AE286" i="1"/>
  <c r="F302" i="1"/>
  <c r="BC268" i="1"/>
  <c r="GP275" i="1"/>
  <c r="GM275" i="1"/>
  <c r="F338" i="1"/>
  <c r="BC317" i="1"/>
  <c r="AB358" i="1"/>
  <c r="CH322" i="1"/>
  <c r="AC317" i="1"/>
  <c r="CE322" i="1"/>
  <c r="P322" i="1"/>
  <c r="CF322" i="1"/>
  <c r="AK353" i="1"/>
  <c r="X358" i="1"/>
  <c r="BZ422" i="1"/>
  <c r="AQ435" i="1"/>
  <c r="GP479" i="1"/>
  <c r="GM479" i="1"/>
  <c r="AP466" i="1"/>
  <c r="F493" i="1"/>
  <c r="AO515" i="1"/>
  <c r="F523" i="1"/>
  <c r="GP281" i="1"/>
  <c r="GM281" i="1"/>
  <c r="AL322" i="1"/>
  <c r="BA353" i="1"/>
  <c r="F378" i="1"/>
  <c r="AP422" i="1"/>
  <c r="F444" i="1"/>
  <c r="AP548" i="1"/>
  <c r="GM433" i="1"/>
  <c r="GP433" i="1"/>
  <c r="X519" i="1"/>
  <c r="AK515" i="1"/>
  <c r="CG624" i="1"/>
  <c r="AX639" i="1"/>
  <c r="GM517" i="1"/>
  <c r="CA519" i="1" s="1"/>
  <c r="GP517" i="1"/>
  <c r="CD519" i="1" s="1"/>
  <c r="AB519" i="1"/>
  <c r="CG466" i="1"/>
  <c r="AX484" i="1"/>
  <c r="F649" i="1"/>
  <c r="AQ624" i="1"/>
  <c r="AP670" i="1"/>
  <c r="F683" i="1"/>
  <c r="GM471" i="1"/>
  <c r="GP471" i="1"/>
  <c r="GP481" i="1"/>
  <c r="GM481" i="1"/>
  <c r="BA515" i="1"/>
  <c r="F539" i="1"/>
  <c r="F690" i="1"/>
  <c r="BC670" i="1"/>
  <c r="GM636" i="1"/>
  <c r="GP636" i="1"/>
  <c r="Q670" i="1"/>
  <c r="F686" i="1"/>
  <c r="X674" i="1"/>
  <c r="AK670" i="1"/>
  <c r="AP738" i="1"/>
  <c r="F758" i="1"/>
  <c r="AP870" i="1"/>
  <c r="BC780" i="1"/>
  <c r="F814" i="1"/>
  <c r="BC870" i="1"/>
  <c r="CZ834" i="1"/>
  <c r="Y834" i="1" s="1"/>
  <c r="CY834" i="1"/>
  <c r="X834" i="1" s="1"/>
  <c r="AS829" i="1"/>
  <c r="F858" i="1"/>
  <c r="CY587" i="1"/>
  <c r="X587" i="1" s="1"/>
  <c r="AP624" i="1"/>
  <c r="F648" i="1"/>
  <c r="GP793" i="1"/>
  <c r="GM793" i="1"/>
  <c r="GM831" i="1"/>
  <c r="GP831" i="1"/>
  <c r="CI780" i="1"/>
  <c r="AZ798" i="1"/>
  <c r="F815" i="1"/>
  <c r="AS780" i="1"/>
  <c r="GM837" i="1"/>
  <c r="Q38" i="1"/>
  <c r="J80" i="5" s="1"/>
  <c r="I82" i="5" s="1"/>
  <c r="P82" i="5" s="1"/>
  <c r="GM112" i="1"/>
  <c r="GP112" i="1"/>
  <c r="CG109" i="1"/>
  <c r="AX124" i="1"/>
  <c r="CZ116" i="1"/>
  <c r="Y116" i="1" s="1"/>
  <c r="T151" i="5" s="1"/>
  <c r="CY116" i="1"/>
  <c r="X116" i="1" s="1"/>
  <c r="R151" i="5" s="1"/>
  <c r="CG317" i="1"/>
  <c r="AX322" i="1"/>
  <c r="CG353" i="1"/>
  <c r="AX358" i="1"/>
  <c r="AB237" i="1"/>
  <c r="BB422" i="1"/>
  <c r="F448" i="1"/>
  <c r="BB548" i="1"/>
  <c r="AP268" i="1"/>
  <c r="F295" i="1"/>
  <c r="AT268" i="1"/>
  <c r="F304" i="1"/>
  <c r="F61" i="1"/>
  <c r="AT30" i="1"/>
  <c r="AT153" i="1"/>
  <c r="S37" i="1"/>
  <c r="J74" i="5" s="1"/>
  <c r="F128" i="1"/>
  <c r="AO109" i="1"/>
  <c r="V36" i="1"/>
  <c r="R36" i="1"/>
  <c r="J70" i="5" s="1"/>
  <c r="W36" i="1"/>
  <c r="S36" i="1"/>
  <c r="CP36" i="1" s="1"/>
  <c r="O36" i="1" s="1"/>
  <c r="GX37" i="1"/>
  <c r="AQ30" i="1"/>
  <c r="F53" i="1"/>
  <c r="AQ153" i="1"/>
  <c r="AS30" i="1"/>
  <c r="AS153" i="1"/>
  <c r="F60" i="1"/>
  <c r="R37" i="1"/>
  <c r="GK37" i="1" s="1"/>
  <c r="AZ74" i="1"/>
  <c r="F89" i="1"/>
  <c r="GM114" i="1"/>
  <c r="GP114" i="1"/>
  <c r="Y78" i="1"/>
  <c r="AL74" i="1"/>
  <c r="F102" i="1"/>
  <c r="W74" i="1"/>
  <c r="V116" i="1"/>
  <c r="CY193" i="1"/>
  <c r="X193" i="1" s="1"/>
  <c r="R230" i="5" s="1"/>
  <c r="J233" i="5" s="1"/>
  <c r="I236" i="5" s="1"/>
  <c r="CZ193" i="1"/>
  <c r="Y193" i="1" s="1"/>
  <c r="T230" i="5" s="1"/>
  <c r="J234" i="5" s="1"/>
  <c r="Q195" i="1"/>
  <c r="GP200" i="1"/>
  <c r="GM200" i="1"/>
  <c r="U196" i="1"/>
  <c r="K252" i="5" s="1"/>
  <c r="I197" i="1"/>
  <c r="Q196" i="1"/>
  <c r="CP196" i="1" s="1"/>
  <c r="O196" i="1" s="1"/>
  <c r="R196" i="1"/>
  <c r="GK196" i="1" s="1"/>
  <c r="GX196" i="1"/>
  <c r="CP193" i="1"/>
  <c r="O193" i="1" s="1"/>
  <c r="AH233" i="1"/>
  <c r="U237" i="1"/>
  <c r="CG233" i="1"/>
  <c r="AX237" i="1"/>
  <c r="V196" i="1"/>
  <c r="AT233" i="1"/>
  <c r="F255" i="1"/>
  <c r="W195" i="1"/>
  <c r="AO188" i="1"/>
  <c r="F206" i="1"/>
  <c r="AO387" i="1"/>
  <c r="Q237" i="1"/>
  <c r="AD233" i="1"/>
  <c r="Q276" i="1"/>
  <c r="AD286" i="1" s="1"/>
  <c r="V276" i="1"/>
  <c r="AI286" i="1" s="1"/>
  <c r="S276" i="1"/>
  <c r="AS268" i="1"/>
  <c r="F303" i="1"/>
  <c r="GK424" i="1"/>
  <c r="GM424" i="1" s="1"/>
  <c r="GX276" i="1"/>
  <c r="CJ286" i="1" s="1"/>
  <c r="Q280" i="1"/>
  <c r="CP280" i="1" s="1"/>
  <c r="O280" i="1" s="1"/>
  <c r="J361" i="5" s="1"/>
  <c r="CI268" i="1"/>
  <c r="AZ286" i="1"/>
  <c r="T283" i="1"/>
  <c r="CE358" i="1"/>
  <c r="AC353" i="1"/>
  <c r="P358" i="1"/>
  <c r="CF358" i="1"/>
  <c r="CH358" i="1"/>
  <c r="AB322" i="1"/>
  <c r="AH317" i="1"/>
  <c r="U322" i="1"/>
  <c r="AL358" i="1"/>
  <c r="AT466" i="1"/>
  <c r="F502" i="1"/>
  <c r="AS515" i="1"/>
  <c r="F536" i="1"/>
  <c r="CG268" i="1"/>
  <c r="AX286" i="1"/>
  <c r="AF317" i="1"/>
  <c r="S322" i="1"/>
  <c r="T353" i="1"/>
  <c r="F379" i="1"/>
  <c r="AP353" i="1"/>
  <c r="F367" i="1"/>
  <c r="CG435" i="1"/>
  <c r="AZ484" i="1"/>
  <c r="CI466" i="1"/>
  <c r="GM475" i="1"/>
  <c r="GP475" i="1"/>
  <c r="Y519" i="1"/>
  <c r="AL515" i="1"/>
  <c r="T515" i="1"/>
  <c r="F540" i="1"/>
  <c r="CE519" i="1"/>
  <c r="P519" i="1"/>
  <c r="CF519" i="1"/>
  <c r="AC515" i="1"/>
  <c r="CH519" i="1"/>
  <c r="GP585" i="1"/>
  <c r="F610" i="1"/>
  <c r="AS583" i="1"/>
  <c r="AS703" i="1"/>
  <c r="F655" i="1"/>
  <c r="BC624" i="1"/>
  <c r="BC703" i="1"/>
  <c r="AT670" i="1"/>
  <c r="F692" i="1"/>
  <c r="CP741" i="1"/>
  <c r="O741" i="1" s="1"/>
  <c r="CP473" i="1"/>
  <c r="O473" i="1" s="1"/>
  <c r="GP478" i="1"/>
  <c r="GM478" i="1"/>
  <c r="AP515" i="1"/>
  <c r="F528" i="1"/>
  <c r="AZ674" i="1"/>
  <c r="CI670" i="1"/>
  <c r="F698" i="1"/>
  <c r="W670" i="1"/>
  <c r="CI593" i="1"/>
  <c r="GX743" i="1"/>
  <c r="S743" i="1"/>
  <c r="BA670" i="1"/>
  <c r="F694" i="1"/>
  <c r="U744" i="1"/>
  <c r="CX98" i="3"/>
  <c r="I785" i="1"/>
  <c r="S783" i="1"/>
  <c r="GX783" i="1"/>
  <c r="I784" i="1"/>
  <c r="I786" i="1"/>
  <c r="CZ792" i="1"/>
  <c r="Y792" i="1" s="1"/>
  <c r="CY792" i="1"/>
  <c r="X792" i="1" s="1"/>
  <c r="CZ835" i="1"/>
  <c r="Y835" i="1" s="1"/>
  <c r="CY835" i="1"/>
  <c r="X835" i="1" s="1"/>
  <c r="CG829" i="1"/>
  <c r="AX841" i="1"/>
  <c r="Q588" i="1"/>
  <c r="CP588" i="1" s="1"/>
  <c r="O588" i="1" s="1"/>
  <c r="F697" i="1"/>
  <c r="V670" i="1"/>
  <c r="R744" i="1"/>
  <c r="CP795" i="1"/>
  <c r="O795" i="1" s="1"/>
  <c r="T838" i="1"/>
  <c r="AG841" i="1" s="1"/>
  <c r="AC841" i="1"/>
  <c r="R783" i="1"/>
  <c r="F851" i="1"/>
  <c r="AQ829" i="1"/>
  <c r="S744" i="1"/>
  <c r="F807" i="1"/>
  <c r="AP780" i="1"/>
  <c r="AP829" i="1"/>
  <c r="F850" i="1"/>
  <c r="GM836" i="1"/>
  <c r="GP836" i="1"/>
  <c r="R838" i="1"/>
  <c r="CP835" i="1"/>
  <c r="O835" i="1" s="1"/>
  <c r="U838" i="1"/>
  <c r="I367" i="5" l="1"/>
  <c r="I303" i="5"/>
  <c r="K332" i="5"/>
  <c r="AH841" i="1"/>
  <c r="AT829" i="1"/>
  <c r="GM833" i="1"/>
  <c r="GP833" i="1"/>
  <c r="GM790" i="1"/>
  <c r="I746" i="1"/>
  <c r="CZ587" i="1"/>
  <c r="Y587" i="1" s="1"/>
  <c r="GM585" i="1"/>
  <c r="J589" i="5"/>
  <c r="GM482" i="1"/>
  <c r="GP482" i="1"/>
  <c r="P406" i="5"/>
  <c r="K406" i="5"/>
  <c r="CZ428" i="1"/>
  <c r="Y428" i="1" s="1"/>
  <c r="CY428" i="1"/>
  <c r="X428" i="1" s="1"/>
  <c r="R470" i="5" s="1"/>
  <c r="GM587" i="1"/>
  <c r="GP587" i="1"/>
  <c r="K510" i="5"/>
  <c r="P510" i="5"/>
  <c r="P54" i="5"/>
  <c r="K54" i="5"/>
  <c r="K607" i="5"/>
  <c r="P607" i="5"/>
  <c r="I609" i="5" s="1"/>
  <c r="P469" i="5"/>
  <c r="K469" i="5"/>
  <c r="AD466" i="1"/>
  <c r="Q484" i="1"/>
  <c r="J476" i="5"/>
  <c r="CZ429" i="1"/>
  <c r="Y429" i="1" s="1"/>
  <c r="T474" i="5" s="1"/>
  <c r="J478" i="5" s="1"/>
  <c r="CY429" i="1"/>
  <c r="X429" i="1" s="1"/>
  <c r="R474" i="5" s="1"/>
  <c r="J477" i="5" s="1"/>
  <c r="P395" i="5"/>
  <c r="I408" i="5" s="1"/>
  <c r="K395" i="5"/>
  <c r="K343" i="5"/>
  <c r="P343" i="5"/>
  <c r="P367" i="5"/>
  <c r="K367" i="5"/>
  <c r="P179" i="5"/>
  <c r="K179" i="5"/>
  <c r="P456" i="5"/>
  <c r="K456" i="5"/>
  <c r="K44" i="5"/>
  <c r="P44" i="5"/>
  <c r="K138" i="5"/>
  <c r="P138" i="5"/>
  <c r="P236" i="5"/>
  <c r="K236" i="5"/>
  <c r="P61" i="5"/>
  <c r="K61" i="5"/>
  <c r="GP792" i="1"/>
  <c r="GM742" i="1"/>
  <c r="CP37" i="1"/>
  <c r="O37" i="1" s="1"/>
  <c r="GP837" i="1"/>
  <c r="GM271" i="1"/>
  <c r="C84" i="5"/>
  <c r="E83" i="5"/>
  <c r="Q83" i="5"/>
  <c r="S83" i="5"/>
  <c r="U83" i="5"/>
  <c r="J359" i="5"/>
  <c r="GK279" i="1"/>
  <c r="I296" i="5"/>
  <c r="GK468" i="1"/>
  <c r="J505" i="5"/>
  <c r="I517" i="5"/>
  <c r="K128" i="5"/>
  <c r="P128" i="5"/>
  <c r="P168" i="5"/>
  <c r="K168" i="5"/>
  <c r="GK628" i="1"/>
  <c r="AT624" i="1"/>
  <c r="F657" i="1"/>
  <c r="K354" i="5"/>
  <c r="P354" i="5"/>
  <c r="K93" i="5"/>
  <c r="P93" i="5"/>
  <c r="GK626" i="1"/>
  <c r="J189" i="5"/>
  <c r="J377" i="5"/>
  <c r="GK278" i="1"/>
  <c r="J348" i="5"/>
  <c r="CY627" i="1"/>
  <c r="X627" i="1" s="1"/>
  <c r="CZ627" i="1"/>
  <c r="Y627" i="1" s="1"/>
  <c r="P463" i="5"/>
  <c r="K463" i="5"/>
  <c r="V628" i="1"/>
  <c r="S628" i="1"/>
  <c r="T628" i="1"/>
  <c r="U628" i="1"/>
  <c r="CX88" i="3"/>
  <c r="CX87" i="3"/>
  <c r="W628" i="1"/>
  <c r="P628" i="1"/>
  <c r="CP628" i="1" s="1"/>
  <c r="O628" i="1" s="1"/>
  <c r="GX628" i="1"/>
  <c r="CX89" i="3"/>
  <c r="J190" i="5"/>
  <c r="AH353" i="1"/>
  <c r="U358" i="1"/>
  <c r="I320" i="5"/>
  <c r="I568" i="5"/>
  <c r="I253" i="5"/>
  <c r="CP783" i="1"/>
  <c r="O783" i="1" s="1"/>
  <c r="E254" i="5"/>
  <c r="U254" i="5"/>
  <c r="S254" i="5"/>
  <c r="Q254" i="5"/>
  <c r="CP195" i="1"/>
  <c r="O195" i="1" s="1"/>
  <c r="J244" i="5"/>
  <c r="I246" i="5" s="1"/>
  <c r="GM834" i="1"/>
  <c r="GM832" i="1"/>
  <c r="GP742" i="1"/>
  <c r="E79" i="5"/>
  <c r="K82" i="5"/>
  <c r="Q79" i="5"/>
  <c r="U79" i="5"/>
  <c r="V79" i="5"/>
  <c r="S79" i="5"/>
  <c r="AL237" i="1"/>
  <c r="T274" i="5"/>
  <c r="J279" i="5" s="1"/>
  <c r="BC418" i="1"/>
  <c r="F564" i="1"/>
  <c r="GK192" i="1"/>
  <c r="GM192" i="1" s="1"/>
  <c r="J224" i="5"/>
  <c r="K446" i="5"/>
  <c r="P446" i="5"/>
  <c r="P426" i="5"/>
  <c r="K426" i="5"/>
  <c r="GK270" i="1"/>
  <c r="J291" i="5"/>
  <c r="V470" i="5"/>
  <c r="J390" i="5"/>
  <c r="GK319" i="1"/>
  <c r="AE322" i="1"/>
  <c r="CZ35" i="1"/>
  <c r="Y35" i="1" s="1"/>
  <c r="T62" i="5" s="1"/>
  <c r="CY35" i="1"/>
  <c r="X35" i="1" s="1"/>
  <c r="R62" i="5" s="1"/>
  <c r="GK272" i="1"/>
  <c r="J308" i="5"/>
  <c r="V254" i="5"/>
  <c r="GK470" i="1"/>
  <c r="J522" i="5"/>
  <c r="J579" i="5"/>
  <c r="I581" i="5" s="1"/>
  <c r="AE358" i="1"/>
  <c r="GK355" i="1"/>
  <c r="GK425" i="1"/>
  <c r="J451" i="5"/>
  <c r="GM282" i="1"/>
  <c r="J562" i="5"/>
  <c r="GK476" i="1"/>
  <c r="BB734" i="1"/>
  <c r="F883" i="1"/>
  <c r="I313" i="5"/>
  <c r="CX90" i="3"/>
  <c r="P629" i="1"/>
  <c r="Q629" i="1"/>
  <c r="V629" i="1"/>
  <c r="GX629" i="1"/>
  <c r="W629" i="1"/>
  <c r="T629" i="1"/>
  <c r="U629" i="1"/>
  <c r="J592" i="5"/>
  <c r="I594" i="5" s="1"/>
  <c r="GK120" i="1"/>
  <c r="J184" i="5"/>
  <c r="GM284" i="1"/>
  <c r="C156" i="5"/>
  <c r="E155" i="5"/>
  <c r="Q155" i="5"/>
  <c r="U155" i="5"/>
  <c r="S155" i="5"/>
  <c r="AK237" i="1"/>
  <c r="R274" i="5"/>
  <c r="J278" i="5" s="1"/>
  <c r="I281" i="5" s="1"/>
  <c r="CZ473" i="1"/>
  <c r="Y473" i="1" s="1"/>
  <c r="CY473" i="1"/>
  <c r="X473" i="1" s="1"/>
  <c r="K527" i="5"/>
  <c r="P527" i="5"/>
  <c r="P242" i="5"/>
  <c r="K242" i="5"/>
  <c r="K229" i="5"/>
  <c r="P229" i="5"/>
  <c r="P303" i="5"/>
  <c r="K303" i="5"/>
  <c r="J49" i="5"/>
  <c r="GK33" i="1"/>
  <c r="J376" i="5"/>
  <c r="GK277" i="1"/>
  <c r="J337" i="5"/>
  <c r="GK672" i="1"/>
  <c r="GP672" i="1" s="1"/>
  <c r="CD674" i="1" s="1"/>
  <c r="AE674" i="1"/>
  <c r="C545" i="5"/>
  <c r="E544" i="5"/>
  <c r="V544" i="5"/>
  <c r="T474" i="1"/>
  <c r="AG484" i="1" s="1"/>
  <c r="Q544" i="5"/>
  <c r="V474" i="1"/>
  <c r="AI484" i="1" s="1"/>
  <c r="U474" i="1"/>
  <c r="AH484" i="1" s="1"/>
  <c r="P474" i="1"/>
  <c r="U544" i="5"/>
  <c r="GX474" i="1"/>
  <c r="CJ484" i="1" s="1"/>
  <c r="S474" i="1"/>
  <c r="W474" i="1"/>
  <c r="AJ484" i="1" s="1"/>
  <c r="R474" i="1"/>
  <c r="S544" i="5"/>
  <c r="V83" i="5"/>
  <c r="GK191" i="1"/>
  <c r="J214" i="5"/>
  <c r="GM426" i="1"/>
  <c r="GP426" i="1"/>
  <c r="GK789" i="1"/>
  <c r="GK477" i="1"/>
  <c r="J573" i="5"/>
  <c r="GK782" i="1"/>
  <c r="GP782" i="1" s="1"/>
  <c r="GK634" i="1"/>
  <c r="GK113" i="1"/>
  <c r="J133" i="5"/>
  <c r="P557" i="5"/>
  <c r="K557" i="5"/>
  <c r="CX91" i="3"/>
  <c r="T630" i="1"/>
  <c r="I631" i="1"/>
  <c r="V630" i="1"/>
  <c r="W630" i="1"/>
  <c r="GX630" i="1"/>
  <c r="U630" i="1"/>
  <c r="S630" i="1"/>
  <c r="Q630" i="1"/>
  <c r="P630" i="1"/>
  <c r="GK480" i="1"/>
  <c r="J586" i="5"/>
  <c r="I219" i="5"/>
  <c r="GM472" i="1"/>
  <c r="P418" i="5"/>
  <c r="I428" i="5" s="1"/>
  <c r="K418" i="5"/>
  <c r="J467" i="5"/>
  <c r="GK427" i="1"/>
  <c r="GK320" i="1"/>
  <c r="J400" i="5"/>
  <c r="GP274" i="1"/>
  <c r="GM274" i="1"/>
  <c r="P145" i="5"/>
  <c r="K145" i="5"/>
  <c r="GK119" i="1"/>
  <c r="J173" i="5"/>
  <c r="GK794" i="1"/>
  <c r="CY629" i="1"/>
  <c r="X629" i="1" s="1"/>
  <c r="CZ629" i="1"/>
  <c r="Y629" i="1" s="1"/>
  <c r="I209" i="5"/>
  <c r="I430" i="1"/>
  <c r="C475" i="5"/>
  <c r="E474" i="5"/>
  <c r="GX429" i="1"/>
  <c r="S474" i="5"/>
  <c r="V429" i="1"/>
  <c r="Q429" i="1"/>
  <c r="Q474" i="5"/>
  <c r="T429" i="1"/>
  <c r="U429" i="1"/>
  <c r="K479" i="5" s="1"/>
  <c r="W429" i="1"/>
  <c r="V474" i="5"/>
  <c r="R429" i="1"/>
  <c r="U474" i="5"/>
  <c r="P429" i="1"/>
  <c r="E470" i="5"/>
  <c r="P428" i="1"/>
  <c r="V428" i="1"/>
  <c r="GX428" i="1"/>
  <c r="I431" i="1"/>
  <c r="S470" i="5"/>
  <c r="Q428" i="1"/>
  <c r="Q470" i="5"/>
  <c r="U470" i="5"/>
  <c r="U428" i="1"/>
  <c r="W428" i="1"/>
  <c r="T428" i="1"/>
  <c r="GK635" i="1"/>
  <c r="J39" i="5"/>
  <c r="GK32" i="1"/>
  <c r="I192" i="5"/>
  <c r="P106" i="5"/>
  <c r="I108" i="5" s="1"/>
  <c r="K106" i="5"/>
  <c r="GK235" i="1"/>
  <c r="AE237" i="1"/>
  <c r="GK118" i="1"/>
  <c r="J162" i="5"/>
  <c r="V155" i="5"/>
  <c r="K121" i="5"/>
  <c r="P121" i="5"/>
  <c r="CJ841" i="1"/>
  <c r="CP35" i="1"/>
  <c r="O35" i="1" s="1"/>
  <c r="AC268" i="1"/>
  <c r="CE286" i="1"/>
  <c r="CF286" i="1"/>
  <c r="CH286" i="1"/>
  <c r="P286" i="1"/>
  <c r="CD74" i="1"/>
  <c r="AU78" i="1"/>
  <c r="AG829" i="1"/>
  <c r="T841" i="1"/>
  <c r="GP280" i="1"/>
  <c r="GM280" i="1"/>
  <c r="AD268" i="1"/>
  <c r="Q286" i="1"/>
  <c r="GP196" i="1"/>
  <c r="GM196" i="1"/>
  <c r="CY744" i="1"/>
  <c r="X744" i="1" s="1"/>
  <c r="CZ744" i="1"/>
  <c r="Y744" i="1" s="1"/>
  <c r="BC579" i="1"/>
  <c r="F719" i="1"/>
  <c r="AZ466" i="1"/>
  <c r="F495" i="1"/>
  <c r="CJ268" i="1"/>
  <c r="BA286" i="1"/>
  <c r="AT26" i="1"/>
  <c r="F171" i="1"/>
  <c r="BC734" i="1"/>
  <c r="F886" i="1"/>
  <c r="GK838" i="1"/>
  <c r="AE841" i="1"/>
  <c r="I747" i="1"/>
  <c r="R746" i="1"/>
  <c r="GX746" i="1"/>
  <c r="T746" i="1"/>
  <c r="S746" i="1"/>
  <c r="P746" i="1"/>
  <c r="U746" i="1"/>
  <c r="V746" i="1"/>
  <c r="Q746" i="1"/>
  <c r="W746" i="1"/>
  <c r="S317" i="1"/>
  <c r="F337" i="1"/>
  <c r="GP193" i="1"/>
  <c r="GM193" i="1"/>
  <c r="AB233" i="1"/>
  <c r="O237" i="1"/>
  <c r="CX101" i="3"/>
  <c r="CX100" i="3"/>
  <c r="CX99" i="3"/>
  <c r="V784" i="1"/>
  <c r="R784" i="1"/>
  <c r="S784" i="1"/>
  <c r="U784" i="1"/>
  <c r="T784" i="1"/>
  <c r="P784" i="1"/>
  <c r="W784" i="1"/>
  <c r="GX784" i="1"/>
  <c r="Q784" i="1"/>
  <c r="AI268" i="1"/>
  <c r="V286" i="1"/>
  <c r="AO184" i="1"/>
  <c r="F391" i="1"/>
  <c r="U233" i="1"/>
  <c r="F259" i="1"/>
  <c r="Y74" i="1"/>
  <c r="F104" i="1"/>
  <c r="AS26" i="1"/>
  <c r="F170" i="1"/>
  <c r="GP832" i="1"/>
  <c r="O519" i="1"/>
  <c r="AB515" i="1"/>
  <c r="X515" i="1"/>
  <c r="F544" i="1"/>
  <c r="CF317" i="1"/>
  <c r="AW322" i="1"/>
  <c r="CH317" i="1"/>
  <c r="AY322" i="1"/>
  <c r="AB353" i="1"/>
  <c r="O358" i="1"/>
  <c r="AP109" i="1"/>
  <c r="F133" i="1"/>
  <c r="AZ829" i="1"/>
  <c r="F852" i="1"/>
  <c r="AX780" i="1"/>
  <c r="F805" i="1"/>
  <c r="F533" i="1"/>
  <c r="R515" i="1"/>
  <c r="AB674" i="1"/>
  <c r="AT418" i="1"/>
  <c r="F566" i="1"/>
  <c r="CP276" i="1"/>
  <c r="O276" i="1" s="1"/>
  <c r="P233" i="1"/>
  <c r="F240" i="1"/>
  <c r="AS184" i="1"/>
  <c r="F404" i="1"/>
  <c r="P74" i="1"/>
  <c r="F81" i="1"/>
  <c r="BC26" i="1"/>
  <c r="F169" i="1"/>
  <c r="BC899" i="1"/>
  <c r="R117" i="1"/>
  <c r="GK117" i="1" s="1"/>
  <c r="W117" i="1"/>
  <c r="S117" i="1"/>
  <c r="V117" i="1"/>
  <c r="AI124" i="1" s="1"/>
  <c r="P117" i="1"/>
  <c r="J155" i="5" s="1"/>
  <c r="I157" i="5" s="1"/>
  <c r="P157" i="5" s="1"/>
  <c r="U117" i="1"/>
  <c r="GX117" i="1"/>
  <c r="CJ124" i="1" s="1"/>
  <c r="T117" i="1"/>
  <c r="AG124" i="1" s="1"/>
  <c r="Q117" i="1"/>
  <c r="AD124" i="1" s="1"/>
  <c r="GP41" i="1"/>
  <c r="GM41" i="1"/>
  <c r="AT109" i="1"/>
  <c r="F142" i="1"/>
  <c r="AZ738" i="1"/>
  <c r="F760" i="1"/>
  <c r="AZ870" i="1"/>
  <c r="AO579" i="1"/>
  <c r="F707" i="1"/>
  <c r="BB579" i="1"/>
  <c r="F716" i="1"/>
  <c r="AQ583" i="1"/>
  <c r="F603" i="1"/>
  <c r="AQ703" i="1"/>
  <c r="F526" i="1"/>
  <c r="AX515" i="1"/>
  <c r="GP424" i="1"/>
  <c r="AJ268" i="1"/>
  <c r="W286" i="1"/>
  <c r="AT188" i="1"/>
  <c r="F220" i="1"/>
  <c r="AT387" i="1"/>
  <c r="AK233" i="1"/>
  <c r="X237" i="1"/>
  <c r="BB184" i="1"/>
  <c r="F400" i="1"/>
  <c r="AC124" i="1"/>
  <c r="AX30" i="1"/>
  <c r="F50" i="1"/>
  <c r="AX153" i="1"/>
  <c r="GM792" i="1"/>
  <c r="F865" i="1"/>
  <c r="W829" i="1"/>
  <c r="GM835" i="1"/>
  <c r="GP835" i="1"/>
  <c r="AX466" i="1"/>
  <c r="F491" i="1"/>
  <c r="CX103" i="3"/>
  <c r="I787" i="1"/>
  <c r="R786" i="1"/>
  <c r="V786" i="1"/>
  <c r="W786" i="1"/>
  <c r="S786" i="1"/>
  <c r="U786" i="1"/>
  <c r="P786" i="1"/>
  <c r="GX786" i="1"/>
  <c r="Q786" i="1"/>
  <c r="T786" i="1"/>
  <c r="GP473" i="1"/>
  <c r="GM473" i="1"/>
  <c r="AY519" i="1"/>
  <c r="CH515" i="1"/>
  <c r="F545" i="1"/>
  <c r="Y515" i="1"/>
  <c r="AX268" i="1"/>
  <c r="F293" i="1"/>
  <c r="AB317" i="1"/>
  <c r="O322" i="1"/>
  <c r="AZ268" i="1"/>
  <c r="F297" i="1"/>
  <c r="CZ276" i="1"/>
  <c r="Y276" i="1" s="1"/>
  <c r="CY276" i="1"/>
  <c r="X276" i="1" s="1"/>
  <c r="AF286" i="1"/>
  <c r="Q233" i="1"/>
  <c r="F249" i="1"/>
  <c r="AX317" i="1"/>
  <c r="F329" i="1"/>
  <c r="X670" i="1"/>
  <c r="F699" i="1"/>
  <c r="GM795" i="1"/>
  <c r="GP795" i="1"/>
  <c r="AH829" i="1"/>
  <c r="U841" i="1"/>
  <c r="GK783" i="1"/>
  <c r="GK744" i="1"/>
  <c r="F848" i="1"/>
  <c r="AX829" i="1"/>
  <c r="CI583" i="1"/>
  <c r="AZ593" i="1"/>
  <c r="AZ670" i="1"/>
  <c r="F685" i="1"/>
  <c r="AS579" i="1"/>
  <c r="F720" i="1"/>
  <c r="CF515" i="1"/>
  <c r="AW519" i="1"/>
  <c r="AL353" i="1"/>
  <c r="Y358" i="1"/>
  <c r="AY358" i="1"/>
  <c r="CH353" i="1"/>
  <c r="AV358" i="1"/>
  <c r="CE353" i="1"/>
  <c r="CY37" i="1"/>
  <c r="X37" i="1" s="1"/>
  <c r="R72" i="5" s="1"/>
  <c r="J75" i="5" s="1"/>
  <c r="I78" i="5" s="1"/>
  <c r="CZ37" i="1"/>
  <c r="Y37" i="1" s="1"/>
  <c r="T72" i="5" s="1"/>
  <c r="J76" i="5" s="1"/>
  <c r="BB418" i="1"/>
  <c r="F561" i="1"/>
  <c r="F365" i="1"/>
  <c r="AX353" i="1"/>
  <c r="AZ780" i="1"/>
  <c r="F809" i="1"/>
  <c r="CP743" i="1"/>
  <c r="O743" i="1" s="1"/>
  <c r="AU519" i="1"/>
  <c r="CD515" i="1"/>
  <c r="AL317" i="1"/>
  <c r="Y322" i="1"/>
  <c r="X353" i="1"/>
  <c r="F383" i="1"/>
  <c r="P317" i="1"/>
  <c r="F325" i="1"/>
  <c r="AZ624" i="1"/>
  <c r="F650" i="1"/>
  <c r="AP579" i="1"/>
  <c r="F712" i="1"/>
  <c r="I591" i="1"/>
  <c r="P590" i="1"/>
  <c r="T590" i="1"/>
  <c r="W590" i="1"/>
  <c r="Q590" i="1"/>
  <c r="R590" i="1"/>
  <c r="U590" i="1"/>
  <c r="S590" i="1"/>
  <c r="GX590" i="1"/>
  <c r="V590" i="1"/>
  <c r="S515" i="1"/>
  <c r="F534" i="1"/>
  <c r="AZ353" i="1"/>
  <c r="F369" i="1"/>
  <c r="BA317" i="1"/>
  <c r="F342" i="1"/>
  <c r="F373" i="1"/>
  <c r="S353" i="1"/>
  <c r="AG286" i="1"/>
  <c r="AV237" i="1"/>
  <c r="CE233" i="1"/>
  <c r="AZ233" i="1"/>
  <c r="F248" i="1"/>
  <c r="CI188" i="1"/>
  <c r="AZ202" i="1"/>
  <c r="GP116" i="1"/>
  <c r="GM116" i="1"/>
  <c r="CH74" i="1"/>
  <c r="AY78" i="1"/>
  <c r="AO26" i="1"/>
  <c r="F157" i="1"/>
  <c r="AO899" i="1"/>
  <c r="AQ188" i="1"/>
  <c r="F212" i="1"/>
  <c r="AQ387" i="1"/>
  <c r="AO734" i="1"/>
  <c r="F874" i="1"/>
  <c r="T589" i="1"/>
  <c r="R589" i="1"/>
  <c r="V589" i="1"/>
  <c r="U589" i="1"/>
  <c r="W589" i="1"/>
  <c r="P589" i="1"/>
  <c r="S589" i="1"/>
  <c r="Q589" i="1"/>
  <c r="GX589" i="1"/>
  <c r="AK317" i="1"/>
  <c r="X322" i="1"/>
  <c r="F382" i="1"/>
  <c r="W353" i="1"/>
  <c r="CP283" i="1"/>
  <c r="O283" i="1" s="1"/>
  <c r="J374" i="5" s="1"/>
  <c r="I380" i="5" s="1"/>
  <c r="GP277" i="1"/>
  <c r="GM277" i="1"/>
  <c r="R78" i="1"/>
  <c r="AE74" i="1"/>
  <c r="GM76" i="1"/>
  <c r="CA78" i="1" s="1"/>
  <c r="GP834" i="1"/>
  <c r="AX188" i="1"/>
  <c r="F209" i="1"/>
  <c r="AX387" i="1"/>
  <c r="CE841" i="1"/>
  <c r="P841" i="1"/>
  <c r="AC829" i="1"/>
  <c r="CF841" i="1"/>
  <c r="CH841" i="1"/>
  <c r="CF353" i="1"/>
  <c r="AW358" i="1"/>
  <c r="CA515" i="1"/>
  <c r="AR519" i="1"/>
  <c r="AP418" i="1"/>
  <c r="F557" i="1"/>
  <c r="CE317" i="1"/>
  <c r="AV322" i="1"/>
  <c r="GM190" i="1"/>
  <c r="GP190" i="1"/>
  <c r="CY838" i="1"/>
  <c r="X838" i="1" s="1"/>
  <c r="CZ838" i="1"/>
  <c r="Y838" i="1" s="1"/>
  <c r="CP744" i="1"/>
  <c r="O744" i="1" s="1"/>
  <c r="AZ515" i="1"/>
  <c r="F530" i="1"/>
  <c r="Q466" i="1"/>
  <c r="F496" i="1"/>
  <c r="CH233" i="1"/>
  <c r="AY237" i="1"/>
  <c r="AP188" i="1"/>
  <c r="F211" i="1"/>
  <c r="AP387" i="1"/>
  <c r="AP899" i="1" s="1"/>
  <c r="F261" i="1"/>
  <c r="W233" i="1"/>
  <c r="CE74" i="1"/>
  <c r="AV78" i="1"/>
  <c r="F103" i="1"/>
  <c r="X74" i="1"/>
  <c r="GM37" i="1"/>
  <c r="GP37" i="1"/>
  <c r="Y670" i="1"/>
  <c r="F700" i="1"/>
  <c r="P745" i="1"/>
  <c r="R745" i="1"/>
  <c r="T745" i="1"/>
  <c r="W745" i="1"/>
  <c r="GX745" i="1"/>
  <c r="Q745" i="1"/>
  <c r="S745" i="1"/>
  <c r="U745" i="1"/>
  <c r="V745" i="1"/>
  <c r="AT738" i="1"/>
  <c r="AT870" i="1"/>
  <c r="F767" i="1"/>
  <c r="F756" i="1"/>
  <c r="AX738" i="1"/>
  <c r="AX870" i="1"/>
  <c r="AS418" i="1"/>
  <c r="F565" i="1"/>
  <c r="AH286" i="1"/>
  <c r="BC184" i="1"/>
  <c r="F403" i="1"/>
  <c r="AF233" i="1"/>
  <c r="S237" i="1"/>
  <c r="CZ195" i="1"/>
  <c r="Y195" i="1" s="1"/>
  <c r="T243" i="5" s="1"/>
  <c r="CY195" i="1"/>
  <c r="X195" i="1" s="1"/>
  <c r="S74" i="1"/>
  <c r="F93" i="1"/>
  <c r="S39" i="1"/>
  <c r="I40" i="1"/>
  <c r="U39" i="1"/>
  <c r="GX39" i="1"/>
  <c r="Q39" i="1"/>
  <c r="J85" i="5" s="1"/>
  <c r="I87" i="5" s="1"/>
  <c r="T39" i="1"/>
  <c r="P39" i="1"/>
  <c r="CP39" i="1" s="1"/>
  <c r="O39" i="1" s="1"/>
  <c r="R39" i="1"/>
  <c r="J86" i="5" s="1"/>
  <c r="V39" i="1"/>
  <c r="W39" i="1"/>
  <c r="O78" i="1"/>
  <c r="AB74" i="1"/>
  <c r="CY783" i="1"/>
  <c r="X783" i="1" s="1"/>
  <c r="CZ783" i="1"/>
  <c r="Y783" i="1" s="1"/>
  <c r="CY743" i="1"/>
  <c r="X743" i="1" s="1"/>
  <c r="CZ743" i="1"/>
  <c r="Y743" i="1" s="1"/>
  <c r="GP588" i="1"/>
  <c r="GM588" i="1"/>
  <c r="P515" i="1"/>
  <c r="F522" i="1"/>
  <c r="F344" i="1"/>
  <c r="U317" i="1"/>
  <c r="AX233" i="1"/>
  <c r="F244" i="1"/>
  <c r="AQ26" i="1"/>
  <c r="F163" i="1"/>
  <c r="AP734" i="1"/>
  <c r="F879" i="1"/>
  <c r="CX102" i="3"/>
  <c r="W785" i="1"/>
  <c r="S785" i="1"/>
  <c r="GX785" i="1"/>
  <c r="V785" i="1"/>
  <c r="T785" i="1"/>
  <c r="P785" i="1"/>
  <c r="Q785" i="1"/>
  <c r="R785" i="1"/>
  <c r="GK785" i="1" s="1"/>
  <c r="U785" i="1"/>
  <c r="GP741" i="1"/>
  <c r="GM741" i="1"/>
  <c r="CE515" i="1"/>
  <c r="AV519" i="1"/>
  <c r="CG422" i="1"/>
  <c r="AX435" i="1"/>
  <c r="P353" i="1"/>
  <c r="F361" i="1"/>
  <c r="R197" i="1"/>
  <c r="J256" i="5" s="1"/>
  <c r="S197" i="1"/>
  <c r="T197" i="1"/>
  <c r="GX197" i="1"/>
  <c r="Q197" i="1"/>
  <c r="J255" i="5" s="1"/>
  <c r="I257" i="5" s="1"/>
  <c r="P257" i="5" s="1"/>
  <c r="P197" i="1"/>
  <c r="U197" i="1"/>
  <c r="V197" i="1"/>
  <c r="W197" i="1"/>
  <c r="CZ36" i="1"/>
  <c r="Y36" i="1" s="1"/>
  <c r="T68" i="5" s="1"/>
  <c r="CY36" i="1"/>
  <c r="X36" i="1" s="1"/>
  <c r="F131" i="1"/>
  <c r="AX109" i="1"/>
  <c r="AB841" i="1"/>
  <c r="AX624" i="1"/>
  <c r="F646" i="1"/>
  <c r="F445" i="1"/>
  <c r="AQ422" i="1"/>
  <c r="AQ548" i="1"/>
  <c r="R286" i="1"/>
  <c r="AE268" i="1"/>
  <c r="CI109" i="1"/>
  <c r="AZ124" i="1"/>
  <c r="AS738" i="1"/>
  <c r="F766" i="1"/>
  <c r="AS870" i="1"/>
  <c r="AS899" i="1" s="1"/>
  <c r="GM782" i="1"/>
  <c r="F689" i="1"/>
  <c r="S670" i="1"/>
  <c r="P674" i="1"/>
  <c r="CF674" i="1"/>
  <c r="AC670" i="1"/>
  <c r="CH674" i="1"/>
  <c r="CE674" i="1"/>
  <c r="V317" i="1"/>
  <c r="F345" i="1"/>
  <c r="F381" i="1"/>
  <c r="V353" i="1"/>
  <c r="AW237" i="1"/>
  <c r="CF233" i="1"/>
  <c r="AE124" i="1"/>
  <c r="AW78" i="1"/>
  <c r="CF74" i="1"/>
  <c r="AH124" i="1"/>
  <c r="AJ124" i="1"/>
  <c r="GP34" i="1"/>
  <c r="GM34" i="1"/>
  <c r="AP26" i="1"/>
  <c r="F162" i="1"/>
  <c r="GX38" i="1"/>
  <c r="V38" i="1"/>
  <c r="S38" i="1"/>
  <c r="P38" i="1"/>
  <c r="U38" i="1"/>
  <c r="R38" i="1"/>
  <c r="J81" i="5" s="1"/>
  <c r="W38" i="1"/>
  <c r="T38" i="1"/>
  <c r="V841" i="1"/>
  <c r="AI829" i="1"/>
  <c r="AD829" i="1"/>
  <c r="Q841" i="1"/>
  <c r="AQ734" i="1"/>
  <c r="F880" i="1"/>
  <c r="AF841" i="1"/>
  <c r="AT579" i="1"/>
  <c r="F721" i="1"/>
  <c r="AX593" i="1"/>
  <c r="CG583" i="1"/>
  <c r="AO418" i="1"/>
  <c r="F552" i="1"/>
  <c r="Q317" i="1"/>
  <c r="F334" i="1"/>
  <c r="Y237" i="1"/>
  <c r="AL233" i="1"/>
  <c r="I198" i="1"/>
  <c r="GM194" i="1"/>
  <c r="GP194" i="1"/>
  <c r="GM111" i="1"/>
  <c r="GP111" i="1"/>
  <c r="AZ30" i="1"/>
  <c r="F54" i="1"/>
  <c r="BB26" i="1"/>
  <c r="F166" i="1"/>
  <c r="BB899" i="1"/>
  <c r="AZ422" i="1"/>
  <c r="AZ548" i="1"/>
  <c r="F446" i="1"/>
  <c r="I480" i="5" l="1"/>
  <c r="GM672" i="1"/>
  <c r="CA674" i="1" s="1"/>
  <c r="AQ899" i="1"/>
  <c r="AQ934" i="1" s="1"/>
  <c r="P380" i="5"/>
  <c r="K380" i="5"/>
  <c r="K594" i="5"/>
  <c r="P594" i="5"/>
  <c r="AJ466" i="1"/>
  <c r="W484" i="1"/>
  <c r="P78" i="5"/>
  <c r="K78" i="5"/>
  <c r="CJ466" i="1"/>
  <c r="BA484" i="1"/>
  <c r="AL841" i="1"/>
  <c r="AT899" i="1"/>
  <c r="F917" i="1" s="1"/>
  <c r="GM118" i="1"/>
  <c r="GP118" i="1"/>
  <c r="J471" i="5"/>
  <c r="I473" i="5" s="1"/>
  <c r="CP429" i="1"/>
  <c r="O429" i="1" s="1"/>
  <c r="P209" i="5"/>
  <c r="K209" i="5"/>
  <c r="GM427" i="1"/>
  <c r="GP427" i="1"/>
  <c r="GP480" i="1"/>
  <c r="GM480" i="1"/>
  <c r="CZ630" i="1"/>
  <c r="Y630" i="1" s="1"/>
  <c r="CY630" i="1"/>
  <c r="X630" i="1" s="1"/>
  <c r="GM113" i="1"/>
  <c r="GP113" i="1"/>
  <c r="GK474" i="1"/>
  <c r="AE484" i="1"/>
  <c r="R674" i="1"/>
  <c r="AE670" i="1"/>
  <c r="R540" i="5"/>
  <c r="K157" i="5"/>
  <c r="GM476" i="1"/>
  <c r="GP476" i="1"/>
  <c r="GP425" i="1"/>
  <c r="GM425" i="1"/>
  <c r="P246" i="5"/>
  <c r="K246" i="5"/>
  <c r="K320" i="5"/>
  <c r="P320" i="5"/>
  <c r="CZ628" i="1"/>
  <c r="Y628" i="1" s="1"/>
  <c r="CY628" i="1"/>
  <c r="X628" i="1" s="1"/>
  <c r="P296" i="5"/>
  <c r="K296" i="5"/>
  <c r="E258" i="5"/>
  <c r="C259" i="5"/>
  <c r="S258" i="5"/>
  <c r="U258" i="5"/>
  <c r="Q258" i="5"/>
  <c r="V258" i="5"/>
  <c r="GP36" i="1"/>
  <c r="R68" i="5"/>
  <c r="C89" i="5"/>
  <c r="E88" i="5"/>
  <c r="S88" i="5"/>
  <c r="V88" i="5"/>
  <c r="Q88" i="5"/>
  <c r="U88" i="5"/>
  <c r="GP195" i="1"/>
  <c r="R243" i="5"/>
  <c r="GM838" i="1"/>
  <c r="CA841" i="1" s="1"/>
  <c r="AK286" i="1"/>
  <c r="R330" i="5"/>
  <c r="CP746" i="1"/>
  <c r="O746" i="1" s="1"/>
  <c r="GM35" i="1"/>
  <c r="GP35" i="1"/>
  <c r="R237" i="1"/>
  <c r="AE233" i="1"/>
  <c r="K192" i="5"/>
  <c r="P192" i="5"/>
  <c r="I194" i="5" s="1"/>
  <c r="GP635" i="1"/>
  <c r="GM635" i="1"/>
  <c r="CP428" i="1"/>
  <c r="O428" i="1" s="1"/>
  <c r="GP794" i="1"/>
  <c r="GM794" i="1"/>
  <c r="GM320" i="1"/>
  <c r="GP320" i="1"/>
  <c r="GP789" i="1"/>
  <c r="GM789" i="1"/>
  <c r="GP191" i="1"/>
  <c r="GM191" i="1"/>
  <c r="J544" i="5"/>
  <c r="I546" i="5" s="1"/>
  <c r="CP474" i="1"/>
  <c r="O474" i="1" s="1"/>
  <c r="AC484" i="1"/>
  <c r="AG466" i="1"/>
  <c r="T484" i="1"/>
  <c r="GP33" i="1"/>
  <c r="GM33" i="1"/>
  <c r="T540" i="5"/>
  <c r="GP120" i="1"/>
  <c r="GM120" i="1"/>
  <c r="K313" i="5"/>
  <c r="P313" i="5"/>
  <c r="GP355" i="1"/>
  <c r="CD358" i="1" s="1"/>
  <c r="GM355" i="1"/>
  <c r="CA358" i="1" s="1"/>
  <c r="GM470" i="1"/>
  <c r="GP470" i="1"/>
  <c r="R322" i="1"/>
  <c r="AE317" i="1"/>
  <c r="GM270" i="1"/>
  <c r="GP270" i="1"/>
  <c r="K257" i="5"/>
  <c r="F380" i="1"/>
  <c r="U353" i="1"/>
  <c r="P517" i="5"/>
  <c r="K517" i="5"/>
  <c r="GM279" i="1"/>
  <c r="GP279" i="1"/>
  <c r="CP38" i="1"/>
  <c r="O38" i="1" s="1"/>
  <c r="K87" i="5"/>
  <c r="P87" i="5"/>
  <c r="AL286" i="1"/>
  <c r="T330" i="5"/>
  <c r="CP786" i="1"/>
  <c r="O786" i="1" s="1"/>
  <c r="GK784" i="1"/>
  <c r="GP235" i="1"/>
  <c r="CD237" i="1" s="1"/>
  <c r="GM235" i="1"/>
  <c r="CA237" i="1" s="1"/>
  <c r="GP32" i="1"/>
  <c r="GM32" i="1"/>
  <c r="I432" i="1"/>
  <c r="C486" i="5"/>
  <c r="E485" i="5"/>
  <c r="V431" i="1"/>
  <c r="S485" i="5"/>
  <c r="S431" i="1"/>
  <c r="Q485" i="5"/>
  <c r="U485" i="5"/>
  <c r="T431" i="1"/>
  <c r="P431" i="1"/>
  <c r="GX431" i="1"/>
  <c r="R431" i="1"/>
  <c r="J488" i="5" s="1"/>
  <c r="U431" i="1"/>
  <c r="Q431" i="1"/>
  <c r="V485" i="5"/>
  <c r="W431" i="1"/>
  <c r="GK429" i="1"/>
  <c r="P219" i="5"/>
  <c r="K219" i="5"/>
  <c r="CP630" i="1"/>
  <c r="O630" i="1" s="1"/>
  <c r="CY474" i="1"/>
  <c r="X474" i="1" s="1"/>
  <c r="R544" i="5" s="1"/>
  <c r="CZ474" i="1"/>
  <c r="Y474" i="1" s="1"/>
  <c r="T544" i="5" s="1"/>
  <c r="AH466" i="1"/>
  <c r="U484" i="1"/>
  <c r="K281" i="5"/>
  <c r="P281" i="5"/>
  <c r="I283" i="5" s="1"/>
  <c r="AE353" i="1"/>
  <c r="R358" i="1"/>
  <c r="GM272" i="1"/>
  <c r="GP272" i="1"/>
  <c r="GP319" i="1"/>
  <c r="CD322" i="1" s="1"/>
  <c r="GM319" i="1"/>
  <c r="CA322" i="1" s="1"/>
  <c r="P253" i="5"/>
  <c r="K253" i="5"/>
  <c r="GP628" i="1"/>
  <c r="GP278" i="1"/>
  <c r="GM278" i="1"/>
  <c r="GM626" i="1"/>
  <c r="GP626" i="1"/>
  <c r="CP590" i="1"/>
  <c r="O590" i="1" s="1"/>
  <c r="GP590" i="1" s="1"/>
  <c r="CJ829" i="1"/>
  <c r="BA841" i="1"/>
  <c r="E481" i="5"/>
  <c r="T430" i="1"/>
  <c r="S481" i="5"/>
  <c r="S430" i="1"/>
  <c r="U430" i="1"/>
  <c r="Q481" i="5"/>
  <c r="U481" i="5"/>
  <c r="W430" i="1"/>
  <c r="Q430" i="1"/>
  <c r="J482" i="5" s="1"/>
  <c r="I484" i="5" s="1"/>
  <c r="P484" i="5" s="1"/>
  <c r="V430" i="1"/>
  <c r="GX430" i="1"/>
  <c r="R430" i="1"/>
  <c r="J483" i="5" s="1"/>
  <c r="V481" i="5"/>
  <c r="P430" i="1"/>
  <c r="CP430" i="1" s="1"/>
  <c r="O430" i="1" s="1"/>
  <c r="GM119" i="1"/>
  <c r="GP119" i="1"/>
  <c r="P631" i="1"/>
  <c r="T631" i="1"/>
  <c r="V631" i="1"/>
  <c r="CX92" i="3"/>
  <c r="GX631" i="1"/>
  <c r="W631" i="1"/>
  <c r="I632" i="1"/>
  <c r="U631" i="1"/>
  <c r="S631" i="1"/>
  <c r="Q631" i="1"/>
  <c r="R631" i="1"/>
  <c r="GM634" i="1"/>
  <c r="GP634" i="1"/>
  <c r="GM477" i="1"/>
  <c r="GP477" i="1"/>
  <c r="AI466" i="1"/>
  <c r="V484" i="1"/>
  <c r="AF484" i="1"/>
  <c r="CP629" i="1"/>
  <c r="O629" i="1" s="1"/>
  <c r="K581" i="5"/>
  <c r="P581" i="5"/>
  <c r="GP192" i="1"/>
  <c r="K568" i="5"/>
  <c r="P568" i="5"/>
  <c r="GM627" i="1"/>
  <c r="GP627" i="1"/>
  <c r="GM468" i="1"/>
  <c r="GP468" i="1"/>
  <c r="T470" i="5"/>
  <c r="AI109" i="1"/>
  <c r="V124" i="1"/>
  <c r="AP22" i="1"/>
  <c r="F908" i="1"/>
  <c r="AP934" i="1"/>
  <c r="AL829" i="1"/>
  <c r="Y841" i="1"/>
  <c r="AS22" i="1"/>
  <c r="F916" i="1"/>
  <c r="AS934" i="1"/>
  <c r="AZ109" i="1"/>
  <c r="F135" i="1"/>
  <c r="AX734" i="1"/>
  <c r="F877" i="1"/>
  <c r="X317" i="1"/>
  <c r="F347" i="1"/>
  <c r="CZ589" i="1"/>
  <c r="Y589" i="1" s="1"/>
  <c r="CY589" i="1"/>
  <c r="X589" i="1" s="1"/>
  <c r="AX583" i="1"/>
  <c r="F600" i="1"/>
  <c r="AX703" i="1"/>
  <c r="AX899" i="1" s="1"/>
  <c r="GM38" i="1"/>
  <c r="AB829" i="1"/>
  <c r="O841" i="1"/>
  <c r="CZ197" i="1"/>
  <c r="Y197" i="1" s="1"/>
  <c r="T254" i="5" s="1"/>
  <c r="CY197" i="1"/>
  <c r="X197" i="1" s="1"/>
  <c r="R254" i="5" s="1"/>
  <c r="W40" i="1"/>
  <c r="GX40" i="1"/>
  <c r="CJ43" i="1" s="1"/>
  <c r="V40" i="1"/>
  <c r="AI43" i="1" s="1"/>
  <c r="Q40" i="1"/>
  <c r="AD43" i="1" s="1"/>
  <c r="P40" i="1"/>
  <c r="J88" i="5" s="1"/>
  <c r="I90" i="5" s="1"/>
  <c r="U40" i="1"/>
  <c r="S40" i="1"/>
  <c r="R40" i="1"/>
  <c r="GK40" i="1" s="1"/>
  <c r="T40" i="1"/>
  <c r="AG43" i="1" s="1"/>
  <c r="AY233" i="1"/>
  <c r="F245" i="1"/>
  <c r="AZ418" i="1"/>
  <c r="F559" i="1"/>
  <c r="AF829" i="1"/>
  <c r="S841" i="1"/>
  <c r="AJ43" i="1"/>
  <c r="CY38" i="1"/>
  <c r="X38" i="1" s="1"/>
  <c r="CZ38" i="1"/>
  <c r="Y38" i="1" s="1"/>
  <c r="T79" i="5" s="1"/>
  <c r="AF43" i="1"/>
  <c r="AW74" i="1"/>
  <c r="F84" i="1"/>
  <c r="AW233" i="1"/>
  <c r="F243" i="1"/>
  <c r="CH670" i="1"/>
  <c r="AY674" i="1"/>
  <c r="CP785" i="1"/>
  <c r="O785" i="1" s="1"/>
  <c r="CY785" i="1"/>
  <c r="X785" i="1" s="1"/>
  <c r="CZ785" i="1"/>
  <c r="Y785" i="1" s="1"/>
  <c r="CY39" i="1"/>
  <c r="X39" i="1" s="1"/>
  <c r="R83" i="5" s="1"/>
  <c r="CZ39" i="1"/>
  <c r="Y39" i="1" s="1"/>
  <c r="T83" i="5" s="1"/>
  <c r="AT734" i="1"/>
  <c r="F888" i="1"/>
  <c r="CZ745" i="1"/>
  <c r="Y745" i="1" s="1"/>
  <c r="CY745" i="1"/>
  <c r="X745" i="1" s="1"/>
  <c r="GP744" i="1"/>
  <c r="GM744" i="1"/>
  <c r="AV317" i="1"/>
  <c r="F327" i="1"/>
  <c r="AY841" i="1"/>
  <c r="CH829" i="1"/>
  <c r="AV841" i="1"/>
  <c r="CE829" i="1"/>
  <c r="R74" i="1"/>
  <c r="F92" i="1"/>
  <c r="AQ184" i="1"/>
  <c r="F397" i="1"/>
  <c r="AV233" i="1"/>
  <c r="F242" i="1"/>
  <c r="CZ590" i="1"/>
  <c r="Y590" i="1" s="1"/>
  <c r="CY590" i="1"/>
  <c r="X590" i="1" s="1"/>
  <c r="GM743" i="1"/>
  <c r="GP743" i="1"/>
  <c r="F525" i="1"/>
  <c r="AW515" i="1"/>
  <c r="W268" i="1"/>
  <c r="F310" i="1"/>
  <c r="AZ734" i="1"/>
  <c r="F881" i="1"/>
  <c r="AK841" i="1"/>
  <c r="CJ109" i="1"/>
  <c r="BA124" i="1"/>
  <c r="CZ117" i="1"/>
  <c r="Y117" i="1" s="1"/>
  <c r="CY117" i="1"/>
  <c r="X117" i="1" s="1"/>
  <c r="AF124" i="1"/>
  <c r="GP276" i="1"/>
  <c r="GM276" i="1"/>
  <c r="AB286" i="1"/>
  <c r="CD670" i="1"/>
  <c r="AU674" i="1"/>
  <c r="O515" i="1"/>
  <c r="F521" i="1"/>
  <c r="O233" i="1"/>
  <c r="F239" i="1"/>
  <c r="R841" i="1"/>
  <c r="AE829" i="1"/>
  <c r="Q268" i="1"/>
  <c r="F298" i="1"/>
  <c r="AU74" i="1"/>
  <c r="F97" i="1"/>
  <c r="CF268" i="1"/>
  <c r="AW286" i="1"/>
  <c r="GP838" i="1"/>
  <c r="CD841" i="1" s="1"/>
  <c r="V829" i="1"/>
  <c r="F864" i="1"/>
  <c r="CF670" i="1"/>
  <c r="AW674" i="1"/>
  <c r="GP39" i="1"/>
  <c r="GM39" i="1"/>
  <c r="F86" i="1"/>
  <c r="AY74" i="1"/>
  <c r="Y233" i="1"/>
  <c r="F263" i="1"/>
  <c r="Q829" i="1"/>
  <c r="F853" i="1"/>
  <c r="P670" i="1"/>
  <c r="F677" i="1"/>
  <c r="CP197" i="1"/>
  <c r="O197" i="1" s="1"/>
  <c r="AX422" i="1"/>
  <c r="F442" i="1"/>
  <c r="AX548" i="1"/>
  <c r="F83" i="1"/>
  <c r="AV74" i="1"/>
  <c r="AZ153" i="1"/>
  <c r="I199" i="1"/>
  <c r="T198" i="1"/>
  <c r="Q198" i="1"/>
  <c r="J260" i="5" s="1"/>
  <c r="I262" i="5" s="1"/>
  <c r="P262" i="5" s="1"/>
  <c r="GX198" i="1"/>
  <c r="S198" i="1"/>
  <c r="V198" i="1"/>
  <c r="R198" i="1"/>
  <c r="J261" i="5" s="1"/>
  <c r="P198" i="1"/>
  <c r="U198" i="1"/>
  <c r="W198" i="1"/>
  <c r="AE43" i="1"/>
  <c r="AJ109" i="1"/>
  <c r="W124" i="1"/>
  <c r="AE109" i="1"/>
  <c r="R124" i="1"/>
  <c r="R268" i="1"/>
  <c r="F300" i="1"/>
  <c r="AV515" i="1"/>
  <c r="F524" i="1"/>
  <c r="O74" i="1"/>
  <c r="F80" i="1"/>
  <c r="S233" i="1"/>
  <c r="F252" i="1"/>
  <c r="AH268" i="1"/>
  <c r="U286" i="1"/>
  <c r="F364" i="1"/>
  <c r="AW353" i="1"/>
  <c r="CF829" i="1"/>
  <c r="AW841" i="1"/>
  <c r="AX184" i="1"/>
  <c r="F394" i="1"/>
  <c r="AG268" i="1"/>
  <c r="T286" i="1"/>
  <c r="F366" i="1"/>
  <c r="AY353" i="1"/>
  <c r="AF268" i="1"/>
  <c r="S286" i="1"/>
  <c r="AY515" i="1"/>
  <c r="F527" i="1"/>
  <c r="CY786" i="1"/>
  <c r="X786" i="1" s="1"/>
  <c r="CZ786" i="1"/>
  <c r="Y786" i="1" s="1"/>
  <c r="CX104" i="3"/>
  <c r="W787" i="1"/>
  <c r="I788" i="1"/>
  <c r="S787" i="1"/>
  <c r="Q787" i="1"/>
  <c r="GX787" i="1"/>
  <c r="V787" i="1"/>
  <c r="U787" i="1"/>
  <c r="P787" i="1"/>
  <c r="R787" i="1"/>
  <c r="T787" i="1"/>
  <c r="X233" i="1"/>
  <c r="F262" i="1"/>
  <c r="AQ579" i="1"/>
  <c r="F713" i="1"/>
  <c r="F330" i="1"/>
  <c r="AY317" i="1"/>
  <c r="GM36" i="1"/>
  <c r="GM783" i="1"/>
  <c r="CE268" i="1"/>
  <c r="AV286" i="1"/>
  <c r="U124" i="1"/>
  <c r="AH109" i="1"/>
  <c r="AQ418" i="1"/>
  <c r="F558" i="1"/>
  <c r="CP745" i="1"/>
  <c r="O745" i="1" s="1"/>
  <c r="CA74" i="1"/>
  <c r="AR78" i="1"/>
  <c r="AZ188" i="1"/>
  <c r="F213" i="1"/>
  <c r="AZ387" i="1"/>
  <c r="AU358" i="1"/>
  <c r="CD353" i="1"/>
  <c r="F384" i="1"/>
  <c r="Y353" i="1"/>
  <c r="AZ583" i="1"/>
  <c r="F604" i="1"/>
  <c r="AZ703" i="1"/>
  <c r="AK268" i="1"/>
  <c r="X286" i="1"/>
  <c r="O317" i="1"/>
  <c r="F324" i="1"/>
  <c r="AC109" i="1"/>
  <c r="P124" i="1"/>
  <c r="CF124" i="1"/>
  <c r="CE124" i="1"/>
  <c r="CH124" i="1"/>
  <c r="Q124" i="1"/>
  <c r="AD109" i="1"/>
  <c r="CP117" i="1"/>
  <c r="O117" i="1" s="1"/>
  <c r="AR674" i="1"/>
  <c r="CA670" i="1"/>
  <c r="CY784" i="1"/>
  <c r="X784" i="1" s="1"/>
  <c r="CZ784" i="1"/>
  <c r="Y784" i="1" s="1"/>
  <c r="BA268" i="1"/>
  <c r="F306" i="1"/>
  <c r="GM195" i="1"/>
  <c r="GP783" i="1"/>
  <c r="T829" i="1"/>
  <c r="F862" i="1"/>
  <c r="P268" i="1"/>
  <c r="F289" i="1"/>
  <c r="BB22" i="1"/>
  <c r="BB934" i="1"/>
  <c r="F912" i="1"/>
  <c r="AH43" i="1"/>
  <c r="AR515" i="1"/>
  <c r="F546" i="1"/>
  <c r="AV674" i="1"/>
  <c r="CE670" i="1"/>
  <c r="AS734" i="1"/>
  <c r="F887" i="1"/>
  <c r="AP184" i="1"/>
  <c r="F396" i="1"/>
  <c r="P829" i="1"/>
  <c r="F844" i="1"/>
  <c r="GM283" i="1"/>
  <c r="GP283" i="1"/>
  <c r="CP589" i="1"/>
  <c r="O589" i="1" s="1"/>
  <c r="AO22" i="1"/>
  <c r="F903" i="1"/>
  <c r="AO934" i="1"/>
  <c r="GX591" i="1"/>
  <c r="CJ593" i="1" s="1"/>
  <c r="S591" i="1"/>
  <c r="T591" i="1"/>
  <c r="AG593" i="1" s="1"/>
  <c r="R591" i="1"/>
  <c r="GK591" i="1" s="1"/>
  <c r="V591" i="1"/>
  <c r="AI593" i="1" s="1"/>
  <c r="W591" i="1"/>
  <c r="AJ593" i="1" s="1"/>
  <c r="Q591" i="1"/>
  <c r="AD593" i="1" s="1"/>
  <c r="P591" i="1"/>
  <c r="U591" i="1"/>
  <c r="AH593" i="1" s="1"/>
  <c r="Y317" i="1"/>
  <c r="F348" i="1"/>
  <c r="AU515" i="1"/>
  <c r="F538" i="1"/>
  <c r="AV353" i="1"/>
  <c r="F363" i="1"/>
  <c r="F863" i="1"/>
  <c r="U829" i="1"/>
  <c r="AL268" i="1"/>
  <c r="Y286" i="1"/>
  <c r="AX26" i="1"/>
  <c r="F160" i="1"/>
  <c r="AT184" i="1"/>
  <c r="F405" i="1"/>
  <c r="AG109" i="1"/>
  <c r="T124" i="1"/>
  <c r="BC22" i="1"/>
  <c r="F915" i="1"/>
  <c r="BC934" i="1"/>
  <c r="AB670" i="1"/>
  <c r="O674" i="1"/>
  <c r="F360" i="1"/>
  <c r="O353" i="1"/>
  <c r="AW317" i="1"/>
  <c r="F328" i="1"/>
  <c r="V268" i="1"/>
  <c r="F309" i="1"/>
  <c r="CP784" i="1"/>
  <c r="O784" i="1" s="1"/>
  <c r="CZ746" i="1"/>
  <c r="Y746" i="1" s="1"/>
  <c r="CY746" i="1"/>
  <c r="X746" i="1" s="1"/>
  <c r="GX747" i="1"/>
  <c r="CJ749" i="1" s="1"/>
  <c r="W747" i="1"/>
  <c r="AJ749" i="1" s="1"/>
  <c r="T747" i="1"/>
  <c r="AG749" i="1" s="1"/>
  <c r="P747" i="1"/>
  <c r="S747" i="1"/>
  <c r="V747" i="1"/>
  <c r="AI749" i="1" s="1"/>
  <c r="U747" i="1"/>
  <c r="AH749" i="1" s="1"/>
  <c r="Q747" i="1"/>
  <c r="AD749" i="1" s="1"/>
  <c r="R747" i="1"/>
  <c r="CH268" i="1"/>
  <c r="AY286" i="1"/>
  <c r="P480" i="5" l="1"/>
  <c r="K480" i="5"/>
  <c r="F909" i="1"/>
  <c r="AQ22" i="1"/>
  <c r="GM786" i="1"/>
  <c r="AT22" i="1"/>
  <c r="GM628" i="1"/>
  <c r="GM590" i="1"/>
  <c r="AT934" i="1"/>
  <c r="AT18" i="1" s="1"/>
  <c r="GP746" i="1"/>
  <c r="AC749" i="1"/>
  <c r="AL124" i="1"/>
  <c r="T155" i="5"/>
  <c r="K484" i="5"/>
  <c r="CA317" i="1"/>
  <c r="AR322" i="1"/>
  <c r="F372" i="1"/>
  <c r="R353" i="1"/>
  <c r="AR358" i="1"/>
  <c r="CA353" i="1"/>
  <c r="CH484" i="1"/>
  <c r="AC466" i="1"/>
  <c r="CE484" i="1"/>
  <c r="P484" i="1"/>
  <c r="CF484" i="1"/>
  <c r="AK484" i="1"/>
  <c r="R484" i="1"/>
  <c r="AE466" i="1"/>
  <c r="GP429" i="1"/>
  <c r="GM429" i="1"/>
  <c r="GP786" i="1"/>
  <c r="C264" i="5"/>
  <c r="E263" i="5"/>
  <c r="S263" i="5"/>
  <c r="U263" i="5"/>
  <c r="Q263" i="5"/>
  <c r="V263" i="5"/>
  <c r="GP38" i="1"/>
  <c r="R79" i="5"/>
  <c r="K90" i="5"/>
  <c r="P90" i="5"/>
  <c r="I95" i="5" s="1"/>
  <c r="AF466" i="1"/>
  <c r="S484" i="1"/>
  <c r="CZ430" i="1"/>
  <c r="Y430" i="1" s="1"/>
  <c r="CY430" i="1"/>
  <c r="X430" i="1" s="1"/>
  <c r="R481" i="5" s="1"/>
  <c r="AU322" i="1"/>
  <c r="CD317" i="1"/>
  <c r="U466" i="1"/>
  <c r="F506" i="1"/>
  <c r="GP630" i="1"/>
  <c r="GM630" i="1"/>
  <c r="I197" i="5"/>
  <c r="R317" i="1"/>
  <c r="F336" i="1"/>
  <c r="GM474" i="1"/>
  <c r="CA484" i="1" s="1"/>
  <c r="GP474" i="1"/>
  <c r="CD484" i="1" s="1"/>
  <c r="AB484" i="1"/>
  <c r="GM428" i="1"/>
  <c r="GP428" i="1"/>
  <c r="F504" i="1"/>
  <c r="BA466" i="1"/>
  <c r="F508" i="1"/>
  <c r="W466" i="1"/>
  <c r="V466" i="1"/>
  <c r="F507" i="1"/>
  <c r="CP631" i="1"/>
  <c r="O631" i="1" s="1"/>
  <c r="T632" i="1"/>
  <c r="AG639" i="1" s="1"/>
  <c r="GX632" i="1"/>
  <c r="CJ639" i="1" s="1"/>
  <c r="S632" i="1"/>
  <c r="V632" i="1"/>
  <c r="AI639" i="1" s="1"/>
  <c r="U632" i="1"/>
  <c r="AH639" i="1" s="1"/>
  <c r="Q632" i="1"/>
  <c r="R632" i="1"/>
  <c r="GK632" i="1" s="1"/>
  <c r="P632" i="1"/>
  <c r="AC639" i="1" s="1"/>
  <c r="W632" i="1"/>
  <c r="AJ639" i="1" s="1"/>
  <c r="BA829" i="1"/>
  <c r="F861" i="1"/>
  <c r="AD639" i="1"/>
  <c r="CP431" i="1"/>
  <c r="O431" i="1" s="1"/>
  <c r="J487" i="5"/>
  <c r="I489" i="5" s="1"/>
  <c r="CY431" i="1"/>
  <c r="X431" i="1" s="1"/>
  <c r="CZ431" i="1"/>
  <c r="Y431" i="1" s="1"/>
  <c r="T485" i="5" s="1"/>
  <c r="AR237" i="1"/>
  <c r="CA233" i="1"/>
  <c r="AL484" i="1"/>
  <c r="F505" i="1"/>
  <c r="T466" i="1"/>
  <c r="P546" i="5"/>
  <c r="I596" i="5" s="1"/>
  <c r="K546" i="5"/>
  <c r="I382" i="5"/>
  <c r="AK124" i="1"/>
  <c r="R155" i="5"/>
  <c r="E16" i="2"/>
  <c r="E18" i="2" s="1"/>
  <c r="I21" i="5"/>
  <c r="G16" i="2"/>
  <c r="G18" i="2" s="1"/>
  <c r="I23" i="5"/>
  <c r="F16" i="2"/>
  <c r="F18" i="2" s="1"/>
  <c r="I22" i="5"/>
  <c r="GP629" i="1"/>
  <c r="GM629" i="1"/>
  <c r="CY631" i="1"/>
  <c r="X631" i="1" s="1"/>
  <c r="CZ631" i="1"/>
  <c r="Y631" i="1" s="1"/>
  <c r="GM430" i="1"/>
  <c r="GP430" i="1"/>
  <c r="P432" i="1"/>
  <c r="J490" i="5" s="1"/>
  <c r="I492" i="5" s="1"/>
  <c r="C491" i="5"/>
  <c r="E490" i="5"/>
  <c r="GX432" i="1"/>
  <c r="CJ435" i="1" s="1"/>
  <c r="S432" i="1"/>
  <c r="AF435" i="1" s="1"/>
  <c r="W432" i="1"/>
  <c r="AJ435" i="1" s="1"/>
  <c r="V432" i="1"/>
  <c r="AI435" i="1" s="1"/>
  <c r="S490" i="5"/>
  <c r="R432" i="1"/>
  <c r="Q490" i="5"/>
  <c r="U490" i="5"/>
  <c r="Q432" i="1"/>
  <c r="CP432" i="1" s="1"/>
  <c r="O432" i="1" s="1"/>
  <c r="V490" i="5"/>
  <c r="U432" i="1"/>
  <c r="AH435" i="1" s="1"/>
  <c r="T432" i="1"/>
  <c r="AG435" i="1" s="1"/>
  <c r="CD233" i="1"/>
  <c r="AU237" i="1"/>
  <c r="F251" i="1"/>
  <c r="R233" i="1"/>
  <c r="K262" i="5"/>
  <c r="R670" i="1"/>
  <c r="F688" i="1"/>
  <c r="P473" i="5"/>
  <c r="K473" i="5"/>
  <c r="CJ738" i="1"/>
  <c r="BA749" i="1"/>
  <c r="CJ583" i="1"/>
  <c r="BA593" i="1"/>
  <c r="AI30" i="1"/>
  <c r="V43" i="1"/>
  <c r="AD738" i="1"/>
  <c r="Q749" i="1"/>
  <c r="AU841" i="1"/>
  <c r="CD829" i="1"/>
  <c r="AG738" i="1"/>
  <c r="T749" i="1"/>
  <c r="AG583" i="1"/>
  <c r="T593" i="1"/>
  <c r="AG30" i="1"/>
  <c r="T43" i="1"/>
  <c r="AI583" i="1"/>
  <c r="V593" i="1"/>
  <c r="AJ738" i="1"/>
  <c r="W749" i="1"/>
  <c r="AJ583" i="1"/>
  <c r="W593" i="1"/>
  <c r="AH583" i="1"/>
  <c r="U593" i="1"/>
  <c r="BC18" i="1"/>
  <c r="F950" i="1"/>
  <c r="CY747" i="1"/>
  <c r="X747" i="1" s="1"/>
  <c r="CZ747" i="1"/>
  <c r="Y747" i="1" s="1"/>
  <c r="CY591" i="1"/>
  <c r="X591" i="1" s="1"/>
  <c r="CZ591" i="1"/>
  <c r="Y591" i="1" s="1"/>
  <c r="AC738" i="1"/>
  <c r="P749" i="1"/>
  <c r="CF749" i="1"/>
  <c r="CE749" i="1"/>
  <c r="CH749" i="1"/>
  <c r="CP747" i="1"/>
  <c r="O747" i="1" s="1"/>
  <c r="O670" i="1"/>
  <c r="F676" i="1"/>
  <c r="Y268" i="1"/>
  <c r="F312" i="1"/>
  <c r="AE593" i="1"/>
  <c r="F136" i="1"/>
  <c r="Q109" i="1"/>
  <c r="CE109" i="1"/>
  <c r="AV124" i="1"/>
  <c r="X268" i="1"/>
  <c r="F311" i="1"/>
  <c r="GP745" i="1"/>
  <c r="GM745" i="1"/>
  <c r="U109" i="1"/>
  <c r="F146" i="1"/>
  <c r="AV268" i="1"/>
  <c r="F291" i="1"/>
  <c r="T268" i="1"/>
  <c r="F307" i="1"/>
  <c r="CP198" i="1"/>
  <c r="O198" i="1" s="1"/>
  <c r="AW670" i="1"/>
  <c r="F680" i="1"/>
  <c r="AF109" i="1"/>
  <c r="S124" i="1"/>
  <c r="AQ18" i="1"/>
  <c r="F944" i="1"/>
  <c r="F867" i="1"/>
  <c r="Y829" i="1"/>
  <c r="AP18" i="1"/>
  <c r="F943" i="1"/>
  <c r="F147" i="1"/>
  <c r="V109" i="1"/>
  <c r="AR841" i="1"/>
  <c r="CA829" i="1"/>
  <c r="AI738" i="1"/>
  <c r="V749" i="1"/>
  <c r="AY268" i="1"/>
  <c r="F294" i="1"/>
  <c r="GK747" i="1"/>
  <c r="AE749" i="1"/>
  <c r="AH30" i="1"/>
  <c r="U43" i="1"/>
  <c r="AH738" i="1"/>
  <c r="U749" i="1"/>
  <c r="T109" i="1"/>
  <c r="F145" i="1"/>
  <c r="AX22" i="1"/>
  <c r="F906" i="1"/>
  <c r="AX934" i="1"/>
  <c r="CP591" i="1"/>
  <c r="O591" i="1" s="1"/>
  <c r="AB593" i="1" s="1"/>
  <c r="AO18" i="1"/>
  <c r="F938" i="1"/>
  <c r="AC593" i="1"/>
  <c r="BB18" i="1"/>
  <c r="F947" i="1"/>
  <c r="GM746" i="1"/>
  <c r="AR670" i="1"/>
  <c r="F701" i="1"/>
  <c r="CF109" i="1"/>
  <c r="AW124" i="1"/>
  <c r="AZ184" i="1"/>
  <c r="F398" i="1"/>
  <c r="AR74" i="1"/>
  <c r="F105" i="1"/>
  <c r="CP787" i="1"/>
  <c r="O787" i="1" s="1"/>
  <c r="F847" i="1"/>
  <c r="AW829" i="1"/>
  <c r="F148" i="1"/>
  <c r="W109" i="1"/>
  <c r="AZ26" i="1"/>
  <c r="F164" i="1"/>
  <c r="AZ899" i="1"/>
  <c r="AF749" i="1"/>
  <c r="AB749" i="1"/>
  <c r="F855" i="1"/>
  <c r="R829" i="1"/>
  <c r="AB268" i="1"/>
  <c r="O286" i="1"/>
  <c r="AK109" i="1"/>
  <c r="X124" i="1"/>
  <c r="X841" i="1"/>
  <c r="AK829" i="1"/>
  <c r="F849" i="1"/>
  <c r="AY829" i="1"/>
  <c r="F682" i="1"/>
  <c r="AY670" i="1"/>
  <c r="CY40" i="1"/>
  <c r="X40" i="1" s="1"/>
  <c r="CZ40" i="1"/>
  <c r="Y40" i="1" s="1"/>
  <c r="AD583" i="1"/>
  <c r="Q593" i="1"/>
  <c r="GP589" i="1"/>
  <c r="GM589" i="1"/>
  <c r="AV670" i="1"/>
  <c r="F679" i="1"/>
  <c r="GM117" i="1"/>
  <c r="CA124" i="1" s="1"/>
  <c r="GP117" i="1"/>
  <c r="CD124" i="1" s="1"/>
  <c r="AB124" i="1"/>
  <c r="P109" i="1"/>
  <c r="F127" i="1"/>
  <c r="AZ579" i="1"/>
  <c r="F714" i="1"/>
  <c r="F377" i="1"/>
  <c r="AU353" i="1"/>
  <c r="CZ787" i="1"/>
  <c r="Y787" i="1" s="1"/>
  <c r="CY787" i="1"/>
  <c r="X787" i="1" s="1"/>
  <c r="S268" i="1"/>
  <c r="F301" i="1"/>
  <c r="CA286" i="1"/>
  <c r="Y124" i="1"/>
  <c r="AL109" i="1"/>
  <c r="GP785" i="1"/>
  <c r="GM785" i="1"/>
  <c r="AJ30" i="1"/>
  <c r="W43" i="1"/>
  <c r="CJ30" i="1"/>
  <c r="BA43" i="1"/>
  <c r="AF593" i="1"/>
  <c r="GP784" i="1"/>
  <c r="GM784" i="1"/>
  <c r="CH109" i="1"/>
  <c r="AY124" i="1"/>
  <c r="V788" i="1"/>
  <c r="AI798" i="1" s="1"/>
  <c r="R788" i="1"/>
  <c r="GK788" i="1" s="1"/>
  <c r="GX788" i="1"/>
  <c r="CJ798" i="1" s="1"/>
  <c r="S788" i="1"/>
  <c r="Q788" i="1"/>
  <c r="AD798" i="1" s="1"/>
  <c r="T788" i="1"/>
  <c r="AG798" i="1" s="1"/>
  <c r="W788" i="1"/>
  <c r="AJ798" i="1" s="1"/>
  <c r="U788" i="1"/>
  <c r="AH798" i="1" s="1"/>
  <c r="P788" i="1"/>
  <c r="U268" i="1"/>
  <c r="F308" i="1"/>
  <c r="R109" i="1"/>
  <c r="F138" i="1"/>
  <c r="R43" i="1"/>
  <c r="AE30" i="1"/>
  <c r="CZ198" i="1"/>
  <c r="Y198" i="1" s="1"/>
  <c r="T258" i="5" s="1"/>
  <c r="CY198" i="1"/>
  <c r="X198" i="1" s="1"/>
  <c r="R258" i="5" s="1"/>
  <c r="S199" i="1"/>
  <c r="T199" i="1"/>
  <c r="AG202" i="1" s="1"/>
  <c r="R199" i="1"/>
  <c r="GK199" i="1" s="1"/>
  <c r="GX199" i="1"/>
  <c r="CJ202" i="1" s="1"/>
  <c r="Q199" i="1"/>
  <c r="AD202" i="1" s="1"/>
  <c r="W199" i="1"/>
  <c r="AJ202" i="1" s="1"/>
  <c r="V199" i="1"/>
  <c r="AI202" i="1" s="1"/>
  <c r="U199" i="1"/>
  <c r="AH202" i="1" s="1"/>
  <c r="P199" i="1"/>
  <c r="J263" i="5" s="1"/>
  <c r="I265" i="5" s="1"/>
  <c r="P265" i="5" s="1"/>
  <c r="I431" i="5" s="1"/>
  <c r="AX418" i="1"/>
  <c r="F555" i="1"/>
  <c r="GM197" i="1"/>
  <c r="GP197" i="1"/>
  <c r="AW268" i="1"/>
  <c r="F292" i="1"/>
  <c r="F693" i="1"/>
  <c r="AU670" i="1"/>
  <c r="CD286" i="1"/>
  <c r="F144" i="1"/>
  <c r="BA109" i="1"/>
  <c r="AV829" i="1"/>
  <c r="F846" i="1"/>
  <c r="AF30" i="1"/>
  <c r="S43" i="1"/>
  <c r="F856" i="1"/>
  <c r="S829" i="1"/>
  <c r="CP40" i="1"/>
  <c r="O40" i="1" s="1"/>
  <c r="AC43" i="1"/>
  <c r="F843" i="1"/>
  <c r="O829" i="1"/>
  <c r="AX579" i="1"/>
  <c r="F710" i="1"/>
  <c r="AK593" i="1"/>
  <c r="AD30" i="1"/>
  <c r="Q43" i="1"/>
  <c r="AS18" i="1"/>
  <c r="F951" i="1"/>
  <c r="F952" i="1" l="1"/>
  <c r="CJ422" i="1"/>
  <c r="BA435" i="1"/>
  <c r="CA466" i="1"/>
  <c r="AR484" i="1"/>
  <c r="S435" i="1"/>
  <c r="AF422" i="1"/>
  <c r="AI422" i="1"/>
  <c r="V435" i="1"/>
  <c r="AJ624" i="1"/>
  <c r="W639" i="1"/>
  <c r="AH422" i="1"/>
  <c r="U435" i="1"/>
  <c r="W435" i="1"/>
  <c r="AJ422" i="1"/>
  <c r="T639" i="1"/>
  <c r="T703" i="1" s="1"/>
  <c r="AG624" i="1"/>
  <c r="AC624" i="1"/>
  <c r="CF639" i="1"/>
  <c r="CH639" i="1"/>
  <c r="CE639" i="1"/>
  <c r="P639" i="1"/>
  <c r="AU484" i="1"/>
  <c r="CD466" i="1"/>
  <c r="AL43" i="1"/>
  <c r="T88" i="5"/>
  <c r="GM431" i="1"/>
  <c r="GP431" i="1"/>
  <c r="CZ632" i="1"/>
  <c r="Y632" i="1" s="1"/>
  <c r="CY632" i="1"/>
  <c r="X632" i="1" s="1"/>
  <c r="O484" i="1"/>
  <c r="AB466" i="1"/>
  <c r="F341" i="1"/>
  <c r="AU317" i="1"/>
  <c r="K265" i="5"/>
  <c r="R466" i="1"/>
  <c r="F498" i="1"/>
  <c r="P466" i="1"/>
  <c r="F487" i="1"/>
  <c r="AF639" i="1"/>
  <c r="AK43" i="1"/>
  <c r="R88" i="5"/>
  <c r="AL749" i="1"/>
  <c r="AG422" i="1"/>
  <c r="T435" i="1"/>
  <c r="R485" i="5"/>
  <c r="AD624" i="1"/>
  <c r="Q639" i="1"/>
  <c r="Q703" i="1" s="1"/>
  <c r="BA639" i="1"/>
  <c r="CJ624" i="1"/>
  <c r="AB435" i="1"/>
  <c r="S466" i="1"/>
  <c r="F499" i="1"/>
  <c r="X484" i="1"/>
  <c r="AK466" i="1"/>
  <c r="AV484" i="1"/>
  <c r="CE466" i="1"/>
  <c r="AR353" i="1"/>
  <c r="F385" i="1"/>
  <c r="F349" i="1"/>
  <c r="AR317" i="1"/>
  <c r="AK749" i="1"/>
  <c r="AK738" i="1" s="1"/>
  <c r="I270" i="5"/>
  <c r="U639" i="1"/>
  <c r="AH624" i="1"/>
  <c r="GM631" i="1"/>
  <c r="GP631" i="1"/>
  <c r="T481" i="5"/>
  <c r="AC435" i="1"/>
  <c r="AL593" i="1"/>
  <c r="AL583" i="1" s="1"/>
  <c r="AU233" i="1"/>
  <c r="F256" i="1"/>
  <c r="GK432" i="1"/>
  <c r="AE435" i="1"/>
  <c r="CZ432" i="1"/>
  <c r="Y432" i="1" s="1"/>
  <c r="T490" i="5" s="1"/>
  <c r="CY432" i="1"/>
  <c r="X432" i="1" s="1"/>
  <c r="R490" i="5" s="1"/>
  <c r="K492" i="5"/>
  <c r="P492" i="5"/>
  <c r="AD435" i="1"/>
  <c r="AL466" i="1"/>
  <c r="Y484" i="1"/>
  <c r="AR233" i="1"/>
  <c r="F264" i="1"/>
  <c r="K489" i="5"/>
  <c r="P489" i="5"/>
  <c r="I612" i="5" s="1"/>
  <c r="CP632" i="1"/>
  <c r="O632" i="1" s="1"/>
  <c r="AB639" i="1" s="1"/>
  <c r="AI624" i="1"/>
  <c r="V639" i="1"/>
  <c r="AE639" i="1"/>
  <c r="CF466" i="1"/>
  <c r="AW484" i="1"/>
  <c r="CH466" i="1"/>
  <c r="AY484" i="1"/>
  <c r="Q798" i="1"/>
  <c r="AD780" i="1"/>
  <c r="AI780" i="1"/>
  <c r="V798" i="1"/>
  <c r="AH780" i="1"/>
  <c r="U798" i="1"/>
  <c r="U870" i="1" s="1"/>
  <c r="AB583" i="1"/>
  <c r="O593" i="1"/>
  <c r="AG780" i="1"/>
  <c r="T798" i="1"/>
  <c r="T870" i="1" s="1"/>
  <c r="Q30" i="1"/>
  <c r="F55" i="1"/>
  <c r="Q153" i="1"/>
  <c r="GP40" i="1"/>
  <c r="CD43" i="1" s="1"/>
  <c r="GM40" i="1"/>
  <c r="CA43" i="1" s="1"/>
  <c r="AB43" i="1"/>
  <c r="AK583" i="1"/>
  <c r="X593" i="1"/>
  <c r="AG188" i="1"/>
  <c r="T202" i="1"/>
  <c r="CJ780" i="1"/>
  <c r="BA798" i="1"/>
  <c r="BA870" i="1" s="1"/>
  <c r="AB738" i="1"/>
  <c r="O749" i="1"/>
  <c r="GM787" i="1"/>
  <c r="GP787" i="1"/>
  <c r="U738" i="1"/>
  <c r="F771" i="1"/>
  <c r="F772" i="1"/>
  <c r="V738" i="1"/>
  <c r="V870" i="1"/>
  <c r="S109" i="1"/>
  <c r="F139" i="1"/>
  <c r="AC30" i="1"/>
  <c r="CH43" i="1"/>
  <c r="CE43" i="1"/>
  <c r="P43" i="1"/>
  <c r="CF43" i="1"/>
  <c r="S30" i="1"/>
  <c r="F58" i="1"/>
  <c r="S153" i="1"/>
  <c r="CD268" i="1"/>
  <c r="AU286" i="1"/>
  <c r="CP199" i="1"/>
  <c r="O199" i="1" s="1"/>
  <c r="AC202" i="1"/>
  <c r="AD188" i="1"/>
  <c r="Q202" i="1"/>
  <c r="CZ199" i="1"/>
  <c r="Y199" i="1" s="1"/>
  <c r="CY199" i="1"/>
  <c r="X199" i="1" s="1"/>
  <c r="AF202" i="1"/>
  <c r="F57" i="1"/>
  <c r="R30" i="1"/>
  <c r="R153" i="1"/>
  <c r="W30" i="1"/>
  <c r="F67" i="1"/>
  <c r="W153" i="1"/>
  <c r="CA109" i="1"/>
  <c r="AR124" i="1"/>
  <c r="AK30" i="1"/>
  <c r="X43" i="1"/>
  <c r="X829" i="1"/>
  <c r="F866" i="1"/>
  <c r="AF738" i="1"/>
  <c r="S749" i="1"/>
  <c r="AE202" i="1"/>
  <c r="AR829" i="1"/>
  <c r="F868" i="1"/>
  <c r="AV109" i="1"/>
  <c r="F129" i="1"/>
  <c r="AE583" i="1"/>
  <c r="R593" i="1"/>
  <c r="CH738" i="1"/>
  <c r="AY749" i="1"/>
  <c r="V583" i="1"/>
  <c r="V703" i="1"/>
  <c r="F616" i="1"/>
  <c r="T583" i="1"/>
  <c r="F614" i="1"/>
  <c r="BA583" i="1"/>
  <c r="F613" i="1"/>
  <c r="BA703" i="1"/>
  <c r="U202" i="1"/>
  <c r="AH188" i="1"/>
  <c r="CP788" i="1"/>
  <c r="O788" i="1" s="1"/>
  <c r="AC798" i="1"/>
  <c r="X109" i="1"/>
  <c r="F149" i="1"/>
  <c r="AL738" i="1"/>
  <c r="Y749" i="1"/>
  <c r="F860" i="1"/>
  <c r="AU829" i="1"/>
  <c r="V30" i="1"/>
  <c r="V153" i="1"/>
  <c r="F66" i="1"/>
  <c r="CJ188" i="1"/>
  <c r="BA202" i="1"/>
  <c r="AF583" i="1"/>
  <c r="S593" i="1"/>
  <c r="Y109" i="1"/>
  <c r="F150" i="1"/>
  <c r="AZ22" i="1"/>
  <c r="AZ934" i="1"/>
  <c r="F910" i="1"/>
  <c r="GP591" i="1"/>
  <c r="CD593" i="1" s="1"/>
  <c r="GM591" i="1"/>
  <c r="CA593" i="1" s="1"/>
  <c r="U30" i="1"/>
  <c r="F65" i="1"/>
  <c r="U153" i="1"/>
  <c r="CE738" i="1"/>
  <c r="AV749" i="1"/>
  <c r="W583" i="1"/>
  <c r="W703" i="1"/>
  <c r="F617" i="1"/>
  <c r="V202" i="1"/>
  <c r="AI188" i="1"/>
  <c r="CY788" i="1"/>
  <c r="X788" i="1" s="1"/>
  <c r="CZ788" i="1"/>
  <c r="Y788" i="1" s="1"/>
  <c r="F132" i="1"/>
  <c r="AY109" i="1"/>
  <c r="BA30" i="1"/>
  <c r="BA153" i="1"/>
  <c r="F63" i="1"/>
  <c r="AR286" i="1"/>
  <c r="CA268" i="1"/>
  <c r="AB109" i="1"/>
  <c r="O124" i="1"/>
  <c r="Q583" i="1"/>
  <c r="F605" i="1"/>
  <c r="AW109" i="1"/>
  <c r="F130" i="1"/>
  <c r="CH593" i="1"/>
  <c r="AC583" i="1"/>
  <c r="CE593" i="1"/>
  <c r="P593" i="1"/>
  <c r="CF593" i="1"/>
  <c r="AX18" i="1"/>
  <c r="F941" i="1"/>
  <c r="GP198" i="1"/>
  <c r="GM198" i="1"/>
  <c r="CF738" i="1"/>
  <c r="AW749" i="1"/>
  <c r="U583" i="1"/>
  <c r="F615" i="1"/>
  <c r="U703" i="1"/>
  <c r="AF798" i="1"/>
  <c r="T30" i="1"/>
  <c r="F64" i="1"/>
  <c r="T153" i="1"/>
  <c r="AE798" i="1"/>
  <c r="T738" i="1"/>
  <c r="F770" i="1"/>
  <c r="BA738" i="1"/>
  <c r="F769" i="1"/>
  <c r="AJ188" i="1"/>
  <c r="W202" i="1"/>
  <c r="AJ780" i="1"/>
  <c r="W798" i="1"/>
  <c r="W870" i="1" s="1"/>
  <c r="AU124" i="1"/>
  <c r="CD109" i="1"/>
  <c r="AL30" i="1"/>
  <c r="Y43" i="1"/>
  <c r="F288" i="1"/>
  <c r="O268" i="1"/>
  <c r="AE738" i="1"/>
  <c r="R749" i="1"/>
  <c r="GP747" i="1"/>
  <c r="CD749" i="1" s="1"/>
  <c r="GM747" i="1"/>
  <c r="CA749" i="1" s="1"/>
  <c r="P738" i="1"/>
  <c r="F752" i="1"/>
  <c r="W738" i="1"/>
  <c r="F773" i="1"/>
  <c r="Q738" i="1"/>
  <c r="F761" i="1"/>
  <c r="Q870" i="1"/>
  <c r="X749" i="1" l="1"/>
  <c r="Y593" i="1"/>
  <c r="AB624" i="1"/>
  <c r="O639" i="1"/>
  <c r="AW466" i="1"/>
  <c r="F490" i="1"/>
  <c r="AE624" i="1"/>
  <c r="R639" i="1"/>
  <c r="AE422" i="1"/>
  <c r="R435" i="1"/>
  <c r="O435" i="1"/>
  <c r="AB422" i="1"/>
  <c r="BA624" i="1"/>
  <c r="F659" i="1"/>
  <c r="AK435" i="1"/>
  <c r="I497" i="5"/>
  <c r="AF624" i="1"/>
  <c r="S639" i="1"/>
  <c r="S703" i="1" s="1"/>
  <c r="GM432" i="1"/>
  <c r="CH624" i="1"/>
  <c r="AY639" i="1"/>
  <c r="F457" i="1"/>
  <c r="U422" i="1"/>
  <c r="U548" i="1"/>
  <c r="F458" i="1"/>
  <c r="V548" i="1"/>
  <c r="V422" i="1"/>
  <c r="AR466" i="1"/>
  <c r="F511" i="1"/>
  <c r="AK798" i="1"/>
  <c r="V624" i="1"/>
  <c r="F662" i="1"/>
  <c r="F510" i="1"/>
  <c r="Y466" i="1"/>
  <c r="X466" i="1"/>
  <c r="F509" i="1"/>
  <c r="Q624" i="1"/>
  <c r="F651" i="1"/>
  <c r="T422" i="1"/>
  <c r="F456" i="1"/>
  <c r="T548" i="1"/>
  <c r="F486" i="1"/>
  <c r="O466" i="1"/>
  <c r="CA435" i="1"/>
  <c r="F503" i="1"/>
  <c r="AU466" i="1"/>
  <c r="AW639" i="1"/>
  <c r="CF624" i="1"/>
  <c r="F660" i="1"/>
  <c r="T624" i="1"/>
  <c r="AL798" i="1"/>
  <c r="AL780" i="1" s="1"/>
  <c r="AK202" i="1"/>
  <c r="R263" i="5"/>
  <c r="AY466" i="1"/>
  <c r="F492" i="1"/>
  <c r="AC422" i="1"/>
  <c r="CH435" i="1"/>
  <c r="P435" i="1"/>
  <c r="CE435" i="1"/>
  <c r="CF435" i="1"/>
  <c r="U624" i="1"/>
  <c r="F661" i="1"/>
  <c r="AK639" i="1"/>
  <c r="I617" i="5"/>
  <c r="P624" i="1"/>
  <c r="F642" i="1"/>
  <c r="F663" i="1"/>
  <c r="W624" i="1"/>
  <c r="BA422" i="1"/>
  <c r="BA548" i="1"/>
  <c r="F455" i="1"/>
  <c r="AL202" i="1"/>
  <c r="T263" i="5"/>
  <c r="GM632" i="1"/>
  <c r="CA639" i="1" s="1"/>
  <c r="GP632" i="1"/>
  <c r="CD639" i="1" s="1"/>
  <c r="Q435" i="1"/>
  <c r="AD422" i="1"/>
  <c r="AL435" i="1"/>
  <c r="AV466" i="1"/>
  <c r="F489" i="1"/>
  <c r="AL639" i="1"/>
  <c r="GP432" i="1"/>
  <c r="CD435" i="1" s="1"/>
  <c r="CE624" i="1"/>
  <c r="AV639" i="1"/>
  <c r="W422" i="1"/>
  <c r="W548" i="1"/>
  <c r="F459" i="1"/>
  <c r="S422" i="1"/>
  <c r="F450" i="1"/>
  <c r="S548" i="1"/>
  <c r="CA583" i="1"/>
  <c r="AR593" i="1"/>
  <c r="AE780" i="1"/>
  <c r="R798" i="1"/>
  <c r="R870" i="1" s="1"/>
  <c r="AK780" i="1"/>
  <c r="X798" i="1"/>
  <c r="X870" i="1" s="1"/>
  <c r="W579" i="1"/>
  <c r="F727" i="1"/>
  <c r="AY738" i="1"/>
  <c r="F757" i="1"/>
  <c r="CA30" i="1"/>
  <c r="AR43" i="1"/>
  <c r="W734" i="1"/>
  <c r="F894" i="1"/>
  <c r="R738" i="1"/>
  <c r="F763" i="1"/>
  <c r="T734" i="1"/>
  <c r="F891" i="1"/>
  <c r="U579" i="1"/>
  <c r="F725" i="1"/>
  <c r="Q734" i="1"/>
  <c r="F882" i="1"/>
  <c r="BA734" i="1"/>
  <c r="F890" i="1"/>
  <c r="CF583" i="1"/>
  <c r="AW593" i="1"/>
  <c r="CH583" i="1"/>
  <c r="AY593" i="1"/>
  <c r="O109" i="1"/>
  <c r="F126" i="1"/>
  <c r="V188" i="1"/>
  <c r="F225" i="1"/>
  <c r="V387" i="1"/>
  <c r="AV738" i="1"/>
  <c r="F754" i="1"/>
  <c r="U26" i="1"/>
  <c r="F175" i="1"/>
  <c r="AZ18" i="1"/>
  <c r="F945" i="1"/>
  <c r="U188" i="1"/>
  <c r="F224" i="1"/>
  <c r="U387" i="1"/>
  <c r="T579" i="1"/>
  <c r="F724" i="1"/>
  <c r="V579" i="1"/>
  <c r="F726" i="1"/>
  <c r="Y583" i="1"/>
  <c r="F619" i="1"/>
  <c r="R583" i="1"/>
  <c r="F607" i="1"/>
  <c r="R703" i="1"/>
  <c r="W26" i="1"/>
  <c r="F177" i="1"/>
  <c r="R26" i="1"/>
  <c r="F167" i="1"/>
  <c r="AK188" i="1"/>
  <c r="X202" i="1"/>
  <c r="AC188" i="1"/>
  <c r="P202" i="1"/>
  <c r="CH202" i="1"/>
  <c r="CE202" i="1"/>
  <c r="CF202" i="1"/>
  <c r="CE30" i="1"/>
  <c r="AV43" i="1"/>
  <c r="Q26" i="1"/>
  <c r="F165" i="1"/>
  <c r="V780" i="1"/>
  <c r="F821" i="1"/>
  <c r="AF780" i="1"/>
  <c r="S798" i="1"/>
  <c r="S870" i="1" s="1"/>
  <c r="Q579" i="1"/>
  <c r="F715" i="1"/>
  <c r="V26" i="1"/>
  <c r="F176" i="1"/>
  <c r="V899" i="1"/>
  <c r="GP788" i="1"/>
  <c r="CD798" i="1" s="1"/>
  <c r="GM788" i="1"/>
  <c r="CA798" i="1" s="1"/>
  <c r="R202" i="1"/>
  <c r="AE188" i="1"/>
  <c r="CA738" i="1"/>
  <c r="AR749" i="1"/>
  <c r="W188" i="1"/>
  <c r="F226" i="1"/>
  <c r="W387" i="1"/>
  <c r="P583" i="1"/>
  <c r="F596" i="1"/>
  <c r="P703" i="1"/>
  <c r="BA26" i="1"/>
  <c r="F173" i="1"/>
  <c r="Y798" i="1"/>
  <c r="Y870" i="1" s="1"/>
  <c r="S583" i="1"/>
  <c r="F608" i="1"/>
  <c r="AC780" i="1"/>
  <c r="CH798" i="1"/>
  <c r="CE798" i="1"/>
  <c r="P798" i="1"/>
  <c r="CF798" i="1"/>
  <c r="BA579" i="1"/>
  <c r="F723" i="1"/>
  <c r="Y202" i="1"/>
  <c r="AL188" i="1"/>
  <c r="GM199" i="1"/>
  <c r="CA202" i="1" s="1"/>
  <c r="GP199" i="1"/>
  <c r="CD202" i="1" s="1"/>
  <c r="AB202" i="1"/>
  <c r="CH30" i="1"/>
  <c r="AY43" i="1"/>
  <c r="F818" i="1"/>
  <c r="BA780" i="1"/>
  <c r="T188" i="1"/>
  <c r="F223" i="1"/>
  <c r="T387" i="1"/>
  <c r="AB30" i="1"/>
  <c r="O43" i="1"/>
  <c r="X738" i="1"/>
  <c r="F774" i="1"/>
  <c r="U780" i="1"/>
  <c r="F820" i="1"/>
  <c r="AU109" i="1"/>
  <c r="F143" i="1"/>
  <c r="CD738" i="1"/>
  <c r="AU749" i="1"/>
  <c r="AW738" i="1"/>
  <c r="F755" i="1"/>
  <c r="CE583" i="1"/>
  <c r="AV593" i="1"/>
  <c r="CD583" i="1"/>
  <c r="AU593" i="1"/>
  <c r="Y738" i="1"/>
  <c r="F775" i="1"/>
  <c r="AR109" i="1"/>
  <c r="F151" i="1"/>
  <c r="Q188" i="1"/>
  <c r="F214" i="1"/>
  <c r="Q387" i="1"/>
  <c r="CF30" i="1"/>
  <c r="AW43" i="1"/>
  <c r="U734" i="1"/>
  <c r="F892" i="1"/>
  <c r="Y30" i="1"/>
  <c r="F69" i="1"/>
  <c r="Y153" i="1"/>
  <c r="W780" i="1"/>
  <c r="F822" i="1"/>
  <c r="T26" i="1"/>
  <c r="F174" i="1"/>
  <c r="T899" i="1"/>
  <c r="AR268" i="1"/>
  <c r="F313" i="1"/>
  <c r="BA188" i="1"/>
  <c r="F222" i="1"/>
  <c r="BA387" i="1"/>
  <c r="BA899" i="1" s="1"/>
  <c r="S738" i="1"/>
  <c r="F764" i="1"/>
  <c r="X30" i="1"/>
  <c r="F68" i="1"/>
  <c r="X153" i="1"/>
  <c r="AB798" i="1"/>
  <c r="AF188" i="1"/>
  <c r="S202" i="1"/>
  <c r="AU268" i="1"/>
  <c r="F305" i="1"/>
  <c r="S26" i="1"/>
  <c r="F168" i="1"/>
  <c r="P30" i="1"/>
  <c r="F46" i="1"/>
  <c r="P153" i="1"/>
  <c r="V734" i="1"/>
  <c r="F893" i="1"/>
  <c r="O738" i="1"/>
  <c r="F751" i="1"/>
  <c r="X583" i="1"/>
  <c r="F618" i="1"/>
  <c r="AU43" i="1"/>
  <c r="CD30" i="1"/>
  <c r="T780" i="1"/>
  <c r="F819" i="1"/>
  <c r="O583" i="1"/>
  <c r="F595" i="1"/>
  <c r="O703" i="1"/>
  <c r="F810" i="1"/>
  <c r="Q780" i="1"/>
  <c r="F563" i="1" l="1"/>
  <c r="S418" i="1"/>
  <c r="W418" i="1"/>
  <c r="F572" i="1"/>
  <c r="Q422" i="1"/>
  <c r="Q548" i="1"/>
  <c r="F447" i="1"/>
  <c r="I618" i="5"/>
  <c r="I619" i="5" s="1"/>
  <c r="CH422" i="1"/>
  <c r="AY435" i="1"/>
  <c r="X435" i="1"/>
  <c r="AK422" i="1"/>
  <c r="F437" i="1"/>
  <c r="O422" i="1"/>
  <c r="O548" i="1"/>
  <c r="CD422" i="1"/>
  <c r="AU435" i="1"/>
  <c r="AU639" i="1"/>
  <c r="AU703" i="1" s="1"/>
  <c r="CD624" i="1"/>
  <c r="CF422" i="1"/>
  <c r="AW435" i="1"/>
  <c r="T418" i="1"/>
  <c r="F569" i="1"/>
  <c r="V418" i="1"/>
  <c r="F571" i="1"/>
  <c r="S624" i="1"/>
  <c r="F654" i="1"/>
  <c r="R422" i="1"/>
  <c r="F449" i="1"/>
  <c r="R548" i="1"/>
  <c r="R624" i="1"/>
  <c r="F653" i="1"/>
  <c r="F644" i="1"/>
  <c r="AV624" i="1"/>
  <c r="AL422" i="1"/>
  <c r="Y435" i="1"/>
  <c r="CA624" i="1"/>
  <c r="AR639" i="1"/>
  <c r="AR703" i="1" s="1"/>
  <c r="BA418" i="1"/>
  <c r="F568" i="1"/>
  <c r="AK624" i="1"/>
  <c r="X639" i="1"/>
  <c r="CE422" i="1"/>
  <c r="AV435" i="1"/>
  <c r="CA422" i="1"/>
  <c r="AR435" i="1"/>
  <c r="F647" i="1"/>
  <c r="AY624" i="1"/>
  <c r="O624" i="1"/>
  <c r="F641" i="1"/>
  <c r="W899" i="1"/>
  <c r="F923" i="1" s="1"/>
  <c r="AL624" i="1"/>
  <c r="Y639" i="1"/>
  <c r="F438" i="1"/>
  <c r="P422" i="1"/>
  <c r="P548" i="1"/>
  <c r="AW624" i="1"/>
  <c r="F645" i="1"/>
  <c r="U418" i="1"/>
  <c r="F570" i="1"/>
  <c r="BA22" i="1"/>
  <c r="F919" i="1"/>
  <c r="BA934" i="1"/>
  <c r="R734" i="1"/>
  <c r="F884" i="1"/>
  <c r="CA780" i="1"/>
  <c r="AR798" i="1"/>
  <c r="CD780" i="1"/>
  <c r="AU798" i="1"/>
  <c r="AU870" i="1" s="1"/>
  <c r="X188" i="1"/>
  <c r="F227" i="1"/>
  <c r="X387" i="1"/>
  <c r="AW583" i="1"/>
  <c r="F599" i="1"/>
  <c r="AW703" i="1"/>
  <c r="AU30" i="1"/>
  <c r="F62" i="1"/>
  <c r="AU153" i="1"/>
  <c r="X26" i="1"/>
  <c r="F178" i="1"/>
  <c r="Y26" i="1"/>
  <c r="F179" i="1"/>
  <c r="AB188" i="1"/>
  <c r="O202" i="1"/>
  <c r="Y188" i="1"/>
  <c r="F228" i="1"/>
  <c r="Y387" i="1"/>
  <c r="P780" i="1"/>
  <c r="F801" i="1"/>
  <c r="P870" i="1"/>
  <c r="S579" i="1"/>
  <c r="F718" i="1"/>
  <c r="Y780" i="1"/>
  <c r="F824" i="1"/>
  <c r="P579" i="1"/>
  <c r="F706" i="1"/>
  <c r="V22" i="1"/>
  <c r="V934" i="1"/>
  <c r="F922" i="1"/>
  <c r="AV30" i="1"/>
  <c r="F48" i="1"/>
  <c r="AV153" i="1"/>
  <c r="CH188" i="1"/>
  <c r="AY202" i="1"/>
  <c r="V184" i="1"/>
  <c r="F410" i="1"/>
  <c r="T22" i="1"/>
  <c r="T934" i="1"/>
  <c r="F920" i="1"/>
  <c r="AU583" i="1"/>
  <c r="F612" i="1"/>
  <c r="CF780" i="1"/>
  <c r="AW798" i="1"/>
  <c r="CE188" i="1"/>
  <c r="AV202" i="1"/>
  <c r="P26" i="1"/>
  <c r="F156" i="1"/>
  <c r="S188" i="1"/>
  <c r="F217" i="1"/>
  <c r="S387" i="1"/>
  <c r="AW30" i="1"/>
  <c r="F49" i="1"/>
  <c r="AW153" i="1"/>
  <c r="Y734" i="1"/>
  <c r="F896" i="1"/>
  <c r="AV583" i="1"/>
  <c r="F598" i="1"/>
  <c r="AV703" i="1"/>
  <c r="X734" i="1"/>
  <c r="F895" i="1"/>
  <c r="T184" i="1"/>
  <c r="F408" i="1"/>
  <c r="CD188" i="1"/>
  <c r="AU202" i="1"/>
  <c r="CE780" i="1"/>
  <c r="AV798" i="1"/>
  <c r="R188" i="1"/>
  <c r="F216" i="1"/>
  <c r="R387" i="1"/>
  <c r="S780" i="1"/>
  <c r="F813" i="1"/>
  <c r="P188" i="1"/>
  <c r="F205" i="1"/>
  <c r="P387" i="1"/>
  <c r="P899" i="1" s="1"/>
  <c r="U184" i="1"/>
  <c r="F409" i="1"/>
  <c r="AY583" i="1"/>
  <c r="F601" i="1"/>
  <c r="AY703" i="1"/>
  <c r="X780" i="1"/>
  <c r="F823" i="1"/>
  <c r="S734" i="1"/>
  <c r="F885" i="1"/>
  <c r="Q184" i="1"/>
  <c r="F399" i="1"/>
  <c r="W184" i="1"/>
  <c r="F411" i="1"/>
  <c r="O579" i="1"/>
  <c r="F705" i="1"/>
  <c r="BA184" i="1"/>
  <c r="F407" i="1"/>
  <c r="AU738" i="1"/>
  <c r="F768" i="1"/>
  <c r="AY30" i="1"/>
  <c r="F51" i="1"/>
  <c r="AY153" i="1"/>
  <c r="CA188" i="1"/>
  <c r="AR202" i="1"/>
  <c r="CH780" i="1"/>
  <c r="AY798" i="1"/>
  <c r="AR738" i="1"/>
  <c r="F776" i="1"/>
  <c r="AR870" i="1"/>
  <c r="CF188" i="1"/>
  <c r="AW202" i="1"/>
  <c r="U899" i="1"/>
  <c r="AR30" i="1"/>
  <c r="F70" i="1"/>
  <c r="AR153" i="1"/>
  <c r="AR583" i="1"/>
  <c r="F620" i="1"/>
  <c r="AB780" i="1"/>
  <c r="O798" i="1"/>
  <c r="F45" i="1"/>
  <c r="O30" i="1"/>
  <c r="O153" i="1"/>
  <c r="R579" i="1"/>
  <c r="F717" i="1"/>
  <c r="F812" i="1"/>
  <c r="R780" i="1"/>
  <c r="W934" i="1" l="1"/>
  <c r="W22" i="1"/>
  <c r="F462" i="1"/>
  <c r="AR422" i="1"/>
  <c r="AR548" i="1"/>
  <c r="X624" i="1"/>
  <c r="F664" i="1"/>
  <c r="X703" i="1"/>
  <c r="AR624" i="1"/>
  <c r="F666" i="1"/>
  <c r="R418" i="1"/>
  <c r="F562" i="1"/>
  <c r="AU624" i="1"/>
  <c r="F658" i="1"/>
  <c r="F550" i="1"/>
  <c r="O418" i="1"/>
  <c r="X548" i="1"/>
  <c r="F460" i="1"/>
  <c r="X422" i="1"/>
  <c r="F665" i="1"/>
  <c r="Y624" i="1"/>
  <c r="Y703" i="1"/>
  <c r="F441" i="1"/>
  <c r="AW422" i="1"/>
  <c r="AW548" i="1"/>
  <c r="AU422" i="1"/>
  <c r="AU548" i="1"/>
  <c r="F454" i="1"/>
  <c r="AY422" i="1"/>
  <c r="F443" i="1"/>
  <c r="AY548" i="1"/>
  <c r="P418" i="1"/>
  <c r="F551" i="1"/>
  <c r="AV422" i="1"/>
  <c r="F440" i="1"/>
  <c r="AV548" i="1"/>
  <c r="Y422" i="1"/>
  <c r="Y548" i="1"/>
  <c r="F461" i="1"/>
  <c r="Q418" i="1"/>
  <c r="F560" i="1"/>
  <c r="Q899" i="1"/>
  <c r="AW188" i="1"/>
  <c r="F208" i="1"/>
  <c r="AW387" i="1"/>
  <c r="AU734" i="1"/>
  <c r="F889" i="1"/>
  <c r="P184" i="1"/>
  <c r="F390" i="1"/>
  <c r="AV780" i="1"/>
  <c r="F803" i="1"/>
  <c r="AV870" i="1"/>
  <c r="AV899" i="1" s="1"/>
  <c r="AV579" i="1"/>
  <c r="F708" i="1"/>
  <c r="S184" i="1"/>
  <c r="F402" i="1"/>
  <c r="S899" i="1"/>
  <c r="AV188" i="1"/>
  <c r="F207" i="1"/>
  <c r="AV387" i="1"/>
  <c r="AU579" i="1"/>
  <c r="F722" i="1"/>
  <c r="T18" i="1"/>
  <c r="F955" i="1"/>
  <c r="F210" i="1"/>
  <c r="AY188" i="1"/>
  <c r="AY387" i="1"/>
  <c r="O188" i="1"/>
  <c r="F204" i="1"/>
  <c r="O387" i="1"/>
  <c r="AU26" i="1"/>
  <c r="F172" i="1"/>
  <c r="P22" i="1"/>
  <c r="P934" i="1"/>
  <c r="F902" i="1"/>
  <c r="AW579" i="1"/>
  <c r="F709" i="1"/>
  <c r="O780" i="1"/>
  <c r="F800" i="1"/>
  <c r="O870" i="1"/>
  <c r="O899" i="1" s="1"/>
  <c r="U22" i="1"/>
  <c r="U934" i="1"/>
  <c r="F921" i="1"/>
  <c r="AY780" i="1"/>
  <c r="F806" i="1"/>
  <c r="AY870" i="1"/>
  <c r="AY899" i="1" s="1"/>
  <c r="AY26" i="1"/>
  <c r="F161" i="1"/>
  <c r="R184" i="1"/>
  <c r="F401" i="1"/>
  <c r="R899" i="1"/>
  <c r="AW26" i="1"/>
  <c r="F159" i="1"/>
  <c r="Y184" i="1"/>
  <c r="F413" i="1"/>
  <c r="AU780" i="1"/>
  <c r="F817" i="1"/>
  <c r="W18" i="1"/>
  <c r="F958" i="1"/>
  <c r="AR579" i="1"/>
  <c r="F730" i="1"/>
  <c r="AR188" i="1"/>
  <c r="F229" i="1"/>
  <c r="AR387" i="1"/>
  <c r="AY579" i="1"/>
  <c r="F711" i="1"/>
  <c r="O26" i="1"/>
  <c r="F155" i="1"/>
  <c r="AR26" i="1"/>
  <c r="F180" i="1"/>
  <c r="AR899" i="1"/>
  <c r="AR734" i="1"/>
  <c r="F897" i="1"/>
  <c r="AU188" i="1"/>
  <c r="F221" i="1"/>
  <c r="AU387" i="1"/>
  <c r="AW780" i="1"/>
  <c r="F804" i="1"/>
  <c r="AW870" i="1"/>
  <c r="AW899" i="1" s="1"/>
  <c r="AV26" i="1"/>
  <c r="F158" i="1"/>
  <c r="V18" i="1"/>
  <c r="F957" i="1"/>
  <c r="P734" i="1"/>
  <c r="F873" i="1"/>
  <c r="X184" i="1"/>
  <c r="F412" i="1"/>
  <c r="AR780" i="1"/>
  <c r="F825" i="1"/>
  <c r="BA18" i="1"/>
  <c r="F954" i="1"/>
  <c r="X899" i="1" l="1"/>
  <c r="F924" i="1" s="1"/>
  <c r="F553" i="1"/>
  <c r="AV418" i="1"/>
  <c r="X579" i="1"/>
  <c r="F728" i="1"/>
  <c r="AY418" i="1"/>
  <c r="F556" i="1"/>
  <c r="AU418" i="1"/>
  <c r="F567" i="1"/>
  <c r="Q22" i="1"/>
  <c r="F911" i="1"/>
  <c r="Q934" i="1"/>
  <c r="Y418" i="1"/>
  <c r="F574" i="1"/>
  <c r="Y579" i="1"/>
  <c r="F729" i="1"/>
  <c r="AW418" i="1"/>
  <c r="F554" i="1"/>
  <c r="X418" i="1"/>
  <c r="F573" i="1"/>
  <c r="AR418" i="1"/>
  <c r="F575" i="1"/>
  <c r="Y899" i="1"/>
  <c r="AW22" i="1"/>
  <c r="F905" i="1"/>
  <c r="AW934" i="1"/>
  <c r="AV22" i="1"/>
  <c r="F904" i="1"/>
  <c r="AV934" i="1"/>
  <c r="AY22" i="1"/>
  <c r="F907" i="1"/>
  <c r="AY934" i="1"/>
  <c r="R22" i="1"/>
  <c r="F913" i="1"/>
  <c r="R934" i="1"/>
  <c r="O734" i="1"/>
  <c r="F872" i="1"/>
  <c r="P18" i="1"/>
  <c r="F937" i="1"/>
  <c r="AY184" i="1"/>
  <c r="F395" i="1"/>
  <c r="AV184" i="1"/>
  <c r="F392" i="1"/>
  <c r="AV734" i="1"/>
  <c r="F875" i="1"/>
  <c r="AU184" i="1"/>
  <c r="F406" i="1"/>
  <c r="O22" i="1"/>
  <c r="F901" i="1"/>
  <c r="O934" i="1"/>
  <c r="O184" i="1"/>
  <c r="F389" i="1"/>
  <c r="AW734" i="1"/>
  <c r="F876" i="1"/>
  <c r="AR22" i="1"/>
  <c r="F926" i="1"/>
  <c r="AR934" i="1"/>
  <c r="AR184" i="1"/>
  <c r="F414" i="1"/>
  <c r="AY734" i="1"/>
  <c r="F878" i="1"/>
  <c r="U18" i="1"/>
  <c r="F956" i="1"/>
  <c r="AU899" i="1"/>
  <c r="S22" i="1"/>
  <c r="F914" i="1"/>
  <c r="S934" i="1"/>
  <c r="AW184" i="1"/>
  <c r="F393" i="1"/>
  <c r="X934" i="1" l="1"/>
  <c r="X18" i="1" s="1"/>
  <c r="X22" i="1"/>
  <c r="F959" i="1"/>
  <c r="J16" i="2"/>
  <c r="J18" i="2" s="1"/>
  <c r="I25" i="5"/>
  <c r="Q18" i="1"/>
  <c r="F946" i="1"/>
  <c r="F925" i="1"/>
  <c r="F927" i="1" s="1"/>
  <c r="Y934" i="1"/>
  <c r="Y22" i="1"/>
  <c r="F928" i="1"/>
  <c r="AY18" i="1"/>
  <c r="F942" i="1"/>
  <c r="AR18" i="1"/>
  <c r="F961" i="1"/>
  <c r="S18" i="1"/>
  <c r="F949" i="1"/>
  <c r="O18" i="1"/>
  <c r="F936" i="1"/>
  <c r="AU22" i="1"/>
  <c r="AU934" i="1"/>
  <c r="F918" i="1"/>
  <c r="F931" i="1"/>
  <c r="I20" i="5" s="1"/>
  <c r="AW18" i="1"/>
  <c r="F940" i="1"/>
  <c r="R18" i="1"/>
  <c r="F948" i="1"/>
  <c r="AV18" i="1"/>
  <c r="F939" i="1"/>
  <c r="F963" i="1" l="1"/>
  <c r="H16" i="2"/>
  <c r="I16" i="2" s="1"/>
  <c r="I18" i="2" s="1"/>
  <c r="I24" i="5"/>
  <c r="Y18" i="1"/>
  <c r="F960" i="1"/>
  <c r="F962" i="1" s="1"/>
  <c r="F964" i="1" s="1"/>
  <c r="F965" i="1" s="1"/>
  <c r="H18" i="2"/>
  <c r="AU18" i="1"/>
  <c r="F953" i="1"/>
  <c r="F929" i="1"/>
  <c r="F930" i="1" s="1"/>
  <c r="F932" i="1" s="1"/>
</calcChain>
</file>

<file path=xl/sharedStrings.xml><?xml version="1.0" encoding="utf-8"?>
<sst xmlns="http://schemas.openxmlformats.org/spreadsheetml/2006/main" count="10256" uniqueCount="540">
  <si>
    <t>Smeta.RU  (495) 974-1589</t>
  </si>
  <si>
    <t>_PS_</t>
  </si>
  <si>
    <t>Smeta.RU</t>
  </si>
  <si>
    <t/>
  </si>
  <si>
    <t>Локальные мероприятия 2020г. (Таганский)</t>
  </si>
  <si>
    <t>Сметные нормы списания</t>
  </si>
  <si>
    <t>Коды ОКП для СН-2012 - 2020 г.</t>
  </si>
  <si>
    <t>СН-2012 - 2020 г_глава_1-5,7</t>
  </si>
  <si>
    <t>Типовой расчет для СН-2012 - 2019 г</t>
  </si>
  <si>
    <t>СН-2012-2020 г. База данных "Сборник стоимостных нормативов"</t>
  </si>
  <si>
    <t>Поправки для СН-2012-2020 в ценах на 01.10.2019 г</t>
  </si>
  <si>
    <t>Новая локальная смета</t>
  </si>
  <si>
    <t>Таганский</t>
  </si>
  <si>
    <t>Новый раздел</t>
  </si>
  <si>
    <t>Б.Полуярославский пер. (устройство тротуара)</t>
  </si>
  <si>
    <t>Новый подраздел</t>
  </si>
  <si>
    <t>Подготовительные работы</t>
  </si>
  <si>
    <t>1</t>
  </si>
  <si>
    <t>2.1-3104-1-4/1</t>
  </si>
  <si>
    <t>Разборка покрытий и оснований асфальтобетонных / 10 см</t>
  </si>
  <si>
    <t>100 м3</t>
  </si>
  <si>
    <t>СН-2012-2020.2. База. Сб.1-3104-1-4/1</t>
  </si>
  <si>
    <t>СН-2012</t>
  </si>
  <si>
    <t>Подрядные работы, гл. 1-5</t>
  </si>
  <si>
    <t>работа</t>
  </si>
  <si>
    <t>2</t>
  </si>
  <si>
    <t>2.1-3104-1-2/1</t>
  </si>
  <si>
    <t>Разборка покрытий и оснований щебеночных / 5 см</t>
  </si>
  <si>
    <t>СН-2012-2020.2. База. Сб.1-3104-1-2/1</t>
  </si>
  <si>
    <t>3</t>
  </si>
  <si>
    <t>2.1-3204-6-1/1</t>
  </si>
  <si>
    <t>Разборка бортовых камней на бетонном основании</t>
  </si>
  <si>
    <t>100 м</t>
  </si>
  <si>
    <t>СН-2012-2020.2. База. Сб.1-3204-6-1/1</t>
  </si>
  <si>
    <t>4</t>
  </si>
  <si>
    <t>1.49-9101-7-1/1</t>
  </si>
  <si>
    <t>Механизированная погрузка строительного мусора в автомобили-самосвалы</t>
  </si>
  <si>
    <t>т</t>
  </si>
  <si>
    <t>СН-2012-2020.1. База. Сб.49-9101-7-1/1</t>
  </si>
  <si>
    <t>5</t>
  </si>
  <si>
    <t>1.49-9201-1-2/1</t>
  </si>
  <si>
    <t>Перевозка строительного мусора автосамосвалами грузоподъемностью до 10 т на расстояние 1 км - при механизированной погрузке</t>
  </si>
  <si>
    <t>СН-2012-2020.1. База. Сб.49-9201-1-2/1</t>
  </si>
  <si>
    <t>Подрядные работы, гл. 1 перевозка мусора</t>
  </si>
  <si>
    <t>6</t>
  </si>
  <si>
    <t>1.50-3305-4-1/1</t>
  </si>
  <si>
    <t>Погрузка и выгрузка вручную строительного мусора на транспортные средства</t>
  </si>
  <si>
    <t>СН-2012-2020.1. База. Сб.50-3305-4-1/1</t>
  </si>
  <si>
    <t>7</t>
  </si>
  <si>
    <t>1.49-9201-1-1/1</t>
  </si>
  <si>
    <t>Перевозка строительного мусора автосамосвалами грузоподъемностью до 10 т на расстояние 1 км - при погрузке вручную</t>
  </si>
  <si>
    <t>СН-2012-2020.1. База. Сб.49-9201-1-1/1</t>
  </si>
  <si>
    <t>8</t>
  </si>
  <si>
    <t>1.49-9201-1-3/1</t>
  </si>
  <si>
    <t>Перевозка строительного мусора автосамосвалами грузоподъемностью до 10 т - добавляется на каждый последующий 1 км до 100 км</t>
  </si>
  <si>
    <t>СН-2012-2020.1. База. Сб.49-9201-1-3/1</t>
  </si>
  <si>
    <t>)*26</t>
  </si>
  <si>
    <t>9</t>
  </si>
  <si>
    <t>21.25-0-5</t>
  </si>
  <si>
    <t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t>
  </si>
  <si>
    <t>СН-2012-2020.21. База. Р.25, поз.5</t>
  </si>
  <si>
    <t>10</t>
  </si>
  <si>
    <t>21.25-0-1</t>
  </si>
  <si>
    <t>Содержание свалки отходов строительства и сноса</t>
  </si>
  <si>
    <t>СН-2012-2019.21. Доп.1. Р.25, поз.1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</si>
  <si>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</si>
  <si>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</si>
  <si>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</si>
  <si>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</si>
  <si>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</si>
  <si>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</si>
  <si>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</si>
  <si>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</si>
  <si>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</si>
  <si>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</si>
  <si>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</si>
  <si>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</si>
  <si>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</si>
  <si>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</si>
  <si>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</si>
  <si>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</si>
  <si>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</si>
  <si>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</si>
  <si>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</si>
  <si>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</si>
  <si>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</si>
  <si>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</si>
  <si>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</si>
  <si>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</si>
  <si>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</si>
  <si>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</si>
  <si>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</si>
  <si>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</si>
  <si>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</si>
  <si>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</si>
  <si>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</si>
  <si>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</si>
  <si>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</si>
  <si>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</si>
  <si>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</si>
  <si>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</si>
  <si>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</si>
  <si>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</si>
  <si>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</si>
  <si>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</si>
  <si>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</si>
  <si>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</si>
  <si>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</si>
  <si>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</si>
  <si>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</si>
  <si>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</si>
  <si>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</si>
  <si>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</si>
  <si>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</si>
  <si>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</si>
  <si>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</si>
  <si>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</si>
  <si>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Установка бортового камня</t>
  </si>
  <si>
    <t>11</t>
  </si>
  <si>
    <t>2.1-3203-1-2/1</t>
  </si>
  <si>
    <t>Установка бортовых камней бетонных марки БР 100.30.15 при других видах покрытий</t>
  </si>
  <si>
    <t>СН-2012-2020.2. База. Сб.1-3203-1-2/1</t>
  </si>
  <si>
    <t>Устройство тротуара</t>
  </si>
  <si>
    <t>12</t>
  </si>
  <si>
    <t>2.49-3101-3-3/1</t>
  </si>
  <si>
    <t>Разработка грунта с погрузкой на автомобили-самосвалы экскаваторами с ковшом вместимостью 0,5 м3, группа грунтов 1-3</t>
  </si>
  <si>
    <t>СН-2012-2020.2. База. Сб.49-3101-3-3/1</t>
  </si>
  <si>
    <t>13</t>
  </si>
  <si>
    <t>2.49-3201-14-1/1</t>
  </si>
  <si>
    <t>Разработка грунта вручную в траншеях глубиной до 2 м без креплений с откосами, группа грунтов 1-3</t>
  </si>
  <si>
    <t>СН-2012-2020.2. База. Сб.49-3201-14-1/1</t>
  </si>
  <si>
    <t>14</t>
  </si>
  <si>
    <t>15</t>
  </si>
  <si>
    <t>1.1-3101-6-1/1</t>
  </si>
  <si>
    <t>Погрузка грунта вручную в автомобили-самосвалы с выгрузкой</t>
  </si>
  <si>
    <t>СН-2012-2020.1. База. Сб.1-3101-6-1/1</t>
  </si>
  <si>
    <t>16</t>
  </si>
  <si>
    <t>2.49-3401-1-1/1</t>
  </si>
  <si>
    <t>Перевозка грунта автосамосвалами грузоподъемностью до 10 т на расстояние 1 км</t>
  </si>
  <si>
    <t>м3</t>
  </si>
  <si>
    <t>СН-2012-2020.2. База. Сб.49-3401-1-1/1</t>
  </si>
  <si>
    <t>17</t>
  </si>
  <si>
    <t>2.49-3401-1-2/1</t>
  </si>
  <si>
    <t>Перевозка грунта автосамосвалами грузоподъемностью до 10 т - добавляется на каждый последующий 1 км до 100 км (к поз. 49-3401-1-1)</t>
  </si>
  <si>
    <t>СН-2012-2020.2. База. Сб.49-3401-1-2/1</t>
  </si>
  <si>
    <t>)*41</t>
  </si>
  <si>
    <t>18</t>
  </si>
  <si>
    <t>21.25-0-2</t>
  </si>
  <si>
    <t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t>
  </si>
  <si>
    <t>СН-2012-2020.21. База. Р.25, поз.2</t>
  </si>
  <si>
    <t>19</t>
  </si>
  <si>
    <t>2.1-3303-1-1/1</t>
  </si>
  <si>
    <t>Устройство подстилающих и выравнивающих слоев оснований из песка</t>
  </si>
  <si>
    <t>СН-2012-2020.2. База. Сб.1-3303-1-1/1</t>
  </si>
  <si>
    <t>20</t>
  </si>
  <si>
    <t>2.1-3303-1-2/1</t>
  </si>
  <si>
    <t>Устройство подстилающих и выравнивающих слоев оснований из щебня</t>
  </si>
  <si>
    <t>СН-2012-2020.2. База. Сб.1-3303-1-2/1</t>
  </si>
  <si>
    <t>21</t>
  </si>
  <si>
    <t>2.1-3103-19-4/1</t>
  </si>
  <si>
    <t>Устройство асфальтобетонных покрытий дорожек и тротуаров двухслойных, верхний слой из песчаной асфальтобетонной смеси толщиной 3 см/5 см</t>
  </si>
  <si>
    <t>100 м2</t>
  </si>
  <si>
    <t>СН-2012-2020.2. База. Сб.1-3103-19-4/1</t>
  </si>
  <si>
    <t>21,1</t>
  </si>
  <si>
    <t>21.3-3-34</t>
  </si>
  <si>
    <t>Смеси асфальтобетонные дорожные горячие песчаные, тип Д, марка III</t>
  </si>
  <si>
    <t>СН-2012-2020.21. База. Р.3, о.3, поз.34</t>
  </si>
  <si>
    <t>21,2</t>
  </si>
  <si>
    <t>Сосинская ул. д. 6 (Уширение проезжей части для организации парковок)</t>
  </si>
  <si>
    <t>22</t>
  </si>
  <si>
    <t>2.1-3104-4-1/1</t>
  </si>
  <si>
    <t>Разборка тротуаров и дорожек из плит с отноской и укладкой в штабель</t>
  </si>
  <si>
    <t>СН-2012-2020.2. База. Сб.1-3104-4-1/1</t>
  </si>
  <si>
    <t>23</t>
  </si>
  <si>
    <t>2.1-3104-1-5/1</t>
  </si>
  <si>
    <t>Разборка покрытий и оснований цементобетонных / 15 см</t>
  </si>
  <si>
    <t>СН-2012-2020.2. База. Сб.1-3104-1-5/1</t>
  </si>
  <si>
    <t>24</t>
  </si>
  <si>
    <t>Разборка покрытий и оснований щебеночных / 10 см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</si>
  <si>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</si>
  <si>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</si>
  <si>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</si>
  <si>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</si>
  <si>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</si>
  <si>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</si>
  <si>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</si>
  <si>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</si>
  <si>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</si>
  <si>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Устройство АБП парковки</t>
  </si>
  <si>
    <t>34</t>
  </si>
  <si>
    <t>35</t>
  </si>
  <si>
    <t>36</t>
  </si>
  <si>
    <t>37</t>
  </si>
  <si>
    <t>38</t>
  </si>
  <si>
    <t>39</t>
  </si>
  <si>
    <t>40</t>
  </si>
  <si>
    <t>41</t>
  </si>
  <si>
    <t>Устройство подстилающих и выравнивающих слоев оснований из песка / 15 см</t>
  </si>
  <si>
    <t>42</t>
  </si>
  <si>
    <t>Устройство подстилающих и выравнивающих слоев оснований из щебня / 10 см</t>
  </si>
  <si>
    <t>43</t>
  </si>
  <si>
    <t>2.1-3103-19-3/1</t>
  </si>
  <si>
    <t>Устройство асфальтобетонных покрытий дорожек и тротуаров двухслойных, нижний слой из крупнозернистой асфальтобетонной смеси тип Б, марка I, толщиной 4,5 см / 4 см</t>
  </si>
  <si>
    <t>СН-2012-2020.2. База. Сб.1-3103-19-3/1</t>
  </si>
  <si>
    <t>43,1</t>
  </si>
  <si>
    <t>21.3-3-7</t>
  </si>
  <si>
    <t>Смеси асфальтобетонные дорожные горячие крупнозернистые, тип Б, марка I</t>
  </si>
  <si>
    <t>СН-2012-2020.21. База. Р.3, о.3, поз.7</t>
  </si>
  <si>
    <t>43,2</t>
  </si>
  <si>
    <t>44</t>
  </si>
  <si>
    <t>Устройство асфальтобетонных покрытий дорожек и тротуаров двухслойных, верхний слой из песчаной асфальтобетонной смеси толщиной 3 см / 4 см</t>
  </si>
  <si>
    <t>44,1</t>
  </si>
  <si>
    <t>44,2</t>
  </si>
  <si>
    <t>Смеси асфальтобетонные дорожные горячие песчаные, тип Д, марка III/  тип Д, марка II</t>
  </si>
  <si>
    <t>Демонтаж/Установка ограждения</t>
  </si>
  <si>
    <t>45</t>
  </si>
  <si>
    <t>2.1-3203-34-1/1</t>
  </si>
  <si>
    <t>Дополнительные работы при устройстве металлических дорожных ограждений на поверхности асфальтобетонных дорожных покрытий</t>
  </si>
  <si>
    <t>СН-2012-2020.2. База. Сб.1-3203-34-1/1</t>
  </si>
  <si>
    <t>)*0</t>
  </si>
  <si>
    <t>)*0,2</t>
  </si>
  <si>
    <t>Поправка: СН-2012 О.П. п.22</t>
  </si>
  <si>
    <t>46</t>
  </si>
  <si>
    <t>2.1-3203-23-1/1</t>
  </si>
  <si>
    <t>Установка дорожных пешеходных ограждений высотой 1 м, шаг стоек 2 м, из оцинкованных трубчатых профилей</t>
  </si>
  <si>
    <t>СН-2012-2020.2. База. Сб.1-3203-23-1/1</t>
  </si>
  <si>
    <t>Демонтаж/Устройство МАФ</t>
  </si>
  <si>
    <t>47</t>
  </si>
  <si>
    <t>1.4-3103-6-6/1</t>
  </si>
  <si>
    <t>Укладка перемычек массой до 0,3 т</t>
  </si>
  <si>
    <t>100 шт.</t>
  </si>
  <si>
    <t>СН-2012-2020.1. База. Сб.4-3103-6-6/1</t>
  </si>
  <si>
    <t>48</t>
  </si>
  <si>
    <t>2-я Дубровская ул. Проезд от 1-й до 2-й Дубровский в районе д.2 (Организации парковочных карманов)</t>
  </si>
  <si>
    <t>49</t>
  </si>
  <si>
    <t>Разборка покрытий и оснований асфальтобетонных / 5 см</t>
  </si>
  <si>
    <t>50</t>
  </si>
  <si>
    <t>Разборка покрытий и оснований щебеночных / 14 см</t>
  </si>
  <si>
    <t>51</t>
  </si>
  <si>
    <t>52</t>
  </si>
  <si>
    <t>53</t>
  </si>
  <si>
    <t>54</t>
  </si>
  <si>
    <t>55</t>
  </si>
  <si>
    <t>56</t>
  </si>
  <si>
    <t>57</t>
  </si>
  <si>
    <t>58</t>
  </si>
  <si>
    <t>Устройство парковочного кармана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</si>
  <si>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</si>
  <si>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</si>
  <si>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</si>
  <si>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</si>
  <si>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</si>
  <si>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</si>
  <si>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</si>
  <si>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</si>
  <si>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</si>
  <si>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</si>
  <si>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68,1</t>
  </si>
  <si>
    <t>68,2</t>
  </si>
  <si>
    <t>21.3-3-18</t>
  </si>
  <si>
    <t>Смеси асфальтобетонные дорожные горячие мелкозернистые, марка I, тип Б</t>
  </si>
  <si>
    <t>СН-2012-2020.21. База. Р.3, о.3, поз.18</t>
  </si>
  <si>
    <t>69</t>
  </si>
  <si>
    <t>69,1</t>
  </si>
  <si>
    <t>69,2</t>
  </si>
  <si>
    <t>70</t>
  </si>
  <si>
    <t>Новорогожская ул. (Обустройство посадочной площадки для установки павильона ожидания)</t>
  </si>
  <si>
    <t>71</t>
  </si>
  <si>
    <t>72</t>
  </si>
  <si>
    <t>73</t>
  </si>
  <si>
    <t>74</t>
  </si>
  <si>
    <t>75</t>
  </si>
  <si>
    <t>76</t>
  </si>
  <si>
    <t>77</t>
  </si>
  <si>
    <t>Устройство площадки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</si>
  <si>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</si>
  <si>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</si>
  <si>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</si>
  <si>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</si>
  <si>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</si>
  <si>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</si>
  <si>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</si>
  <si>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</si>
  <si>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</si>
  <si>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</si>
  <si>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87,1</t>
  </si>
  <si>
    <t>87,2</t>
  </si>
  <si>
    <t>88</t>
  </si>
  <si>
    <t>Талалихина ул. д. 2 (Организация пешеходного перехода)</t>
  </si>
  <si>
    <t>89</t>
  </si>
  <si>
    <t>90</t>
  </si>
  <si>
    <t>91</t>
  </si>
  <si>
    <t>92</t>
  </si>
  <si>
    <t>93</t>
  </si>
  <si>
    <t>94</t>
  </si>
  <si>
    <t>95</t>
  </si>
  <si>
    <t>96</t>
  </si>
  <si>
    <t>Устройство пешеходного перехода</t>
  </si>
  <si>
    <t>97</t>
  </si>
  <si>
    <t>98</t>
  </si>
  <si>
    <t>99</t>
  </si>
  <si>
    <t>100</t>
  </si>
  <si>
    <t>101</t>
  </si>
  <si>
    <t>102</t>
  </si>
  <si>
    <t>103</t>
  </si>
  <si>
    <t>104</t>
  </si>
  <si>
    <t>Устройство подстилающих и выравнивающих слоев оснований из песка / 20 см</t>
  </si>
  <si>
    <t>105</t>
  </si>
  <si>
    <t>Устройство подстилающих и выравнивающих слоев оснований из щебня / 15 см</t>
  </si>
  <si>
    <t>106</t>
  </si>
  <si>
    <t>106,1</t>
  </si>
  <si>
    <t>106,2</t>
  </si>
  <si>
    <t>107</t>
  </si>
  <si>
    <t>Устройство асфальтобетонных покрытий дорожек и тротуаров двухслойных, верхний слой из песчаной асфальтобетонной смеси толщиной 3 см / 5 см</t>
  </si>
  <si>
    <t>107,1</t>
  </si>
  <si>
    <t>107,2</t>
  </si>
  <si>
    <t>Прочие работы</t>
  </si>
  <si>
    <t>108</t>
  </si>
  <si>
    <t>2.1-3203-12-3/2</t>
  </si>
  <si>
    <t>Нанесение поперечной линии дорожной разметки термопластиком со светоотражательными шариками</t>
  </si>
  <si>
    <t>м2</t>
  </si>
  <si>
    <t>СН-2012-2020.2. База. Сб.1-3203-12-3/2</t>
  </si>
  <si>
    <t>Автомобильные дороги, раздел 32</t>
  </si>
  <si>
    <t>109</t>
  </si>
  <si>
    <t>2.1-3203-17-2/1</t>
  </si>
  <si>
    <t>Дополнительная посыпка световозвращающим стеклонаполнителем одновременно с нанесением линий разметки из термопластика, пластика и других пластичных материалов, добавлять к табл. 1-3203-12, 1-3203-13, 1-3203-16</t>
  </si>
  <si>
    <t>СН-2012-2020.2. База. Сб.1-3203-17-2/1</t>
  </si>
  <si>
    <t>109,1</t>
  </si>
  <si>
    <t>21.1-25-747</t>
  </si>
  <si>
    <t>Стеклошарики световозвращающие, марка "Люкс" 100-600 мкм, для посыпки разметочных красок</t>
  </si>
  <si>
    <t>кг</t>
  </si>
  <si>
    <t>СН-2012-2020.21. База. Р.1, о.25, поз.747</t>
  </si>
  <si>
    <t>109,2</t>
  </si>
  <si>
    <t>21.1-25-789</t>
  </si>
  <si>
    <t>Стеклошарики световозвращающие, фракции 400-800 мкм</t>
  </si>
  <si>
    <t>СН-2012-2020.21. База. Р.1, о.25, поз.789</t>
  </si>
  <si>
    <t>110</t>
  </si>
  <si>
    <t>2.1-3203-8-1/1</t>
  </si>
  <si>
    <t>Установка дорожных знаков на металлических стойках (без стоимости щита дорожного знака)</t>
  </si>
  <si>
    <t>СН-2012-2020.2. База. Сб.1-3203-8-1/1</t>
  </si>
  <si>
    <t>110,1</t>
  </si>
  <si>
    <t>21.7-13-36</t>
  </si>
  <si>
    <t>Хомуты из оцинкованной стали, диаметр 76 мм</t>
  </si>
  <si>
    <t>шт.</t>
  </si>
  <si>
    <t>СН-2012-2020.21. База. Р.7, о.13, поз.36</t>
  </si>
  <si>
    <t>110,2</t>
  </si>
  <si>
    <t>21.7-13-35</t>
  </si>
  <si>
    <t>Стойки из оцинкованной стали, диаметр 76 мм, длина 3 м</t>
  </si>
  <si>
    <t>СН-2012-2020.21. База. Р.7, о.13, поз.35</t>
  </si>
  <si>
    <t>110,3</t>
  </si>
  <si>
    <t>21.7-7-205</t>
  </si>
  <si>
    <t>Стойка строительная из оцинкованного стального профиля</t>
  </si>
  <si>
    <t>СН-2012-2020.21. База. Р.7, о.7, поз.205</t>
  </si>
  <si>
    <t>110,4</t>
  </si>
  <si>
    <t>21.7-13-2</t>
  </si>
  <si>
    <t>Знаки дорожные из оцинкованной стали со световой индикацией "Объезд препятствия" (на светодиодах) 2-го типоразмера</t>
  </si>
  <si>
    <t>СН-2012-2020.21. База. Р.7, о.13, поз.2</t>
  </si>
  <si>
    <t>И</t>
  </si>
  <si>
    <t>Итого без СП</t>
  </si>
  <si>
    <t>зпозп</t>
  </si>
  <si>
    <t>ОЗП и ЗПМ</t>
  </si>
  <si>
    <t>Нбзп</t>
  </si>
  <si>
    <t>НДС 18% (Без ОЗП и ЗПМ)</t>
  </si>
  <si>
    <t>НДС</t>
  </si>
  <si>
    <t>Итого с НДС(Без ОЗП,ЗПМ и СП)</t>
  </si>
  <si>
    <t>Итого</t>
  </si>
  <si>
    <t>Итого с НДС</t>
  </si>
  <si>
    <t>раз</t>
  </si>
  <si>
    <t>Разница</t>
  </si>
  <si>
    <t>Уровень цен на 01.10.2019 г</t>
  </si>
  <si>
    <t>_OBSM_</t>
  </si>
  <si>
    <t>9999990008</t>
  </si>
  <si>
    <t>Трудозатраты рабочих</t>
  </si>
  <si>
    <t>чел.-ч.</t>
  </si>
  <si>
    <t>22.1-2-1</t>
  </si>
  <si>
    <t>СН-2012-2020.22. База. п.1-2-1 (020101)</t>
  </si>
  <si>
    <t>Тракторы на гусеничном ходу, мощность до 60 (81) кВт (л.с.)</t>
  </si>
  <si>
    <t>маш.-ч</t>
  </si>
  <si>
    <t>22.1-5-48</t>
  </si>
  <si>
    <t>СН-2012-2020.22. База. п.1-5-48 (056003)</t>
  </si>
  <si>
    <t>Автогрейдеры, мощность 99-147 кВт (130-200 л.с.)</t>
  </si>
  <si>
    <t>22.1-1-4</t>
  </si>
  <si>
    <t>СН-2012-2020.22. База. п.1-1-4 (010105)</t>
  </si>
  <si>
    <t>Экскаваторы на гусеничном ходу гидравлические, объем ковша до 0,5 м3</t>
  </si>
  <si>
    <t>22.1-1-44</t>
  </si>
  <si>
    <t>СН-2012-2020.22. База. п.1-1-44 (012103)</t>
  </si>
  <si>
    <t>Бульдозеры гусеничные, мощность до 79 кВт (108 л.с.)</t>
  </si>
  <si>
    <t>22.1-18-13</t>
  </si>
  <si>
    <t>СН-2012-2020.22. База. п.1-18-13 (184002)</t>
  </si>
  <si>
    <t>Автомобили-самосвалы, грузоподъемность до 10 т</t>
  </si>
  <si>
    <t>22.1-5-2</t>
  </si>
  <si>
    <t>СН-2012-2020.22. База. п.1-5-2 (050102)</t>
  </si>
  <si>
    <t>Катки самоходные вибрационные, масса до 8 т</t>
  </si>
  <si>
    <t>21.1-1-3</t>
  </si>
  <si>
    <t>СН-2012-2020.21. База. Р.1, о.1, поз.3</t>
  </si>
  <si>
    <t>Битумы нефтяные, дорожные жидкие, марка МГ, СГ</t>
  </si>
  <si>
    <t>22.1-17-196</t>
  </si>
  <si>
    <t>СН-2012-2020.22. База. п.1-17-196 (132025)</t>
  </si>
  <si>
    <t>Превышение стоимости электроэнергии, получаемой от передвижных электростаций</t>
  </si>
  <si>
    <t>22.1-17-23</t>
  </si>
  <si>
    <t>СН-2012-2020.22. База. п.1-17-23 (174301)</t>
  </si>
  <si>
    <t>Газовые горелки</t>
  </si>
  <si>
    <t>22.1-30-103</t>
  </si>
  <si>
    <t>СН-2012-2020.22. База. п.1-30-103 (304104)</t>
  </si>
  <si>
    <t>Перфораторы электрические, мощность до 800 Вт</t>
  </si>
  <si>
    <t>21.1-1-2</t>
  </si>
  <si>
    <t>СН-2012-2020.21. База. Р.1, о.1, поз.2</t>
  </si>
  <si>
    <t>Битумы нефтяные, дорожные вязкие, марка БНД</t>
  </si>
  <si>
    <t>21.1-4-32</t>
  </si>
  <si>
    <t>СН-2012-2020.21. База. Р.1, о.4, поз.32</t>
  </si>
  <si>
    <t>Пропан-бутан, сжиженный газ</t>
  </si>
  <si>
    <t>22.1-10-1</t>
  </si>
  <si>
    <t>СН-2012-2020.22. База. п.1-10-1 (100101)</t>
  </si>
  <si>
    <t>Компрессоры автомобильные, производительность до 5 м3/мин</t>
  </si>
  <si>
    <t>22.1-13-14</t>
  </si>
  <si>
    <t>СН-2012-2020.22. База. п.1-13-14 (136001)</t>
  </si>
  <si>
    <t>Установки для сварки ручной дуговой (постоянного тока)</t>
  </si>
  <si>
    <t>22.1-30-54</t>
  </si>
  <si>
    <t>СН-2012-2020.22. База. п.1-30-54 (308901)</t>
  </si>
  <si>
    <t>Молотки отбойные</t>
  </si>
  <si>
    <t>21.1-11-95</t>
  </si>
  <si>
    <t>СН-2012-2020.21. База. Р.1, о.11, поз.95</t>
  </si>
  <si>
    <t>Шайбы для болтов черные</t>
  </si>
  <si>
    <t>21.1-23-9</t>
  </si>
  <si>
    <t>СН-2012-2020.21. База. Р.1, о.23, поз.9</t>
  </si>
  <si>
    <t>Электроды, тип Э-42, 46, 50, диаметр 4 - 6 мм</t>
  </si>
  <si>
    <t>21.3-1-87</t>
  </si>
  <si>
    <t>СН-2012-2020.21. База. Р.3, о.1, поз.87</t>
  </si>
  <si>
    <t>Смеси бетонные, БСГ, тяжелого бетона на гранитном щебне, класс прочности: В25 (М350); П3, фракция 5-20, F150, W6</t>
  </si>
  <si>
    <t>21.7-13-6</t>
  </si>
  <si>
    <t>СН-2012-2020.21. База. Р.7, о.13, поз.6</t>
  </si>
  <si>
    <t>Ограждения дорожные стальные оцинкованные, марка ОРУД, высота 1,5 м</t>
  </si>
  <si>
    <t>м</t>
  </si>
  <si>
    <t>21.3-2-15</t>
  </si>
  <si>
    <t>СН-2012-2020.21. База. Р.3, о.2, поз.15</t>
  </si>
  <si>
    <t>Растворы цементные, марка 100</t>
  </si>
  <si>
    <t>21.5-1-4</t>
  </si>
  <si>
    <t>СН-2012-2020.21. База. Р.5, о.1, поз.4</t>
  </si>
  <si>
    <t>Перемычки железобетонные брусковые, марка 1ПБ, 2ПБ, 3ПБ, 5ПБ</t>
  </si>
  <si>
    <t>22.1-5-60</t>
  </si>
  <si>
    <t>СН-2012-2020.22. База. п.1-5-60 (057601)</t>
  </si>
  <si>
    <t>Маточные котлы, тип "Hofmann HK-1000"</t>
  </si>
  <si>
    <t>22.1-5-74</t>
  </si>
  <si>
    <t>СН-2012-2020.22. База. п.1-5-74 (057207)</t>
  </si>
  <si>
    <t>Машины разметочные, тип BMT-350С, для нанесения термопластика</t>
  </si>
  <si>
    <t>21.1-25-816</t>
  </si>
  <si>
    <t>СН-2012-2020.21. База. Р.1, о.25, поз.816</t>
  </si>
  <si>
    <t>Термопластики для разметки автомобильных дорог, марка "ТПКН", со светоотражательными шариками</t>
  </si>
  <si>
    <t>22.1-9-1</t>
  </si>
  <si>
    <t>СН-2012-2020.22. База. п.1-9-1 (090101)</t>
  </si>
  <si>
    <t>Машины бурильно-крановые на базе трактора, глубина бурения до 5 м</t>
  </si>
  <si>
    <t>21.1-11-14</t>
  </si>
  <si>
    <t>СН-2012-2020.21. База. Р.1, о.11, поз.14</t>
  </si>
  <si>
    <t>Болты строительные с гайками оцинкованные (10х100мм)</t>
  </si>
  <si>
    <t>22.1-10-5</t>
  </si>
  <si>
    <t>СН-2012-2020.22. База. п.1-10-5 (101002)</t>
  </si>
  <si>
    <t>Компрессоры с дизельным двигателем прицепные до 5 м3/мин</t>
  </si>
  <si>
    <t>22.1-1-5</t>
  </si>
  <si>
    <t>СН-2012-2020.22. База. п.1-1-5 (010109)</t>
  </si>
  <si>
    <t>Экскаваторы на гусеничном ходу гидравлические, объем ковша до 0,65 м3</t>
  </si>
  <si>
    <t>22.1-18-12</t>
  </si>
  <si>
    <t>СН-2012-2020.22. База. п.1-18-12 (184001)</t>
  </si>
  <si>
    <t>Автомобили-самосвалы, грузоподъемность до 7 т</t>
  </si>
  <si>
    <t>21.3-1-69</t>
  </si>
  <si>
    <t>СН-2012-2020.21. База. Р.3, о.1, поз.69</t>
  </si>
  <si>
    <t>Смеси бетонные, БСГ, тяжелого бетона на гранитном щебне, класс прочности: В15 (М200); П3, фракция 5-20, F50-100, W0-2</t>
  </si>
  <si>
    <t>21.5-3-13</t>
  </si>
  <si>
    <t>СН-2012-2020.21. База. Р.5, о.3, поз.13</t>
  </si>
  <si>
    <t>Камни бетонные бортовые, марка БР 100.30.15</t>
  </si>
  <si>
    <t>22.1-5-15</t>
  </si>
  <si>
    <t>СН-2012-2020.22. База. п.1-5-15 (050703)</t>
  </si>
  <si>
    <t>Катки прицепные пневмоколесные, масса до 50 т</t>
  </si>
  <si>
    <t>22.1-5-18</t>
  </si>
  <si>
    <t>СН-2012-2020.22. База. п.1-5-18 (050902)</t>
  </si>
  <si>
    <t>Поливомоечные машины, емкость цистерны более 5000 л</t>
  </si>
  <si>
    <t>22.1-5-7</t>
  </si>
  <si>
    <t>СН-2012-2020.22. База. п.1-5-7 (050301)</t>
  </si>
  <si>
    <t>Катки дорожные самоходные на пневмоколесном ходу, масса до 16 т</t>
  </si>
  <si>
    <t>21.1-12-10</t>
  </si>
  <si>
    <t>СН-2012-2020.21. База. Р.1, о.12, поз.10</t>
  </si>
  <si>
    <t>Песок для дорожных работ, рядовой</t>
  </si>
  <si>
    <t>21.1-25-13</t>
  </si>
  <si>
    <t>СН-2012-2020.21. База. Р.1, о.25, поз.13</t>
  </si>
  <si>
    <t>Вода</t>
  </si>
  <si>
    <t>22.1-1-43</t>
  </si>
  <si>
    <t>СН-2012-2020.22. База. п.1-1-43 (012102)</t>
  </si>
  <si>
    <t>Бульдозеры гусеничные, мощность до 59 кВт (80 л.с.)</t>
  </si>
  <si>
    <t>22.1-5-3</t>
  </si>
  <si>
    <t>СН-2012-2020.22. База. п.1-5-3 (050103)</t>
  </si>
  <si>
    <t>Катки самоходные вибрационные, масса более 8 т</t>
  </si>
  <si>
    <t>21.1-12-36</t>
  </si>
  <si>
    <t>СН-2012-2020.21. База. Р.1, о.12, поз.36</t>
  </si>
  <si>
    <t>Щебень из естественного камня для строительных работ, марка 1200-800, фракция 20-40 мм</t>
  </si>
  <si>
    <t>5216100000</t>
  </si>
  <si>
    <t>Щитки металлические</t>
  </si>
  <si>
    <t>Поправка: СН-2012 О.П. п.22  Наименование: Демонтаж, разборка отдельных бетонных, железобетонных, металлических, деревянных, пластмассовых конструктивных элементов зданий и сооружений, внутренних и наружных инженерных систем и коммуникаций при отсутствии необходимых стоимостных нормативов в сборниках СН-2012</t>
  </si>
  <si>
    <t>"СОГЛАСОВАНО"</t>
  </si>
  <si>
    <t>"УТВЕРЖДАЮ"</t>
  </si>
  <si>
    <t>Форма № 1а (глава 1-5)</t>
  </si>
  <si>
    <t>"_____"________________ 2020 г.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</si>
  <si>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</si>
  <si>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</si>
  <si>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</si>
  <si>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</si>
  <si>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</si>
  <si>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</si>
  <si>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</si>
  <si>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</si>
  <si>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</si>
  <si>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</si>
  <si>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</si>
  <si>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</si>
  <si>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</si>
  <si>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</si>
  <si>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</si>
  <si>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</si>
  <si>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</si>
  <si>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</si>
  <si>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</si>
  <si>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</si>
  <si>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</si>
  <si>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>Составлен(а) в уровне текущих (прогнозных) цен октябрь 2019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</si>
  <si>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</si>
  <si>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</si>
  <si>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</si>
  <si>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</si>
  <si>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</si>
  <si>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</si>
  <si>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</si>
  <si>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</si>
  <si>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</si>
  <si>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</si>
  <si>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r>
      <t>2.1-3203-34-1/1</t>
    </r>
    <r>
      <rPr>
        <i/>
        <sz val="10"/>
        <rFont val="Arial"/>
        <family val="2"/>
        <charset val="204"/>
      </rPr>
      <t xml:space="preserve">
Поправка: СН-2012 О.П. п.22</t>
    </r>
  </si>
  <si>
    <r>
      <t>Дополнительные работы при устройстве металлических дорожных ограждений на поверхности асфальтобетонных дорожных покрытий</t>
    </r>
    <r>
      <rPr>
        <i/>
        <sz val="10"/>
        <rFont val="Arial"/>
        <family val="2"/>
        <charset val="204"/>
      </rPr>
      <t xml:space="preserve">
Поправка: СН-2012 О.П. п.22  Наименование: Демонтаж, разборка отдельных бетонных, железобетонных, металлических, деревянных, пластмассовых конструктивных элементов зданий и сооружений, внутренних и наружных инженерных систем и коммуникаций при отсутствии необходимых стоимостных нормативов в сборниках СН-2012</t>
    </r>
  </si>
  <si>
    <r>
      <t>1.4-3103-6-6/1</t>
    </r>
    <r>
      <rPr>
        <i/>
        <sz val="10"/>
        <rFont val="Arial"/>
        <family val="2"/>
        <charset val="204"/>
      </rPr>
      <t xml:space="preserve">
Поправка: СН-2012 О.П. п.22</t>
    </r>
  </si>
  <si>
    <r>
      <t>Укладка перемычек массой до 0,3 т</t>
    </r>
    <r>
      <rPr>
        <i/>
        <sz val="10"/>
        <rFont val="Arial"/>
        <family val="2"/>
        <charset val="204"/>
      </rPr>
      <t xml:space="preserve">
Поправка: СН-2012 О.П. п.22  Наименование: Демонтаж, разборка отдельных бетонных, железобетонных, металлических, деревянных, пластмассовых конструктивных элементов зданий и сооружений, внутренних и наружных инженерных систем и коммуникаций при отсутствии необходимых стоимостных нормативов в сборниках СН-2012</t>
    </r>
  </si>
  <si>
    <t xml:space="preserve">Составил   </t>
  </si>
  <si>
    <t>[должность,подпись(инициалы,фамилия)]</t>
  </si>
  <si>
    <t xml:space="preserve">Проверил   </t>
  </si>
  <si>
    <t>НДС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</si>
</sst>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mmmm"/>
    <numFmt numFmtId="166" formatCode="#,##0.00####;[Red]\-\ #,##0.00####"/>
    <numFmt numFmtId="167" formatCode="#,##0.00;[Red]\-\ #,##0.00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165" fontId="10" fillId="0" borderId="0" xfId="0" applyNumberFormat="1" applyFont="1"/>
    <xf numFmtId="1" fontId="10" fillId="0" borderId="0" xfId="0" applyNumberFormat="1" applyFont="1"/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7" fontId="15" fillId="0" borderId="0" xfId="0" applyNumberFormat="1" applyFont="1" applyAlignment="1">
      <alignment horizontal="right"/>
    </xf>
    <xf numFmtId="167" fontId="0" fillId="0" borderId="0" xfId="0" applyNumberFormat="1"/>
    <xf numFmtId="0" fontId="0" fillId="0" borderId="6" xfId="0" applyBorder="1"/>
    <xf numFmtId="167" fontId="16" fillId="0" borderId="6" xfId="0" applyNumberFormat="1" applyFont="1" applyBorder="1" applyAlignment="1">
      <alignment horizontal="right"/>
    </xf>
    <xf numFmtId="0" fontId="16" fillId="0" borderId="0" xfId="0" applyFont="1"/>
    <xf numFmtId="0" fontId="10" fillId="0" borderId="0" xfId="0" quotePrefix="1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167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167" fontId="16" fillId="0" borderId="6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1" applyFont="1"/>
    <xf numFmtId="164" fontId="0" fillId="0" borderId="0" xfId="0" applyNumberFormat="1"/>
    <xf numFmtId="0" fontId="10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25"/>
  <sheetViews>
    <sheetView tabSelected="1" topLeftCell="A604" zoomScaleNormal="100" workbookViewId="0">
      <selection activeCell="A617" sqref="A617:H61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9" max="11" width="12.7109375" customWidth="1"/>
    <col min="15" max="30" width="0" hidden="1" customWidth="1"/>
    <col min="31" max="31" width="149.140625" hidden="1" customWidth="1"/>
    <col min="32" max="32" width="113.140625" hidden="1" customWidth="1"/>
    <col min="33" max="36" width="0" hidden="1" customWidth="1"/>
  </cols>
  <sheetData>
    <row r="1" spans="1:11" x14ac:dyDescent="0.2">
      <c r="A1" s="8" t="str">
        <f>CONCATENATE(Source!B1, "     СН-2012 (© ОАО МЦЦС 'Мосстройцены', ", "2020", ")")</f>
        <v>Smeta.RU  (495) 974-1589     СН-2012 (© ОАО МЦЦС 'Мосстройцены', 2020)</v>
      </c>
    </row>
    <row r="2" spans="1:11" ht="14.25" x14ac:dyDescent="0.2">
      <c r="A2" s="9"/>
      <c r="B2" s="9"/>
      <c r="C2" s="9"/>
      <c r="D2" s="9"/>
      <c r="E2" s="9"/>
      <c r="F2" s="9"/>
      <c r="G2" s="9"/>
      <c r="H2" s="9"/>
      <c r="I2" s="9"/>
      <c r="J2" s="46" t="s">
        <v>498</v>
      </c>
      <c r="K2" s="46"/>
    </row>
    <row r="3" spans="1:11" ht="16.5" x14ac:dyDescent="0.25">
      <c r="A3" s="11"/>
      <c r="B3" s="55" t="s">
        <v>496</v>
      </c>
      <c r="C3" s="55"/>
      <c r="D3" s="55"/>
      <c r="E3" s="55"/>
      <c r="F3" s="10"/>
      <c r="G3" s="55" t="s">
        <v>497</v>
      </c>
      <c r="H3" s="55"/>
      <c r="I3" s="55"/>
      <c r="J3" s="55"/>
      <c r="K3" s="55"/>
    </row>
    <row r="4" spans="1:11" ht="14.25" x14ac:dyDescent="0.2">
      <c r="A4" s="10"/>
      <c r="B4" s="47"/>
      <c r="C4" s="47"/>
      <c r="D4" s="47"/>
      <c r="E4" s="47"/>
      <c r="F4" s="10"/>
      <c r="G4" s="47"/>
      <c r="H4" s="47"/>
      <c r="I4" s="47"/>
      <c r="J4" s="47"/>
      <c r="K4" s="47"/>
    </row>
    <row r="5" spans="1:11" ht="14.25" x14ac:dyDescent="0.2">
      <c r="A5" s="12"/>
      <c r="B5" s="12"/>
      <c r="C5" s="13"/>
      <c r="D5" s="13"/>
      <c r="E5" s="13"/>
      <c r="F5" s="10"/>
      <c r="G5" s="14"/>
      <c r="H5" s="13"/>
      <c r="I5" s="13"/>
      <c r="J5" s="13"/>
      <c r="K5" s="14"/>
    </row>
    <row r="6" spans="1:11" ht="14.25" x14ac:dyDescent="0.2">
      <c r="A6" s="14"/>
      <c r="B6" s="47" t="str">
        <f>CONCATENATE("______________________ ", IF(Source!AL12&lt;&gt;"", Source!AL12, ""))</f>
        <v xml:space="preserve">______________________ </v>
      </c>
      <c r="C6" s="47"/>
      <c r="D6" s="47"/>
      <c r="E6" s="47"/>
      <c r="F6" s="10"/>
      <c r="G6" s="47" t="str">
        <f>CONCATENATE("______________________ ", IF(Source!AH12&lt;&gt;"", Source!AH12, ""))</f>
        <v xml:space="preserve">______________________ </v>
      </c>
      <c r="H6" s="47"/>
      <c r="I6" s="47"/>
      <c r="J6" s="47"/>
      <c r="K6" s="47"/>
    </row>
    <row r="7" spans="1:11" ht="14.25" x14ac:dyDescent="0.2">
      <c r="A7" s="15"/>
      <c r="B7" s="50" t="s">
        <v>499</v>
      </c>
      <c r="C7" s="50"/>
      <c r="D7" s="50"/>
      <c r="E7" s="50"/>
      <c r="F7" s="10"/>
      <c r="G7" s="50" t="s">
        <v>499</v>
      </c>
      <c r="H7" s="50"/>
      <c r="I7" s="50"/>
      <c r="J7" s="50"/>
      <c r="K7" s="50"/>
    </row>
    <row r="9" spans="1:11" ht="14.2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51" t="str">
        <f>CONCATENATE( "ЛОКАЛЬНАЯ СМЕТА № ",IF(Source!F20&lt;&gt;"Новая локальная смета", Source!F20, ""))</f>
        <v xml:space="preserve">ЛОКАЛЬНАЯ СМЕТА № 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500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x14ac:dyDescent="0.25">
      <c r="A13" s="54" t="str">
        <f>IF(Source!G20&lt;&gt;"Новая локальная смета", Source!G20, "")</f>
        <v>Таганский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4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x14ac:dyDescent="0.25">
      <c r="A15" s="56" t="str">
        <f>IF(Source!G12&lt;&gt;"Новый объект", Source!G12, "")</f>
        <v>Локальные мероприятия 2020г. (Таганский)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3" t="s">
        <v>501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4.2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x14ac:dyDescent="0.2">
      <c r="A18" s="58" t="str">
        <f>CONCATENATE( "Основание: чертежи № ", Source!J20)</f>
        <v xml:space="preserve">Основание: чертежи № 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4.2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 x14ac:dyDescent="0.2">
      <c r="A20" s="10"/>
      <c r="B20" s="10"/>
      <c r="C20" s="10"/>
      <c r="D20" s="10"/>
      <c r="E20" s="10"/>
      <c r="F20" s="47" t="s">
        <v>502</v>
      </c>
      <c r="G20" s="47"/>
      <c r="H20" s="47"/>
      <c r="I20" s="45">
        <f>(Source!F931/1000)</f>
        <v>2400.8391299999998</v>
      </c>
      <c r="J20" s="46"/>
      <c r="K20" s="10" t="s">
        <v>503</v>
      </c>
    </row>
    <row r="21" spans="1:11" ht="14.25" hidden="1" x14ac:dyDescent="0.2">
      <c r="A21" s="10"/>
      <c r="B21" s="10"/>
      <c r="C21" s="10"/>
      <c r="D21" s="10"/>
      <c r="E21" s="10"/>
      <c r="F21" s="47" t="s">
        <v>504</v>
      </c>
      <c r="G21" s="47"/>
      <c r="H21" s="47"/>
      <c r="I21" s="45">
        <f>(Source!F916)/1000</f>
        <v>0</v>
      </c>
      <c r="J21" s="46"/>
      <c r="K21" s="10" t="s">
        <v>503</v>
      </c>
    </row>
    <row r="22" spans="1:11" ht="14.25" hidden="1" x14ac:dyDescent="0.2">
      <c r="A22" s="10"/>
      <c r="B22" s="10"/>
      <c r="C22" s="10"/>
      <c r="D22" s="10"/>
      <c r="E22" s="10"/>
      <c r="F22" s="47" t="s">
        <v>505</v>
      </c>
      <c r="G22" s="47"/>
      <c r="H22" s="47"/>
      <c r="I22" s="45">
        <f>(Source!F917)/1000</f>
        <v>0</v>
      </c>
      <c r="J22" s="46"/>
      <c r="K22" s="10" t="s">
        <v>503</v>
      </c>
    </row>
    <row r="23" spans="1:11" ht="14.25" hidden="1" x14ac:dyDescent="0.2">
      <c r="A23" s="10"/>
      <c r="B23" s="10"/>
      <c r="C23" s="10"/>
      <c r="D23" s="10"/>
      <c r="E23" s="10"/>
      <c r="F23" s="47" t="s">
        <v>506</v>
      </c>
      <c r="G23" s="47"/>
      <c r="H23" s="47"/>
      <c r="I23" s="45">
        <f>(Source!F908)/1000</f>
        <v>0</v>
      </c>
      <c r="J23" s="46"/>
      <c r="K23" s="10" t="s">
        <v>503</v>
      </c>
    </row>
    <row r="24" spans="1:11" ht="14.25" hidden="1" x14ac:dyDescent="0.2">
      <c r="A24" s="10"/>
      <c r="B24" s="10"/>
      <c r="C24" s="10"/>
      <c r="D24" s="10"/>
      <c r="E24" s="10"/>
      <c r="F24" s="47" t="s">
        <v>316</v>
      </c>
      <c r="G24" s="47"/>
      <c r="H24" s="47"/>
      <c r="I24" s="45">
        <f>(Source!F918+Source!F919)/1000</f>
        <v>2034.60943</v>
      </c>
      <c r="J24" s="46"/>
      <c r="K24" s="10" t="s">
        <v>503</v>
      </c>
    </row>
    <row r="25" spans="1:11" ht="14.25" x14ac:dyDescent="0.2">
      <c r="A25" s="10"/>
      <c r="B25" s="10"/>
      <c r="C25" s="10"/>
      <c r="D25" s="10"/>
      <c r="E25" s="10"/>
      <c r="F25" s="47" t="s">
        <v>507</v>
      </c>
      <c r="G25" s="47"/>
      <c r="H25" s="47"/>
      <c r="I25" s="45">
        <f>(Source!F914+ Source!F913)/1000</f>
        <v>477.23323999999997</v>
      </c>
      <c r="J25" s="46"/>
      <c r="K25" s="10" t="s">
        <v>503</v>
      </c>
    </row>
    <row r="26" spans="1:11" ht="14.25" x14ac:dyDescent="0.2">
      <c r="A26" s="10" t="s">
        <v>521</v>
      </c>
      <c r="B26" s="10"/>
      <c r="C26" s="10"/>
      <c r="D26" s="16"/>
      <c r="E26" s="17"/>
      <c r="F26" s="10"/>
      <c r="G26" s="10"/>
      <c r="H26" s="10"/>
      <c r="I26" s="10"/>
      <c r="J26" s="10"/>
      <c r="K26" s="10"/>
    </row>
    <row r="27" spans="1:11" ht="14.25" x14ac:dyDescent="0.2">
      <c r="A27" s="43" t="s">
        <v>508</v>
      </c>
      <c r="B27" s="43" t="s">
        <v>509</v>
      </c>
      <c r="C27" s="43" t="s">
        <v>510</v>
      </c>
      <c r="D27" s="43" t="s">
        <v>511</v>
      </c>
      <c r="E27" s="43" t="s">
        <v>512</v>
      </c>
      <c r="F27" s="43" t="s">
        <v>513</v>
      </c>
      <c r="G27" s="43" t="s">
        <v>514</v>
      </c>
      <c r="H27" s="43" t="s">
        <v>515</v>
      </c>
      <c r="I27" s="43" t="s">
        <v>516</v>
      </c>
      <c r="J27" s="43" t="s">
        <v>517</v>
      </c>
      <c r="K27" s="18" t="s">
        <v>518</v>
      </c>
    </row>
    <row r="28" spans="1:11" ht="28.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19" t="s">
        <v>519</v>
      </c>
    </row>
    <row r="29" spans="1:11" ht="28.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19" t="s">
        <v>520</v>
      </c>
    </row>
    <row r="30" spans="1:11" ht="14.25" x14ac:dyDescent="0.2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  <c r="K30" s="19">
        <v>11</v>
      </c>
    </row>
    <row r="32" spans="1:11" ht="16.5" x14ac:dyDescent="0.25">
      <c r="A32" s="42" t="str">
        <f>CONCATENATE("Раздел: ",IF(Source!G24&lt;&gt;"Новый раздел", Source!G24, ""))</f>
        <v>Раздел: Б.Полуярославский пер. (устройство тротуара)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4" spans="1:22" ht="16.5" x14ac:dyDescent="0.25">
      <c r="A34" s="42" t="str">
        <f>CONCATENATE("Подраздел: ",IF(Source!G28&lt;&gt;"Новый подраздел", Source!G28, ""))</f>
        <v>Подраздел: Подготовительные работы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22" ht="28.5" x14ac:dyDescent="0.2">
      <c r="A35" s="20" t="str">
        <f>Source!E32</f>
        <v>1</v>
      </c>
      <c r="B35" s="21" t="str">
        <f>Source!F32</f>
        <v>2.1-3104-1-4/1</v>
      </c>
      <c r="C35" s="21" t="str">
        <f>Source!G32</f>
        <v>Разборка покрытий и оснований асфальтобетонных / 10 см</v>
      </c>
      <c r="D35" s="22" t="str">
        <f>Source!H32</f>
        <v>100 м3</v>
      </c>
      <c r="E35" s="9">
        <f>Source!I32</f>
        <v>0.20100000000000001</v>
      </c>
      <c r="F35" s="24"/>
      <c r="G35" s="23"/>
      <c r="H35" s="9"/>
      <c r="I35" s="9"/>
      <c r="J35" s="25"/>
      <c r="K35" s="25"/>
      <c r="Q35">
        <f>ROUND((Source!BZ32/100)*ROUND((Source!AF32*Source!AV32)*Source!I32, 2), 2)</f>
        <v>4065.54</v>
      </c>
      <c r="R35">
        <f>Source!X32</f>
        <v>4065.54</v>
      </c>
      <c r="S35">
        <f>ROUND((Source!CA32/100)*ROUND((Source!AF32*Source!AV32)*Source!I32, 2), 2)</f>
        <v>580.79</v>
      </c>
      <c r="T35">
        <f>Source!Y32</f>
        <v>580.79</v>
      </c>
      <c r="U35">
        <f>ROUND((175/100)*ROUND((Source!AE32*Source!AV32)*Source!I32, 2), 2)</f>
        <v>5645.27</v>
      </c>
      <c r="V35">
        <f>ROUND((108/100)*ROUND(Source!CS32*Source!I32, 2), 2)</f>
        <v>3483.94</v>
      </c>
    </row>
    <row r="36" spans="1:22" x14ac:dyDescent="0.2">
      <c r="C36" s="26" t="str">
        <f>"Объем: "&amp;Source!I32&amp;"=(201*"&amp;"0,1)/"&amp;"100"</f>
        <v>Объем: 0,201=(201*0,1)/100</v>
      </c>
    </row>
    <row r="37" spans="1:22" ht="14.25" x14ac:dyDescent="0.2">
      <c r="A37" s="20"/>
      <c r="B37" s="21"/>
      <c r="C37" s="21" t="s">
        <v>522</v>
      </c>
      <c r="D37" s="22"/>
      <c r="E37" s="9"/>
      <c r="F37" s="24">
        <f>Source!AO32</f>
        <v>28895.1</v>
      </c>
      <c r="G37" s="23" t="str">
        <f>Source!DG32</f>
        <v/>
      </c>
      <c r="H37" s="9">
        <f>Source!AV32</f>
        <v>1</v>
      </c>
      <c r="I37" s="9">
        <f>IF(Source!BA32&lt;&gt; 0, Source!BA32, 1)</f>
        <v>1</v>
      </c>
      <c r="J37" s="25">
        <f>Source!S32</f>
        <v>5807.92</v>
      </c>
      <c r="K37" s="25"/>
    </row>
    <row r="38" spans="1:22" ht="14.25" x14ac:dyDescent="0.2">
      <c r="A38" s="20"/>
      <c r="B38" s="21"/>
      <c r="C38" s="21" t="s">
        <v>523</v>
      </c>
      <c r="D38" s="22"/>
      <c r="E38" s="9"/>
      <c r="F38" s="24">
        <f>Source!AM32</f>
        <v>29276.639999999999</v>
      </c>
      <c r="G38" s="23" t="str">
        <f>Source!DE32</f>
        <v/>
      </c>
      <c r="H38" s="9">
        <f>Source!AV32</f>
        <v>1</v>
      </c>
      <c r="I38" s="9">
        <f>IF(Source!BB32&lt;&gt; 0, Source!BB32, 1)</f>
        <v>1</v>
      </c>
      <c r="J38" s="25">
        <f>Source!Q32</f>
        <v>5884.6</v>
      </c>
      <c r="K38" s="25"/>
    </row>
    <row r="39" spans="1:22" ht="14.25" x14ac:dyDescent="0.2">
      <c r="A39" s="20"/>
      <c r="B39" s="21"/>
      <c r="C39" s="21" t="s">
        <v>524</v>
      </c>
      <c r="D39" s="22"/>
      <c r="E39" s="9"/>
      <c r="F39" s="24">
        <f>Source!AN32</f>
        <v>16049.11</v>
      </c>
      <c r="G39" s="23" t="str">
        <f>Source!DF32</f>
        <v/>
      </c>
      <c r="H39" s="9">
        <f>Source!AV32</f>
        <v>1</v>
      </c>
      <c r="I39" s="9">
        <f>IF(Source!BS32&lt;&gt; 0, Source!BS32, 1)</f>
        <v>1</v>
      </c>
      <c r="J39" s="27">
        <f>Source!R32</f>
        <v>3225.87</v>
      </c>
      <c r="K39" s="25"/>
    </row>
    <row r="40" spans="1:22" ht="14.25" x14ac:dyDescent="0.2">
      <c r="A40" s="20"/>
      <c r="B40" s="21"/>
      <c r="C40" s="21" t="s">
        <v>525</v>
      </c>
      <c r="D40" s="22" t="s">
        <v>526</v>
      </c>
      <c r="E40" s="9">
        <f>Source!AT32</f>
        <v>70</v>
      </c>
      <c r="F40" s="24"/>
      <c r="G40" s="23"/>
      <c r="H40" s="9"/>
      <c r="I40" s="9"/>
      <c r="J40" s="25">
        <f>SUM(R35:R39)</f>
        <v>4065.54</v>
      </c>
      <c r="K40" s="25"/>
    </row>
    <row r="41" spans="1:22" ht="14.25" x14ac:dyDescent="0.2">
      <c r="A41" s="20"/>
      <c r="B41" s="21"/>
      <c r="C41" s="21" t="s">
        <v>527</v>
      </c>
      <c r="D41" s="22" t="s">
        <v>526</v>
      </c>
      <c r="E41" s="9">
        <f>Source!AU32</f>
        <v>10</v>
      </c>
      <c r="F41" s="24"/>
      <c r="G41" s="23"/>
      <c r="H41" s="9"/>
      <c r="I41" s="9"/>
      <c r="J41" s="25">
        <f>SUM(T35:T40)</f>
        <v>580.79</v>
      </c>
      <c r="K41" s="25"/>
    </row>
    <row r="42" spans="1:22" ht="14.25" x14ac:dyDescent="0.2">
      <c r="A42" s="20"/>
      <c r="B42" s="21"/>
      <c r="C42" s="21" t="s">
        <v>528</v>
      </c>
      <c r="D42" s="22" t="s">
        <v>526</v>
      </c>
      <c r="E42" s="9">
        <f>108</f>
        <v>108</v>
      </c>
      <c r="F42" s="24"/>
      <c r="G42" s="23"/>
      <c r="H42" s="9"/>
      <c r="I42" s="9"/>
      <c r="J42" s="25">
        <f>SUM(V35:V41)</f>
        <v>3483.94</v>
      </c>
      <c r="K42" s="25"/>
    </row>
    <row r="43" spans="1:22" ht="14.25" x14ac:dyDescent="0.2">
      <c r="A43" s="20"/>
      <c r="B43" s="21"/>
      <c r="C43" s="21" t="s">
        <v>529</v>
      </c>
      <c r="D43" s="22" t="s">
        <v>530</v>
      </c>
      <c r="E43" s="9">
        <f>Source!AQ32</f>
        <v>155</v>
      </c>
      <c r="F43" s="24"/>
      <c r="G43" s="23" t="str">
        <f>Source!DI32</f>
        <v/>
      </c>
      <c r="H43" s="9">
        <f>Source!AV32</f>
        <v>1</v>
      </c>
      <c r="I43" s="9"/>
      <c r="J43" s="25"/>
      <c r="K43" s="25">
        <f>Source!U32</f>
        <v>31.155000000000001</v>
      </c>
    </row>
    <row r="44" spans="1:22" ht="15" x14ac:dyDescent="0.25">
      <c r="A44" s="29"/>
      <c r="B44" s="29"/>
      <c r="C44" s="29"/>
      <c r="D44" s="29"/>
      <c r="E44" s="29"/>
      <c r="F44" s="29"/>
      <c r="G44" s="29"/>
      <c r="H44" s="29"/>
      <c r="I44" s="41">
        <f>J37+J38+J40+J41+J42</f>
        <v>19822.79</v>
      </c>
      <c r="J44" s="41"/>
      <c r="K44" s="30">
        <f>IF(Source!I32&lt;&gt;0, ROUND(I44/Source!I32, 2), 0)</f>
        <v>98620.85</v>
      </c>
      <c r="P44" s="28">
        <f>I44</f>
        <v>19822.79</v>
      </c>
    </row>
    <row r="45" spans="1:22" ht="28.5" x14ac:dyDescent="0.2">
      <c r="A45" s="20" t="str">
        <f>Source!E33</f>
        <v>2</v>
      </c>
      <c r="B45" s="21" t="str">
        <f>Source!F33</f>
        <v>2.1-3104-1-2/1</v>
      </c>
      <c r="C45" s="21" t="str">
        <f>Source!G33</f>
        <v>Разборка покрытий и оснований щебеночных / 5 см</v>
      </c>
      <c r="D45" s="22" t="str">
        <f>Source!H33</f>
        <v>100 м3</v>
      </c>
      <c r="E45" s="9">
        <f>Source!I33</f>
        <v>0.10050000000000001</v>
      </c>
      <c r="F45" s="24"/>
      <c r="G45" s="23"/>
      <c r="H45" s="9"/>
      <c r="I45" s="9"/>
      <c r="J45" s="25"/>
      <c r="K45" s="25"/>
      <c r="Q45">
        <f>ROUND((Source!BZ33/100)*ROUND((Source!AF33*Source!AV33)*Source!I33, 2), 2)</f>
        <v>96.58</v>
      </c>
      <c r="R45">
        <f>Source!X33</f>
        <v>96.58</v>
      </c>
      <c r="S45">
        <f>ROUND((Source!CA33/100)*ROUND((Source!AF33*Source!AV33)*Source!I33, 2), 2)</f>
        <v>13.8</v>
      </c>
      <c r="T45">
        <f>Source!Y33</f>
        <v>13.8</v>
      </c>
      <c r="U45">
        <f>ROUND((175/100)*ROUND((Source!AE33*Source!AV33)*Source!I33, 2), 2)</f>
        <v>298.99</v>
      </c>
      <c r="V45">
        <f>ROUND((108/100)*ROUND(Source!CS33*Source!I33, 2), 2)</f>
        <v>184.52</v>
      </c>
    </row>
    <row r="46" spans="1:22" x14ac:dyDescent="0.2">
      <c r="C46" s="26" t="str">
        <f>"Объем: "&amp;Source!I33&amp;"=(201*"&amp;"0,05)/"&amp;"100"</f>
        <v>Объем: 0,1005=(201*0,05)/100</v>
      </c>
    </row>
    <row r="47" spans="1:22" ht="14.25" x14ac:dyDescent="0.2">
      <c r="A47" s="20"/>
      <c r="B47" s="21"/>
      <c r="C47" s="21" t="s">
        <v>522</v>
      </c>
      <c r="D47" s="22"/>
      <c r="E47" s="9"/>
      <c r="F47" s="24">
        <f>Source!AO33</f>
        <v>1372.88</v>
      </c>
      <c r="G47" s="23" t="str">
        <f>Source!DG33</f>
        <v/>
      </c>
      <c r="H47" s="9">
        <f>Source!AV33</f>
        <v>1</v>
      </c>
      <c r="I47" s="9">
        <f>IF(Source!BA33&lt;&gt; 0, Source!BA33, 1)</f>
        <v>1</v>
      </c>
      <c r="J47" s="25">
        <f>Source!S33</f>
        <v>137.97</v>
      </c>
      <c r="K47" s="25"/>
    </row>
    <row r="48" spans="1:22" ht="14.25" x14ac:dyDescent="0.2">
      <c r="A48" s="20"/>
      <c r="B48" s="21"/>
      <c r="C48" s="21" t="s">
        <v>523</v>
      </c>
      <c r="D48" s="22"/>
      <c r="E48" s="9"/>
      <c r="F48" s="24">
        <f>Source!AM33</f>
        <v>3781.03</v>
      </c>
      <c r="G48" s="23" t="str">
        <f>Source!DE33</f>
        <v/>
      </c>
      <c r="H48" s="9">
        <f>Source!AV33</f>
        <v>1</v>
      </c>
      <c r="I48" s="9">
        <f>IF(Source!BB33&lt;&gt; 0, Source!BB33, 1)</f>
        <v>1</v>
      </c>
      <c r="J48" s="25">
        <f>Source!Q33</f>
        <v>379.99</v>
      </c>
      <c r="K48" s="25"/>
    </row>
    <row r="49" spans="1:22" ht="14.25" x14ac:dyDescent="0.2">
      <c r="A49" s="20"/>
      <c r="B49" s="21"/>
      <c r="C49" s="21" t="s">
        <v>524</v>
      </c>
      <c r="D49" s="22"/>
      <c r="E49" s="9"/>
      <c r="F49" s="24">
        <f>Source!AN33</f>
        <v>1699.96</v>
      </c>
      <c r="G49" s="23" t="str">
        <f>Source!DF33</f>
        <v/>
      </c>
      <c r="H49" s="9">
        <f>Source!AV33</f>
        <v>1</v>
      </c>
      <c r="I49" s="9">
        <f>IF(Source!BS33&lt;&gt; 0, Source!BS33, 1)</f>
        <v>1</v>
      </c>
      <c r="J49" s="27">
        <f>Source!R33</f>
        <v>170.85</v>
      </c>
      <c r="K49" s="25"/>
    </row>
    <row r="50" spans="1:22" ht="14.25" x14ac:dyDescent="0.2">
      <c r="A50" s="20"/>
      <c r="B50" s="21"/>
      <c r="C50" s="21" t="s">
        <v>525</v>
      </c>
      <c r="D50" s="22" t="s">
        <v>526</v>
      </c>
      <c r="E50" s="9">
        <f>Source!AT33</f>
        <v>70</v>
      </c>
      <c r="F50" s="24"/>
      <c r="G50" s="23"/>
      <c r="H50" s="9"/>
      <c r="I50" s="9"/>
      <c r="J50" s="25">
        <f>SUM(R45:R49)</f>
        <v>96.58</v>
      </c>
      <c r="K50" s="25"/>
    </row>
    <row r="51" spans="1:22" ht="14.25" x14ac:dyDescent="0.2">
      <c r="A51" s="20"/>
      <c r="B51" s="21"/>
      <c r="C51" s="21" t="s">
        <v>527</v>
      </c>
      <c r="D51" s="22" t="s">
        <v>526</v>
      </c>
      <c r="E51" s="9">
        <f>Source!AU33</f>
        <v>10</v>
      </c>
      <c r="F51" s="24"/>
      <c r="G51" s="23"/>
      <c r="H51" s="9"/>
      <c r="I51" s="9"/>
      <c r="J51" s="25">
        <f>SUM(T45:T50)</f>
        <v>13.8</v>
      </c>
      <c r="K51" s="25"/>
    </row>
    <row r="52" spans="1:22" ht="14.25" x14ac:dyDescent="0.2">
      <c r="A52" s="20"/>
      <c r="B52" s="21"/>
      <c r="C52" s="21" t="s">
        <v>528</v>
      </c>
      <c r="D52" s="22" t="s">
        <v>526</v>
      </c>
      <c r="E52" s="9">
        <f>108</f>
        <v>108</v>
      </c>
      <c r="F52" s="24"/>
      <c r="G52" s="23"/>
      <c r="H52" s="9"/>
      <c r="I52" s="9"/>
      <c r="J52" s="25">
        <f>SUM(V45:V51)</f>
        <v>184.52</v>
      </c>
      <c r="K52" s="25"/>
    </row>
    <row r="53" spans="1:22" ht="14.25" x14ac:dyDescent="0.2">
      <c r="A53" s="20"/>
      <c r="B53" s="21"/>
      <c r="C53" s="21" t="s">
        <v>529</v>
      </c>
      <c r="D53" s="22" t="s">
        <v>530</v>
      </c>
      <c r="E53" s="9">
        <f>Source!AQ33</f>
        <v>11.7</v>
      </c>
      <c r="F53" s="24"/>
      <c r="G53" s="23" t="str">
        <f>Source!DI33</f>
        <v/>
      </c>
      <c r="H53" s="9">
        <f>Source!AV33</f>
        <v>1</v>
      </c>
      <c r="I53" s="9"/>
      <c r="J53" s="25"/>
      <c r="K53" s="25">
        <f>Source!U33</f>
        <v>1.1758500000000001</v>
      </c>
    </row>
    <row r="54" spans="1:22" ht="15" x14ac:dyDescent="0.25">
      <c r="A54" s="29"/>
      <c r="B54" s="29"/>
      <c r="C54" s="29"/>
      <c r="D54" s="29"/>
      <c r="E54" s="29"/>
      <c r="F54" s="29"/>
      <c r="G54" s="29"/>
      <c r="H54" s="29"/>
      <c r="I54" s="41">
        <f>J47+J48+J50+J51+J52</f>
        <v>812.86</v>
      </c>
      <c r="J54" s="41"/>
      <c r="K54" s="30">
        <f>IF(Source!I33&lt;&gt;0, ROUND(I54/Source!I33, 2), 0)</f>
        <v>8088.16</v>
      </c>
      <c r="P54" s="28">
        <f>I54</f>
        <v>812.86</v>
      </c>
    </row>
    <row r="55" spans="1:22" ht="28.5" x14ac:dyDescent="0.2">
      <c r="A55" s="20" t="str">
        <f>Source!E34</f>
        <v>3</v>
      </c>
      <c r="B55" s="21" t="str">
        <f>Source!F34</f>
        <v>2.1-3204-6-1/1</v>
      </c>
      <c r="C55" s="21" t="str">
        <f>Source!G34</f>
        <v>Разборка бортовых камней на бетонном основании</v>
      </c>
      <c r="D55" s="22" t="str">
        <f>Source!H34</f>
        <v>100 м</v>
      </c>
      <c r="E55" s="9">
        <f>Source!I34</f>
        <v>0.72</v>
      </c>
      <c r="F55" s="24"/>
      <c r="G55" s="23"/>
      <c r="H55" s="9"/>
      <c r="I55" s="9"/>
      <c r="J55" s="25"/>
      <c r="K55" s="25"/>
      <c r="Q55">
        <f>ROUND((Source!BZ34/100)*ROUND((Source!AF34*Source!AV34)*Source!I34, 2), 2)</f>
        <v>7442.98</v>
      </c>
      <c r="R55">
        <f>Source!X34</f>
        <v>7442.98</v>
      </c>
      <c r="S55">
        <f>ROUND((Source!CA34/100)*ROUND((Source!AF34*Source!AV34)*Source!I34, 2), 2)</f>
        <v>1063.28</v>
      </c>
      <c r="T55">
        <f>Source!Y34</f>
        <v>1063.28</v>
      </c>
      <c r="U55">
        <f>ROUND((175/100)*ROUND((Source!AE34*Source!AV34)*Source!I34, 2), 2)</f>
        <v>0</v>
      </c>
      <c r="V55">
        <f>ROUND((108/100)*ROUND(Source!CS34*Source!I34, 2), 2)</f>
        <v>0</v>
      </c>
    </row>
    <row r="56" spans="1:22" x14ac:dyDescent="0.2">
      <c r="C56" s="26" t="str">
        <f>"Объем: "&amp;Source!I34&amp;"=(72)/"&amp;"100"</f>
        <v>Объем: 0,72=(72)/100</v>
      </c>
    </row>
    <row r="57" spans="1:22" ht="14.25" x14ac:dyDescent="0.2">
      <c r="A57" s="20"/>
      <c r="B57" s="21"/>
      <c r="C57" s="21" t="s">
        <v>522</v>
      </c>
      <c r="D57" s="22"/>
      <c r="E57" s="9"/>
      <c r="F57" s="24">
        <f>Source!AO34</f>
        <v>14767.82</v>
      </c>
      <c r="G57" s="23" t="str">
        <f>Source!DG34</f>
        <v/>
      </c>
      <c r="H57" s="9">
        <f>Source!AV34</f>
        <v>1</v>
      </c>
      <c r="I57" s="9">
        <f>IF(Source!BA34&lt;&gt; 0, Source!BA34, 1)</f>
        <v>1</v>
      </c>
      <c r="J57" s="25">
        <f>Source!S34</f>
        <v>10632.83</v>
      </c>
      <c r="K57" s="25"/>
    </row>
    <row r="58" spans="1:22" ht="14.25" x14ac:dyDescent="0.2">
      <c r="A58" s="20"/>
      <c r="B58" s="21"/>
      <c r="C58" s="21" t="s">
        <v>525</v>
      </c>
      <c r="D58" s="22" t="s">
        <v>526</v>
      </c>
      <c r="E58" s="9">
        <f>Source!AT34</f>
        <v>70</v>
      </c>
      <c r="F58" s="24"/>
      <c r="G58" s="23"/>
      <c r="H58" s="9"/>
      <c r="I58" s="9"/>
      <c r="J58" s="25">
        <f>SUM(R55:R57)</f>
        <v>7442.98</v>
      </c>
      <c r="K58" s="25"/>
    </row>
    <row r="59" spans="1:22" ht="14.25" x14ac:dyDescent="0.2">
      <c r="A59" s="20"/>
      <c r="B59" s="21"/>
      <c r="C59" s="21" t="s">
        <v>527</v>
      </c>
      <c r="D59" s="22" t="s">
        <v>526</v>
      </c>
      <c r="E59" s="9">
        <f>Source!AU34</f>
        <v>10</v>
      </c>
      <c r="F59" s="24"/>
      <c r="G59" s="23"/>
      <c r="H59" s="9"/>
      <c r="I59" s="9"/>
      <c r="J59" s="25">
        <f>SUM(T55:T58)</f>
        <v>1063.28</v>
      </c>
      <c r="K59" s="25"/>
    </row>
    <row r="60" spans="1:22" ht="14.25" x14ac:dyDescent="0.2">
      <c r="A60" s="20"/>
      <c r="B60" s="21"/>
      <c r="C60" s="21" t="s">
        <v>529</v>
      </c>
      <c r="D60" s="22" t="s">
        <v>530</v>
      </c>
      <c r="E60" s="9">
        <f>Source!AQ34</f>
        <v>76.7</v>
      </c>
      <c r="F60" s="24"/>
      <c r="G60" s="23" t="str">
        <f>Source!DI34</f>
        <v/>
      </c>
      <c r="H60" s="9">
        <f>Source!AV34</f>
        <v>1</v>
      </c>
      <c r="I60" s="9"/>
      <c r="J60" s="25"/>
      <c r="K60" s="25">
        <f>Source!U34</f>
        <v>55.223999999999997</v>
      </c>
    </row>
    <row r="61" spans="1:22" ht="15" x14ac:dyDescent="0.25">
      <c r="A61" s="29"/>
      <c r="B61" s="29"/>
      <c r="C61" s="29"/>
      <c r="D61" s="29"/>
      <c r="E61" s="29"/>
      <c r="F61" s="29"/>
      <c r="G61" s="29"/>
      <c r="H61" s="29"/>
      <c r="I61" s="41">
        <f>J57+J58+J59</f>
        <v>19139.089999999997</v>
      </c>
      <c r="J61" s="41"/>
      <c r="K61" s="30">
        <f>IF(Source!I34&lt;&gt;0, ROUND(I61/Source!I34, 2), 0)</f>
        <v>26582.07</v>
      </c>
      <c r="P61" s="28">
        <f>I61</f>
        <v>19139.089999999997</v>
      </c>
    </row>
    <row r="62" spans="1:22" ht="42.75" x14ac:dyDescent="0.2">
      <c r="A62" s="20" t="str">
        <f>Source!E35</f>
        <v>4</v>
      </c>
      <c r="B62" s="21" t="str">
        <f>Source!F35</f>
        <v>1.49-9101-7-1/1</v>
      </c>
      <c r="C62" s="21" t="str">
        <f>Source!G35</f>
        <v>Механизированная погрузка строительного мусора в автомобили-самосвалы</v>
      </c>
      <c r="D62" s="22" t="str">
        <f>Source!H35</f>
        <v>т</v>
      </c>
      <c r="E62" s="9">
        <f>Source!I35</f>
        <v>73.751040000000003</v>
      </c>
      <c r="F62" s="24"/>
      <c r="G62" s="23"/>
      <c r="H62" s="9"/>
      <c r="I62" s="9"/>
      <c r="J62" s="25"/>
      <c r="K62" s="25"/>
      <c r="Q62">
        <f>ROUND((Source!BZ35/100)*ROUND((Source!AF35*Source!AV35)*Source!I35, 2), 2)</f>
        <v>0</v>
      </c>
      <c r="R62">
        <f>Source!X35</f>
        <v>0</v>
      </c>
      <c r="S62">
        <f>ROUND((Source!CA35/100)*ROUND((Source!AF35*Source!AV35)*Source!I35, 2), 2)</f>
        <v>0</v>
      </c>
      <c r="T62">
        <f>Source!Y35</f>
        <v>0</v>
      </c>
      <c r="U62">
        <f>ROUND((175/100)*ROUND((Source!AE35*Source!AV35)*Source!I35, 2), 2)</f>
        <v>3173.7</v>
      </c>
      <c r="V62">
        <f>ROUND((108/100)*ROUND(Source!CS35*Source!I35, 2), 2)</f>
        <v>1958.62</v>
      </c>
    </row>
    <row r="63" spans="1:22" ht="38.25" x14ac:dyDescent="0.2">
      <c r="C63" s="26" t="str">
        <f>"Объем: "&amp;Source!I35&amp;"=("&amp;Source!I32&amp;"*"&amp;"100*"&amp;"2,4+"&amp;""&amp;Source!I33&amp;"*"&amp;"100*"&amp;"1,6+"&amp;""&amp;Source!I34&amp;"*"&amp;"100*"&amp;"(0,043+"&amp;"0,059)*"&amp;"2,4)*"&amp;"0,9"</f>
        <v>Объем: 73,75104=(0,201*100*2,4+0,1005*100*1,6+0,72*100*(0,043+0,059)*2,4)*0,9</v>
      </c>
    </row>
    <row r="64" spans="1:22" ht="14.25" x14ac:dyDescent="0.2">
      <c r="A64" s="20"/>
      <c r="B64" s="21"/>
      <c r="C64" s="21" t="s">
        <v>523</v>
      </c>
      <c r="D64" s="22"/>
      <c r="E64" s="9"/>
      <c r="F64" s="24">
        <f>Source!AM35</f>
        <v>77.959999999999994</v>
      </c>
      <c r="G64" s="23" t="str">
        <f>Source!DE35</f>
        <v/>
      </c>
      <c r="H64" s="9">
        <f>Source!AV35</f>
        <v>1</v>
      </c>
      <c r="I64" s="9">
        <f>IF(Source!BB35&lt;&gt; 0, Source!BB35, 1)</f>
        <v>1</v>
      </c>
      <c r="J64" s="25">
        <f>Source!Q35</f>
        <v>5749.63</v>
      </c>
      <c r="K64" s="25"/>
    </row>
    <row r="65" spans="1:22" ht="14.25" x14ac:dyDescent="0.2">
      <c r="A65" s="20"/>
      <c r="B65" s="21"/>
      <c r="C65" s="21" t="s">
        <v>524</v>
      </c>
      <c r="D65" s="22"/>
      <c r="E65" s="9"/>
      <c r="F65" s="24">
        <f>Source!AN35</f>
        <v>24.59</v>
      </c>
      <c r="G65" s="23" t="str">
        <f>Source!DF35</f>
        <v/>
      </c>
      <c r="H65" s="9">
        <f>Source!AV35</f>
        <v>1</v>
      </c>
      <c r="I65" s="9">
        <f>IF(Source!BS35&lt;&gt; 0, Source!BS35, 1)</f>
        <v>1</v>
      </c>
      <c r="J65" s="27">
        <f>Source!R35</f>
        <v>1813.54</v>
      </c>
      <c r="K65" s="25"/>
    </row>
    <row r="66" spans="1:22" ht="14.25" x14ac:dyDescent="0.2">
      <c r="A66" s="20"/>
      <c r="B66" s="21"/>
      <c r="C66" s="21" t="s">
        <v>528</v>
      </c>
      <c r="D66" s="22" t="s">
        <v>526</v>
      </c>
      <c r="E66" s="9">
        <f>108</f>
        <v>108</v>
      </c>
      <c r="F66" s="24"/>
      <c r="G66" s="23"/>
      <c r="H66" s="9"/>
      <c r="I66" s="9"/>
      <c r="J66" s="25">
        <f>SUM(V62:V65)</f>
        <v>1958.62</v>
      </c>
      <c r="K66" s="25"/>
    </row>
    <row r="67" spans="1:22" ht="15" x14ac:dyDescent="0.25">
      <c r="A67" s="29"/>
      <c r="B67" s="29"/>
      <c r="C67" s="29"/>
      <c r="D67" s="29"/>
      <c r="E67" s="29"/>
      <c r="F67" s="29"/>
      <c r="G67" s="29"/>
      <c r="H67" s="29"/>
      <c r="I67" s="41">
        <f>J64+J66</f>
        <v>7708.25</v>
      </c>
      <c r="J67" s="41"/>
      <c r="K67" s="30">
        <f>IF(Source!I35&lt;&gt;0, ROUND(I67/Source!I35, 2), 0)</f>
        <v>104.52</v>
      </c>
      <c r="P67" s="28">
        <f>I67</f>
        <v>7708.25</v>
      </c>
    </row>
    <row r="68" spans="1:22" ht="57" x14ac:dyDescent="0.2">
      <c r="A68" s="20" t="str">
        <f>Source!E36</f>
        <v>5</v>
      </c>
      <c r="B68" s="21" t="str">
        <f>Source!F36</f>
        <v>1.49-9201-1-2/1</v>
      </c>
      <c r="C68" s="21" t="str">
        <f>Source!G36</f>
        <v>Перевозка строительного мусора автосамосвалами грузоподъемностью до 10 т на расстояние 1 км - при механизированной погрузке</v>
      </c>
      <c r="D68" s="22" t="str">
        <f>Source!H36</f>
        <v>т</v>
      </c>
      <c r="E68" s="9">
        <f>Source!I36</f>
        <v>73.751040000000003</v>
      </c>
      <c r="F68" s="24"/>
      <c r="G68" s="23"/>
      <c r="H68" s="9"/>
      <c r="I68" s="9"/>
      <c r="J68" s="25"/>
      <c r="K68" s="25"/>
      <c r="Q68">
        <f>ROUND((Source!BZ36/100)*ROUND((Source!AF36*Source!AV36)*Source!I36, 2), 2)</f>
        <v>0</v>
      </c>
      <c r="R68">
        <f>Source!X36</f>
        <v>0</v>
      </c>
      <c r="S68">
        <f>ROUND((Source!CA36/100)*ROUND((Source!AF36*Source!AV36)*Source!I36, 2), 2)</f>
        <v>0</v>
      </c>
      <c r="T68">
        <f>Source!Y36</f>
        <v>0</v>
      </c>
      <c r="U68">
        <f>ROUND((175/100)*ROUND((Source!AE36*Source!AV36)*Source!I36, 2), 2)</f>
        <v>4777.96</v>
      </c>
      <c r="V68">
        <f>ROUND((108/100)*ROUND(Source!CS36*Source!I36, 2), 2)</f>
        <v>2948.68</v>
      </c>
    </row>
    <row r="69" spans="1:22" ht="14.25" x14ac:dyDescent="0.2">
      <c r="A69" s="20"/>
      <c r="B69" s="21"/>
      <c r="C69" s="21" t="s">
        <v>523</v>
      </c>
      <c r="D69" s="22"/>
      <c r="E69" s="9"/>
      <c r="F69" s="24">
        <f>Source!AM36</f>
        <v>62.5</v>
      </c>
      <c r="G69" s="23" t="str">
        <f>Source!DE36</f>
        <v/>
      </c>
      <c r="H69" s="9">
        <f>Source!AV36</f>
        <v>1</v>
      </c>
      <c r="I69" s="9">
        <f>IF(Source!BB36&lt;&gt; 0, Source!BB36, 1)</f>
        <v>1</v>
      </c>
      <c r="J69" s="25">
        <f>Source!Q36</f>
        <v>4609.4399999999996</v>
      </c>
      <c r="K69" s="25"/>
    </row>
    <row r="70" spans="1:22" ht="14.25" x14ac:dyDescent="0.2">
      <c r="A70" s="20"/>
      <c r="B70" s="21"/>
      <c r="C70" s="21" t="s">
        <v>524</v>
      </c>
      <c r="D70" s="22"/>
      <c r="E70" s="9"/>
      <c r="F70" s="24">
        <f>Source!AN36</f>
        <v>37.020000000000003</v>
      </c>
      <c r="G70" s="23" t="str">
        <f>Source!DF36</f>
        <v/>
      </c>
      <c r="H70" s="9">
        <f>Source!AV36</f>
        <v>1</v>
      </c>
      <c r="I70" s="9">
        <f>IF(Source!BS36&lt;&gt; 0, Source!BS36, 1)</f>
        <v>1</v>
      </c>
      <c r="J70" s="27">
        <f>Source!R36</f>
        <v>2730.26</v>
      </c>
      <c r="K70" s="25"/>
    </row>
    <row r="71" spans="1:22" ht="15" x14ac:dyDescent="0.25">
      <c r="A71" s="29"/>
      <c r="B71" s="29"/>
      <c r="C71" s="29"/>
      <c r="D71" s="29"/>
      <c r="E71" s="29"/>
      <c r="F71" s="29"/>
      <c r="G71" s="29"/>
      <c r="H71" s="29"/>
      <c r="I71" s="41">
        <f>J69</f>
        <v>4609.4399999999996</v>
      </c>
      <c r="J71" s="41"/>
      <c r="K71" s="30">
        <f>IF(Source!I36&lt;&gt;0, ROUND(I71/Source!I36, 2), 0)</f>
        <v>62.5</v>
      </c>
      <c r="P71" s="28">
        <f>I71</f>
        <v>4609.4399999999996</v>
      </c>
    </row>
    <row r="72" spans="1:22" ht="42.75" x14ac:dyDescent="0.2">
      <c r="A72" s="20" t="str">
        <f>Source!E37</f>
        <v>6</v>
      </c>
      <c r="B72" s="21" t="str">
        <f>Source!F37</f>
        <v>1.50-3305-4-1/1</v>
      </c>
      <c r="C72" s="21" t="str">
        <f>Source!G37</f>
        <v>Погрузка и выгрузка вручную строительного мусора на транспортные средства</v>
      </c>
      <c r="D72" s="22" t="str">
        <f>Source!H37</f>
        <v>т</v>
      </c>
      <c r="E72" s="9">
        <f>Source!I37</f>
        <v>8.1945599999999992</v>
      </c>
      <c r="F72" s="24"/>
      <c r="G72" s="23"/>
      <c r="H72" s="9"/>
      <c r="I72" s="9"/>
      <c r="J72" s="25"/>
      <c r="K72" s="25"/>
      <c r="Q72">
        <f>ROUND((Source!BZ37/100)*ROUND((Source!AF37*Source!AV37)*Source!I37, 2), 2)</f>
        <v>686.57</v>
      </c>
      <c r="R72">
        <f>Source!X37</f>
        <v>686.57</v>
      </c>
      <c r="S72">
        <f>ROUND((Source!CA37/100)*ROUND((Source!AF37*Source!AV37)*Source!I37, 2), 2)</f>
        <v>98.08</v>
      </c>
      <c r="T72">
        <f>Source!Y37</f>
        <v>98.08</v>
      </c>
      <c r="U72">
        <f>ROUND((175/100)*ROUND((Source!AE37*Source!AV37)*Source!I37, 2), 2)</f>
        <v>0</v>
      </c>
      <c r="V72">
        <f>ROUND((108/100)*ROUND(Source!CS37*Source!I37, 2), 2)</f>
        <v>0</v>
      </c>
    </row>
    <row r="73" spans="1:22" x14ac:dyDescent="0.2">
      <c r="C73" s="26" t="str">
        <f>"Объем: "&amp;Source!I37&amp;"="&amp;Source!I35&amp;"/"&amp;"0,9*"&amp;"0,1"</f>
        <v>Объем: 8,19456=73,75104/0,9*0,1</v>
      </c>
    </row>
    <row r="74" spans="1:22" ht="14.25" x14ac:dyDescent="0.2">
      <c r="A74" s="20"/>
      <c r="B74" s="21"/>
      <c r="C74" s="21" t="s">
        <v>522</v>
      </c>
      <c r="D74" s="22"/>
      <c r="E74" s="9"/>
      <c r="F74" s="24">
        <f>Source!AO37</f>
        <v>119.69</v>
      </c>
      <c r="G74" s="23" t="str">
        <f>Source!DG37</f>
        <v/>
      </c>
      <c r="H74" s="9">
        <f>Source!AV37</f>
        <v>1</v>
      </c>
      <c r="I74" s="9">
        <f>IF(Source!BA37&lt;&gt; 0, Source!BA37, 1)</f>
        <v>1</v>
      </c>
      <c r="J74" s="25">
        <f>Source!S37</f>
        <v>980.81</v>
      </c>
      <c r="K74" s="25"/>
    </row>
    <row r="75" spans="1:22" ht="14.25" x14ac:dyDescent="0.2">
      <c r="A75" s="20"/>
      <c r="B75" s="21"/>
      <c r="C75" s="21" t="s">
        <v>525</v>
      </c>
      <c r="D75" s="22" t="s">
        <v>526</v>
      </c>
      <c r="E75" s="9">
        <f>Source!AT37</f>
        <v>70</v>
      </c>
      <c r="F75" s="24"/>
      <c r="G75" s="23"/>
      <c r="H75" s="9"/>
      <c r="I75" s="9"/>
      <c r="J75" s="25">
        <f>SUM(R72:R74)</f>
        <v>686.57</v>
      </c>
      <c r="K75" s="25"/>
    </row>
    <row r="76" spans="1:22" ht="14.25" x14ac:dyDescent="0.2">
      <c r="A76" s="20"/>
      <c r="B76" s="21"/>
      <c r="C76" s="21" t="s">
        <v>527</v>
      </c>
      <c r="D76" s="22" t="s">
        <v>526</v>
      </c>
      <c r="E76" s="9">
        <f>Source!AU37</f>
        <v>10</v>
      </c>
      <c r="F76" s="24"/>
      <c r="G76" s="23"/>
      <c r="H76" s="9"/>
      <c r="I76" s="9"/>
      <c r="J76" s="25">
        <f>SUM(T72:T75)</f>
        <v>98.08</v>
      </c>
      <c r="K76" s="25"/>
    </row>
    <row r="77" spans="1:22" ht="14.25" x14ac:dyDescent="0.2">
      <c r="A77" s="20"/>
      <c r="B77" s="21"/>
      <c r="C77" s="21" t="s">
        <v>529</v>
      </c>
      <c r="D77" s="22" t="s">
        <v>530</v>
      </c>
      <c r="E77" s="9">
        <f>Source!AQ37</f>
        <v>1.02</v>
      </c>
      <c r="F77" s="24"/>
      <c r="G77" s="23" t="str">
        <f>Source!DI37</f>
        <v/>
      </c>
      <c r="H77" s="9">
        <f>Source!AV37</f>
        <v>1</v>
      </c>
      <c r="I77" s="9"/>
      <c r="J77" s="25"/>
      <c r="K77" s="25">
        <f>Source!U37</f>
        <v>8.3584511999999993</v>
      </c>
    </row>
    <row r="78" spans="1:22" ht="15" x14ac:dyDescent="0.25">
      <c r="A78" s="29"/>
      <c r="B78" s="29"/>
      <c r="C78" s="29"/>
      <c r="D78" s="29"/>
      <c r="E78" s="29"/>
      <c r="F78" s="29"/>
      <c r="G78" s="29"/>
      <c r="H78" s="29"/>
      <c r="I78" s="41">
        <f>J74+J75+J76</f>
        <v>1765.46</v>
      </c>
      <c r="J78" s="41"/>
      <c r="K78" s="30">
        <f>IF(Source!I37&lt;&gt;0, ROUND(I78/Source!I37, 2), 0)</f>
        <v>215.44</v>
      </c>
      <c r="P78" s="28">
        <f>I78</f>
        <v>1765.46</v>
      </c>
    </row>
    <row r="79" spans="1:22" ht="57" x14ac:dyDescent="0.2">
      <c r="A79" s="20" t="str">
        <f>Source!E38</f>
        <v>7</v>
      </c>
      <c r="B79" s="21" t="str">
        <f>Source!F38</f>
        <v>1.49-9201-1-1/1</v>
      </c>
      <c r="C79" s="21" t="str">
        <f>Source!G38</f>
        <v>Перевозка строительного мусора автосамосвалами грузоподъемностью до 10 т на расстояние 1 км - при погрузке вручную</v>
      </c>
      <c r="D79" s="22" t="str">
        <f>Source!H38</f>
        <v>т</v>
      </c>
      <c r="E79" s="9">
        <f>Source!I38</f>
        <v>8.1945599999999992</v>
      </c>
      <c r="F79" s="24"/>
      <c r="G79" s="23"/>
      <c r="H79" s="9"/>
      <c r="I79" s="9"/>
      <c r="J79" s="25"/>
      <c r="K79" s="25"/>
      <c r="Q79">
        <f>ROUND((Source!BZ38/100)*ROUND((Source!AF38*Source!AV38)*Source!I38, 2), 2)</f>
        <v>0</v>
      </c>
      <c r="R79">
        <f>Source!X38</f>
        <v>0</v>
      </c>
      <c r="S79">
        <f>ROUND((Source!CA38/100)*ROUND((Source!AF38*Source!AV38)*Source!I38, 2), 2)</f>
        <v>0</v>
      </c>
      <c r="T79">
        <f>Source!Y38</f>
        <v>0</v>
      </c>
      <c r="U79">
        <f>ROUND((175/100)*ROUND((Source!AE38*Source!AV38)*Source!I38, 2), 2)</f>
        <v>1522.96</v>
      </c>
      <c r="V79">
        <f>ROUND((108/100)*ROUND(Source!CS38*Source!I38, 2), 2)</f>
        <v>939.88</v>
      </c>
    </row>
    <row r="80" spans="1:22" ht="14.25" x14ac:dyDescent="0.2">
      <c r="A80" s="20"/>
      <c r="B80" s="21"/>
      <c r="C80" s="21" t="s">
        <v>523</v>
      </c>
      <c r="D80" s="22"/>
      <c r="E80" s="9"/>
      <c r="F80" s="24">
        <f>Source!AM38</f>
        <v>179.4</v>
      </c>
      <c r="G80" s="23" t="str">
        <f>Source!DE38</f>
        <v/>
      </c>
      <c r="H80" s="9">
        <f>Source!AV38</f>
        <v>1</v>
      </c>
      <c r="I80" s="9">
        <f>IF(Source!BB38&lt;&gt; 0, Source!BB38, 1)</f>
        <v>1</v>
      </c>
      <c r="J80" s="25">
        <f>Source!Q38</f>
        <v>1470.1</v>
      </c>
      <c r="K80" s="25"/>
    </row>
    <row r="81" spans="1:22" ht="14.25" x14ac:dyDescent="0.2">
      <c r="A81" s="20"/>
      <c r="B81" s="21"/>
      <c r="C81" s="21" t="s">
        <v>524</v>
      </c>
      <c r="D81" s="22"/>
      <c r="E81" s="9"/>
      <c r="F81" s="24">
        <f>Source!AN38</f>
        <v>106.2</v>
      </c>
      <c r="G81" s="23" t="str">
        <f>Source!DF38</f>
        <v/>
      </c>
      <c r="H81" s="9">
        <f>Source!AV38</f>
        <v>1</v>
      </c>
      <c r="I81" s="9">
        <f>IF(Source!BS38&lt;&gt; 0, Source!BS38, 1)</f>
        <v>1</v>
      </c>
      <c r="J81" s="27">
        <f>Source!R38</f>
        <v>870.26</v>
      </c>
      <c r="K81" s="25"/>
    </row>
    <row r="82" spans="1:22" ht="15" x14ac:dyDescent="0.25">
      <c r="A82" s="29"/>
      <c r="B82" s="29"/>
      <c r="C82" s="29"/>
      <c r="D82" s="29"/>
      <c r="E82" s="29"/>
      <c r="F82" s="29"/>
      <c r="G82" s="29"/>
      <c r="H82" s="29"/>
      <c r="I82" s="41">
        <f>J80</f>
        <v>1470.1</v>
      </c>
      <c r="J82" s="41"/>
      <c r="K82" s="30">
        <f>IF(Source!I38&lt;&gt;0, ROUND(I82/Source!I38, 2), 0)</f>
        <v>179.4</v>
      </c>
      <c r="P82" s="28">
        <f>I82</f>
        <v>1470.1</v>
      </c>
    </row>
    <row r="83" spans="1:22" ht="57" x14ac:dyDescent="0.2">
      <c r="A83" s="20" t="str">
        <f>Source!E39</f>
        <v>8</v>
      </c>
      <c r="B83" s="21" t="str">
        <f>Source!F39</f>
        <v>1.49-9201-1-3/1</v>
      </c>
      <c r="C83" s="21" t="str">
        <f>Source!G39</f>
        <v>Перевозка строительного мусора автосамосвалами грузоподъемностью до 10 т - добавляется на каждый последующий 1 км до 100 км</v>
      </c>
      <c r="D83" s="22" t="str">
        <f>Source!H39</f>
        <v>т</v>
      </c>
      <c r="E83" s="9">
        <f>Source!I39</f>
        <v>81.945599999999999</v>
      </c>
      <c r="F83" s="24"/>
      <c r="G83" s="23"/>
      <c r="H83" s="9"/>
      <c r="I83" s="9"/>
      <c r="J83" s="25"/>
      <c r="K83" s="25"/>
      <c r="Q83">
        <f>ROUND((Source!BZ39/100)*ROUND((Source!AF39*Source!AV39)*Source!I39, 2), 2)</f>
        <v>0</v>
      </c>
      <c r="R83">
        <f>Source!X39</f>
        <v>0</v>
      </c>
      <c r="S83">
        <f>ROUND((Source!CA39/100)*ROUND((Source!AF39*Source!AV39)*Source!I39, 2), 2)</f>
        <v>0</v>
      </c>
      <c r="T83">
        <f>Source!Y39</f>
        <v>0</v>
      </c>
      <c r="U83">
        <f>ROUND((175/100)*ROUND((Source!AE39*Source!AV39)*Source!I39, 2), 2)</f>
        <v>65398.32</v>
      </c>
      <c r="V83">
        <f>ROUND((108/100)*ROUND(Source!CS39*Source!I39, 2), 2)</f>
        <v>40360.11</v>
      </c>
    </row>
    <row r="84" spans="1:22" x14ac:dyDescent="0.2">
      <c r="C84" s="26" t="str">
        <f>"Объем: "&amp;Source!I39&amp;"="&amp;Source!I35&amp;"+"&amp;""&amp;Source!I37&amp;""</f>
        <v>Объем: 81,9456=73,75104+8,19456</v>
      </c>
    </row>
    <row r="85" spans="1:22" ht="14.25" x14ac:dyDescent="0.2">
      <c r="A85" s="20"/>
      <c r="B85" s="21"/>
      <c r="C85" s="21" t="s">
        <v>523</v>
      </c>
      <c r="D85" s="22"/>
      <c r="E85" s="9"/>
      <c r="F85" s="24">
        <f>Source!AM39</f>
        <v>29.58</v>
      </c>
      <c r="G85" s="23" t="str">
        <f>Source!DE39</f>
        <v>)*26</v>
      </c>
      <c r="H85" s="9">
        <f>Source!AV39</f>
        <v>1</v>
      </c>
      <c r="I85" s="9">
        <f>IF(Source!BB39&lt;&gt; 0, Source!BB39, 1)</f>
        <v>1</v>
      </c>
      <c r="J85" s="25">
        <f>Source!Q39</f>
        <v>63022.720000000001</v>
      </c>
      <c r="K85" s="25"/>
    </row>
    <row r="86" spans="1:22" ht="14.25" x14ac:dyDescent="0.2">
      <c r="A86" s="20"/>
      <c r="B86" s="21"/>
      <c r="C86" s="21" t="s">
        <v>524</v>
      </c>
      <c r="D86" s="22"/>
      <c r="E86" s="9"/>
      <c r="F86" s="24">
        <f>Source!AN39</f>
        <v>17.54</v>
      </c>
      <c r="G86" s="23" t="str">
        <f>Source!DF39</f>
        <v>)*26</v>
      </c>
      <c r="H86" s="9">
        <f>Source!AV39</f>
        <v>1</v>
      </c>
      <c r="I86" s="9">
        <f>IF(Source!BS39&lt;&gt; 0, Source!BS39, 1)</f>
        <v>1</v>
      </c>
      <c r="J86" s="27">
        <f>Source!R39</f>
        <v>37370.47</v>
      </c>
      <c r="K86" s="25"/>
    </row>
    <row r="87" spans="1:22" ht="15" x14ac:dyDescent="0.25">
      <c r="A87" s="29"/>
      <c r="B87" s="29"/>
      <c r="C87" s="29"/>
      <c r="D87" s="29"/>
      <c r="E87" s="29"/>
      <c r="F87" s="29"/>
      <c r="G87" s="29"/>
      <c r="H87" s="29"/>
      <c r="I87" s="41">
        <f>J85</f>
        <v>63022.720000000001</v>
      </c>
      <c r="J87" s="41"/>
      <c r="K87" s="30">
        <f>IF(Source!I39&lt;&gt;0, ROUND(I87/Source!I39, 2), 0)</f>
        <v>769.08</v>
      </c>
      <c r="P87" s="28">
        <f>I87</f>
        <v>63022.720000000001</v>
      </c>
    </row>
    <row r="88" spans="1:22" ht="99.75" x14ac:dyDescent="0.2">
      <c r="A88" s="20" t="str">
        <f>Source!E40</f>
        <v>9</v>
      </c>
      <c r="B88" s="21" t="str">
        <f>Source!F40</f>
        <v>21.25-0-5</v>
      </c>
      <c r="C88" s="21" t="str">
        <f>Source!G40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D88" s="22" t="str">
        <f>Source!H40</f>
        <v>т</v>
      </c>
      <c r="E88" s="9">
        <f>Source!I40</f>
        <v>65.865600000000001</v>
      </c>
      <c r="F88" s="24">
        <f>Source!AL40</f>
        <v>150.61000000000001</v>
      </c>
      <c r="G88" s="23" t="str">
        <f>Source!DD40</f>
        <v/>
      </c>
      <c r="H88" s="9">
        <f>Source!AW40</f>
        <v>1</v>
      </c>
      <c r="I88" s="9">
        <f>IF(Source!BC40&lt;&gt; 0, Source!BC40, 1)</f>
        <v>1</v>
      </c>
      <c r="J88" s="25">
        <f>Source!P40</f>
        <v>9920.02</v>
      </c>
      <c r="K88" s="25"/>
      <c r="Q88">
        <f>ROUND((Source!BZ40/100)*ROUND((Source!AF40*Source!AV40)*Source!I40, 2), 2)</f>
        <v>0</v>
      </c>
      <c r="R88">
        <f>Source!X40</f>
        <v>0</v>
      </c>
      <c r="S88">
        <f>ROUND((Source!CA40/100)*ROUND((Source!AF40*Source!AV40)*Source!I40, 2), 2)</f>
        <v>0</v>
      </c>
      <c r="T88">
        <f>Source!Y40</f>
        <v>0</v>
      </c>
      <c r="U88">
        <f>ROUND((175/100)*ROUND((Source!AE40*Source!AV40)*Source!I40, 2), 2)</f>
        <v>0</v>
      </c>
      <c r="V88">
        <f>ROUND((108/100)*ROUND(Source!CS40*Source!I40, 2), 2)</f>
        <v>0</v>
      </c>
    </row>
    <row r="89" spans="1:22" x14ac:dyDescent="0.2">
      <c r="C89" s="26" t="str">
        <f>"Объем: "&amp;Source!I40&amp;"="&amp;Source!I39&amp;"-"&amp;""&amp;Source!I41&amp;""</f>
        <v>Объем: 65,8656=81,9456-16,08</v>
      </c>
    </row>
    <row r="90" spans="1:22" ht="15" x14ac:dyDescent="0.25">
      <c r="A90" s="29"/>
      <c r="B90" s="29"/>
      <c r="C90" s="29"/>
      <c r="D90" s="29"/>
      <c r="E90" s="29"/>
      <c r="F90" s="29"/>
      <c r="G90" s="29"/>
      <c r="H90" s="29"/>
      <c r="I90" s="41">
        <f>J88</f>
        <v>9920.02</v>
      </c>
      <c r="J90" s="41"/>
      <c r="K90" s="30">
        <f>IF(Source!I40&lt;&gt;0, ROUND(I90/Source!I40, 2), 0)</f>
        <v>150.61000000000001</v>
      </c>
      <c r="P90" s="28">
        <f>I90</f>
        <v>9920.02</v>
      </c>
    </row>
    <row r="91" spans="1:22" ht="28.5" x14ac:dyDescent="0.2">
      <c r="A91" s="20" t="str">
        <f>Source!E41</f>
        <v>10</v>
      </c>
      <c r="B91" s="21" t="str">
        <f>Source!F41</f>
        <v>21.25-0-1</v>
      </c>
      <c r="C91" s="21" t="str">
        <f>Source!G41</f>
        <v>Содержание свалки отходов строительства и сноса</v>
      </c>
      <c r="D91" s="22" t="str">
        <f>Source!H41</f>
        <v>т</v>
      </c>
      <c r="E91" s="9">
        <f>Source!I41</f>
        <v>16.079999999999998</v>
      </c>
      <c r="F91" s="24">
        <f>Source!AL41</f>
        <v>203.01</v>
      </c>
      <c r="G91" s="23" t="str">
        <f>Source!DD41</f>
        <v/>
      </c>
      <c r="H91" s="9">
        <f>Source!AW41</f>
        <v>1</v>
      </c>
      <c r="I91" s="9">
        <f>IF(Source!BC41&lt;&gt; 0, Source!BC41, 1)</f>
        <v>1</v>
      </c>
      <c r="J91" s="25">
        <f>Source!P41</f>
        <v>3264.4</v>
      </c>
      <c r="K91" s="25"/>
      <c r="Q91">
        <f>ROUND((Source!BZ41/100)*ROUND((Source!AF41*Source!AV41)*Source!I41, 2), 2)</f>
        <v>0</v>
      </c>
      <c r="R91">
        <f>Source!X41</f>
        <v>0</v>
      </c>
      <c r="S91">
        <f>ROUND((Source!CA41/100)*ROUND((Source!AF41*Source!AV41)*Source!I41, 2), 2)</f>
        <v>0</v>
      </c>
      <c r="T91">
        <f>Source!Y41</f>
        <v>0</v>
      </c>
      <c r="U91">
        <f>ROUND((175/100)*ROUND((Source!AE41*Source!AV41)*Source!I41, 2), 2)</f>
        <v>0</v>
      </c>
      <c r="V91">
        <f>ROUND((108/100)*ROUND(Source!CS41*Source!I41, 2), 2)</f>
        <v>0</v>
      </c>
    </row>
    <row r="92" spans="1:22" x14ac:dyDescent="0.2">
      <c r="C92" s="26" t="str">
        <f>"Объем: "&amp;Source!I41&amp;"="&amp;Source!I33&amp;"*"&amp;"100*"&amp;"1,6"</f>
        <v>Объем: 16,08=0,1005*100*1,6</v>
      </c>
    </row>
    <row r="93" spans="1:22" ht="15" x14ac:dyDescent="0.25">
      <c r="A93" s="29"/>
      <c r="B93" s="29"/>
      <c r="C93" s="29"/>
      <c r="D93" s="29"/>
      <c r="E93" s="29"/>
      <c r="F93" s="29"/>
      <c r="G93" s="29"/>
      <c r="H93" s="29"/>
      <c r="I93" s="41">
        <f>J91</f>
        <v>3264.4</v>
      </c>
      <c r="J93" s="41"/>
      <c r="K93" s="30">
        <f>IF(Source!I41&lt;&gt;0, ROUND(I93/Source!I41, 2), 0)</f>
        <v>203.01</v>
      </c>
      <c r="P93" s="28">
        <f>I93</f>
        <v>3264.4</v>
      </c>
    </row>
    <row r="95" spans="1:22" ht="15" x14ac:dyDescent="0.25">
      <c r="A95" s="40" t="str">
        <f>CONCATENATE("Итого по подразделу: ",IF(Source!G43&lt;&gt;"Новый подраздел", Source!G43, ""))</f>
        <v>Итого по подразделу: Подготовительные работы</v>
      </c>
      <c r="B95" s="40"/>
      <c r="C95" s="40"/>
      <c r="D95" s="40"/>
      <c r="E95" s="40"/>
      <c r="F95" s="40"/>
      <c r="G95" s="40"/>
      <c r="H95" s="40"/>
      <c r="I95" s="38">
        <f>SUM(P34:P94)</f>
        <v>131535.13</v>
      </c>
      <c r="J95" s="39"/>
      <c r="K95" s="31"/>
    </row>
    <row r="98" spans="1:22" ht="16.5" x14ac:dyDescent="0.25">
      <c r="A98" s="42" t="str">
        <f>CONCATENATE("Подраздел: ",IF(Source!G72&lt;&gt;"Новый подраздел", Source!G72, ""))</f>
        <v>Подраздел: Установка бортового камня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22" ht="42.75" x14ac:dyDescent="0.2">
      <c r="A99" s="20" t="str">
        <f>Source!E76</f>
        <v>11</v>
      </c>
      <c r="B99" s="21" t="str">
        <f>Source!F76</f>
        <v>2.1-3203-1-2/1</v>
      </c>
      <c r="C99" s="21" t="str">
        <f>Source!G76</f>
        <v>Установка бортовых камней бетонных марки БР 100.30.15 при других видах покрытий</v>
      </c>
      <c r="D99" s="22" t="str">
        <f>Source!H76</f>
        <v>100 м</v>
      </c>
      <c r="E99" s="9">
        <f>Source!I76</f>
        <v>1.7849999999999999</v>
      </c>
      <c r="F99" s="24"/>
      <c r="G99" s="23"/>
      <c r="H99" s="9"/>
      <c r="I99" s="9"/>
      <c r="J99" s="25"/>
      <c r="K99" s="25"/>
      <c r="Q99">
        <f>ROUND((Source!BZ76/100)*ROUND((Source!AF76*Source!AV76)*Source!I76, 2), 2)</f>
        <v>18902.04</v>
      </c>
      <c r="R99">
        <f>Source!X76</f>
        <v>18902.04</v>
      </c>
      <c r="S99">
        <f>ROUND((Source!CA76/100)*ROUND((Source!AF76*Source!AV76)*Source!I76, 2), 2)</f>
        <v>2700.29</v>
      </c>
      <c r="T99">
        <f>Source!Y76</f>
        <v>2700.29</v>
      </c>
      <c r="U99">
        <f>ROUND((175/100)*ROUND((Source!AE76*Source!AV76)*Source!I76, 2), 2)</f>
        <v>0</v>
      </c>
      <c r="V99">
        <f>ROUND((108/100)*ROUND(Source!CS76*Source!I76, 2), 2)</f>
        <v>0</v>
      </c>
    </row>
    <row r="100" spans="1:22" x14ac:dyDescent="0.2">
      <c r="C100" s="26" t="str">
        <f>"Объем: "&amp;Source!I76&amp;"=(178,5)/"&amp;"100"</f>
        <v>Объем: 1,785=(178,5)/100</v>
      </c>
    </row>
    <row r="101" spans="1:22" ht="14.25" x14ac:dyDescent="0.2">
      <c r="A101" s="20"/>
      <c r="B101" s="21"/>
      <c r="C101" s="21" t="s">
        <v>522</v>
      </c>
      <c r="D101" s="22"/>
      <c r="E101" s="9"/>
      <c r="F101" s="24">
        <f>Source!AO76</f>
        <v>15127.68</v>
      </c>
      <c r="G101" s="23" t="str">
        <f>Source!DG76</f>
        <v/>
      </c>
      <c r="H101" s="9">
        <f>Source!AV76</f>
        <v>1</v>
      </c>
      <c r="I101" s="9">
        <f>IF(Source!BA76&lt;&gt; 0, Source!BA76, 1)</f>
        <v>1</v>
      </c>
      <c r="J101" s="25">
        <f>Source!S76</f>
        <v>27002.91</v>
      </c>
      <c r="K101" s="25"/>
    </row>
    <row r="102" spans="1:22" ht="14.25" x14ac:dyDescent="0.2">
      <c r="A102" s="20"/>
      <c r="B102" s="21"/>
      <c r="C102" s="21" t="s">
        <v>531</v>
      </c>
      <c r="D102" s="22"/>
      <c r="E102" s="9"/>
      <c r="F102" s="24">
        <f>Source!AL76</f>
        <v>51150.7</v>
      </c>
      <c r="G102" s="23" t="str">
        <f>Source!DD76</f>
        <v/>
      </c>
      <c r="H102" s="9">
        <f>Source!AW76</f>
        <v>1</v>
      </c>
      <c r="I102" s="9">
        <f>IF(Source!BC76&lt;&gt; 0, Source!BC76, 1)</f>
        <v>1</v>
      </c>
      <c r="J102" s="25">
        <f>Source!P76</f>
        <v>91304</v>
      </c>
      <c r="K102" s="25"/>
    </row>
    <row r="103" spans="1:22" ht="14.25" x14ac:dyDescent="0.2">
      <c r="A103" s="20"/>
      <c r="B103" s="21"/>
      <c r="C103" s="21" t="s">
        <v>525</v>
      </c>
      <c r="D103" s="22" t="s">
        <v>526</v>
      </c>
      <c r="E103" s="9">
        <f>Source!AT76</f>
        <v>70</v>
      </c>
      <c r="F103" s="24"/>
      <c r="G103" s="23"/>
      <c r="H103" s="9"/>
      <c r="I103" s="9"/>
      <c r="J103" s="25">
        <f>SUM(R99:R102)</f>
        <v>18902.04</v>
      </c>
      <c r="K103" s="25"/>
    </row>
    <row r="104" spans="1:22" ht="14.25" x14ac:dyDescent="0.2">
      <c r="A104" s="20"/>
      <c r="B104" s="21"/>
      <c r="C104" s="21" t="s">
        <v>527</v>
      </c>
      <c r="D104" s="22" t="s">
        <v>526</v>
      </c>
      <c r="E104" s="9">
        <f>Source!AU76</f>
        <v>10</v>
      </c>
      <c r="F104" s="24"/>
      <c r="G104" s="23"/>
      <c r="H104" s="9"/>
      <c r="I104" s="9"/>
      <c r="J104" s="25">
        <f>SUM(T99:T103)</f>
        <v>2700.29</v>
      </c>
      <c r="K104" s="25"/>
    </row>
    <row r="105" spans="1:22" ht="14.25" x14ac:dyDescent="0.2">
      <c r="A105" s="20"/>
      <c r="B105" s="21"/>
      <c r="C105" s="21" t="s">
        <v>529</v>
      </c>
      <c r="D105" s="22" t="s">
        <v>530</v>
      </c>
      <c r="E105" s="9">
        <f>Source!AQ76</f>
        <v>80.27</v>
      </c>
      <c r="F105" s="24"/>
      <c r="G105" s="23" t="str">
        <f>Source!DI76</f>
        <v/>
      </c>
      <c r="H105" s="9">
        <f>Source!AV76</f>
        <v>1</v>
      </c>
      <c r="I105" s="9"/>
      <c r="J105" s="25"/>
      <c r="K105" s="25">
        <f>Source!U76</f>
        <v>143.28194999999999</v>
      </c>
    </row>
    <row r="106" spans="1:22" ht="15" x14ac:dyDescent="0.25">
      <c r="A106" s="29"/>
      <c r="B106" s="29"/>
      <c r="C106" s="29"/>
      <c r="D106" s="29"/>
      <c r="E106" s="29"/>
      <c r="F106" s="29"/>
      <c r="G106" s="29"/>
      <c r="H106" s="29"/>
      <c r="I106" s="41">
        <f>J101+J102+J103+J104</f>
        <v>139909.24000000002</v>
      </c>
      <c r="J106" s="41"/>
      <c r="K106" s="30">
        <f>IF(Source!I76&lt;&gt;0, ROUND(I106/Source!I76, 2), 0)</f>
        <v>78380.53</v>
      </c>
      <c r="P106" s="28">
        <f>I106</f>
        <v>139909.24000000002</v>
      </c>
    </row>
    <row r="108" spans="1:22" ht="15" x14ac:dyDescent="0.25">
      <c r="A108" s="40" t="str">
        <f>CONCATENATE("Итого по подразделу: ",IF(Source!G78&lt;&gt;"Новый подраздел", Source!G78, ""))</f>
        <v>Итого по подразделу: Установка бортового камня</v>
      </c>
      <c r="B108" s="40"/>
      <c r="C108" s="40"/>
      <c r="D108" s="40"/>
      <c r="E108" s="40"/>
      <c r="F108" s="40"/>
      <c r="G108" s="40"/>
      <c r="H108" s="40"/>
      <c r="I108" s="38">
        <f>SUM(P98:P107)</f>
        <v>139909.24000000002</v>
      </c>
      <c r="J108" s="39"/>
      <c r="K108" s="31"/>
    </row>
    <row r="111" spans="1:22" ht="16.5" x14ac:dyDescent="0.25">
      <c r="A111" s="42" t="str">
        <f>CONCATENATE("Подраздел: ",IF(Source!G107&lt;&gt;"Новый подраздел", Source!G107, ""))</f>
        <v>Подраздел: Устройство тротуара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22" ht="57" x14ac:dyDescent="0.2">
      <c r="A112" s="20" t="str">
        <f>Source!E111</f>
        <v>12</v>
      </c>
      <c r="B112" s="21" t="str">
        <f>Source!F111</f>
        <v>2.49-3101-3-3/1</v>
      </c>
      <c r="C112" s="21" t="str">
        <f>Source!G111</f>
        <v>Разработка грунта с погрузкой на автомобили-самосвалы экскаваторами с ковшом вместимостью 0,5 м3, группа грунтов 1-3</v>
      </c>
      <c r="D112" s="22" t="str">
        <f>Source!H111</f>
        <v>100 м3</v>
      </c>
      <c r="E112" s="9">
        <f>Source!I111</f>
        <v>4.4549999999999999E-2</v>
      </c>
      <c r="F112" s="24"/>
      <c r="G112" s="23"/>
      <c r="H112" s="9"/>
      <c r="I112" s="9"/>
      <c r="J112" s="25"/>
      <c r="K112" s="25"/>
      <c r="Q112">
        <f>ROUND((Source!BZ111/100)*ROUND((Source!AF111*Source!AV111)*Source!I111, 2), 2)</f>
        <v>8.5299999999999994</v>
      </c>
      <c r="R112">
        <f>Source!X111</f>
        <v>8.5299999999999994</v>
      </c>
      <c r="S112">
        <f>ROUND((Source!CA111/100)*ROUND((Source!AF111*Source!AV111)*Source!I111, 2), 2)</f>
        <v>1.22</v>
      </c>
      <c r="T112">
        <f>Source!Y111</f>
        <v>1.22</v>
      </c>
      <c r="U112">
        <f>ROUND((175/100)*ROUND((Source!AE111*Source!AV111)*Source!I111, 2), 2)</f>
        <v>254.19</v>
      </c>
      <c r="V112">
        <f>ROUND((108/100)*ROUND(Source!CS111*Source!I111, 2), 2)</f>
        <v>156.87</v>
      </c>
    </row>
    <row r="113" spans="1:22" x14ac:dyDescent="0.2">
      <c r="C113" s="26" t="str">
        <f>"Объем: "&amp;Source!I111&amp;"=(16,5*"&amp;"0,3*"&amp;"0,9)/"&amp;"100"</f>
        <v>Объем: 0,04455=(16,5*0,3*0,9)/100</v>
      </c>
    </row>
    <row r="114" spans="1:22" ht="14.25" x14ac:dyDescent="0.2">
      <c r="A114" s="20"/>
      <c r="B114" s="21"/>
      <c r="C114" s="21" t="s">
        <v>522</v>
      </c>
      <c r="D114" s="22"/>
      <c r="E114" s="9"/>
      <c r="F114" s="24">
        <f>Source!AO111</f>
        <v>273.69</v>
      </c>
      <c r="G114" s="23" t="str">
        <f>Source!DG111</f>
        <v/>
      </c>
      <c r="H114" s="9">
        <f>Source!AV111</f>
        <v>1</v>
      </c>
      <c r="I114" s="9">
        <f>IF(Source!BA111&lt;&gt; 0, Source!BA111, 1)</f>
        <v>1</v>
      </c>
      <c r="J114" s="25">
        <f>Source!S111</f>
        <v>12.19</v>
      </c>
      <c r="K114" s="25"/>
    </row>
    <row r="115" spans="1:22" ht="14.25" x14ac:dyDescent="0.2">
      <c r="A115" s="20"/>
      <c r="B115" s="21"/>
      <c r="C115" s="21" t="s">
        <v>523</v>
      </c>
      <c r="D115" s="22"/>
      <c r="E115" s="9"/>
      <c r="F115" s="24">
        <f>Source!AM111</f>
        <v>8502.7099999999991</v>
      </c>
      <c r="G115" s="23" t="str">
        <f>Source!DE111</f>
        <v/>
      </c>
      <c r="H115" s="9">
        <f>Source!AV111</f>
        <v>1</v>
      </c>
      <c r="I115" s="9">
        <f>IF(Source!BB111&lt;&gt; 0, Source!BB111, 1)</f>
        <v>1</v>
      </c>
      <c r="J115" s="25">
        <f>Source!Q111</f>
        <v>378.8</v>
      </c>
      <c r="K115" s="25"/>
    </row>
    <row r="116" spans="1:22" ht="14.25" x14ac:dyDescent="0.2">
      <c r="A116" s="20"/>
      <c r="B116" s="21"/>
      <c r="C116" s="21" t="s">
        <v>524</v>
      </c>
      <c r="D116" s="22"/>
      <c r="E116" s="9"/>
      <c r="F116" s="24">
        <f>Source!AN111</f>
        <v>3260.42</v>
      </c>
      <c r="G116" s="23" t="str">
        <f>Source!DF111</f>
        <v/>
      </c>
      <c r="H116" s="9">
        <f>Source!AV111</f>
        <v>1</v>
      </c>
      <c r="I116" s="9">
        <f>IF(Source!BS111&lt;&gt; 0, Source!BS111, 1)</f>
        <v>1</v>
      </c>
      <c r="J116" s="27">
        <f>Source!R111</f>
        <v>145.25</v>
      </c>
      <c r="K116" s="25"/>
    </row>
    <row r="117" spans="1:22" ht="14.25" x14ac:dyDescent="0.2">
      <c r="A117" s="20"/>
      <c r="B117" s="21"/>
      <c r="C117" s="21" t="s">
        <v>525</v>
      </c>
      <c r="D117" s="22" t="s">
        <v>526</v>
      </c>
      <c r="E117" s="9">
        <f>Source!AT111</f>
        <v>70</v>
      </c>
      <c r="F117" s="24"/>
      <c r="G117" s="23"/>
      <c r="H117" s="9"/>
      <c r="I117" s="9"/>
      <c r="J117" s="25">
        <f>SUM(R112:R116)</f>
        <v>8.5299999999999994</v>
      </c>
      <c r="K117" s="25"/>
    </row>
    <row r="118" spans="1:22" ht="14.25" x14ac:dyDescent="0.2">
      <c r="A118" s="20"/>
      <c r="B118" s="21"/>
      <c r="C118" s="21" t="s">
        <v>527</v>
      </c>
      <c r="D118" s="22" t="s">
        <v>526</v>
      </c>
      <c r="E118" s="9">
        <f>Source!AU111</f>
        <v>10</v>
      </c>
      <c r="F118" s="24"/>
      <c r="G118" s="23"/>
      <c r="H118" s="9"/>
      <c r="I118" s="9"/>
      <c r="J118" s="25">
        <f>SUM(T112:T117)</f>
        <v>1.22</v>
      </c>
      <c r="K118" s="25"/>
    </row>
    <row r="119" spans="1:22" ht="14.25" x14ac:dyDescent="0.2">
      <c r="A119" s="20"/>
      <c r="B119" s="21"/>
      <c r="C119" s="21" t="s">
        <v>528</v>
      </c>
      <c r="D119" s="22" t="s">
        <v>526</v>
      </c>
      <c r="E119" s="9">
        <f>108</f>
        <v>108</v>
      </c>
      <c r="F119" s="24"/>
      <c r="G119" s="23"/>
      <c r="H119" s="9"/>
      <c r="I119" s="9"/>
      <c r="J119" s="25">
        <f>SUM(V112:V118)</f>
        <v>156.87</v>
      </c>
      <c r="K119" s="25"/>
    </row>
    <row r="120" spans="1:22" ht="14.25" x14ac:dyDescent="0.2">
      <c r="A120" s="20"/>
      <c r="B120" s="21"/>
      <c r="C120" s="21" t="s">
        <v>529</v>
      </c>
      <c r="D120" s="22" t="s">
        <v>530</v>
      </c>
      <c r="E120" s="9">
        <f>Source!AQ111</f>
        <v>1.59</v>
      </c>
      <c r="F120" s="24"/>
      <c r="G120" s="23" t="str">
        <f>Source!DI111</f>
        <v/>
      </c>
      <c r="H120" s="9">
        <f>Source!AV111</f>
        <v>1</v>
      </c>
      <c r="I120" s="9"/>
      <c r="J120" s="25"/>
      <c r="K120" s="25">
        <f>Source!U111</f>
        <v>7.0834500000000009E-2</v>
      </c>
    </row>
    <row r="121" spans="1:22" ht="15" x14ac:dyDescent="0.25">
      <c r="A121" s="29"/>
      <c r="B121" s="29"/>
      <c r="C121" s="29"/>
      <c r="D121" s="29"/>
      <c r="E121" s="29"/>
      <c r="F121" s="29"/>
      <c r="G121" s="29"/>
      <c r="H121" s="29"/>
      <c r="I121" s="41">
        <f>J114+J115+J117+J118+J119</f>
        <v>557.61</v>
      </c>
      <c r="J121" s="41"/>
      <c r="K121" s="30">
        <f>IF(Source!I111&lt;&gt;0, ROUND(I121/Source!I111, 2), 0)</f>
        <v>12516.5</v>
      </c>
      <c r="P121" s="28">
        <f>I121</f>
        <v>557.61</v>
      </c>
    </row>
    <row r="122" spans="1:22" ht="42.75" x14ac:dyDescent="0.2">
      <c r="A122" s="20" t="str">
        <f>Source!E112</f>
        <v>13</v>
      </c>
      <c r="B122" s="21" t="str">
        <f>Source!F112</f>
        <v>2.49-3201-14-1/1</v>
      </c>
      <c r="C122" s="21" t="str">
        <f>Source!G112</f>
        <v>Разработка грунта вручную в траншеях глубиной до 2 м без креплений с откосами, группа грунтов 1-3</v>
      </c>
      <c r="D122" s="22" t="str">
        <f>Source!H112</f>
        <v>100 м3</v>
      </c>
      <c r="E122" s="9">
        <f>Source!I112</f>
        <v>4.9500000000000004E-3</v>
      </c>
      <c r="F122" s="24"/>
      <c r="G122" s="23"/>
      <c r="H122" s="9"/>
      <c r="I122" s="9"/>
      <c r="J122" s="25"/>
      <c r="K122" s="25"/>
      <c r="Q122">
        <f>ROUND((Source!BZ112/100)*ROUND((Source!AF112*Source!AV112)*Source!I112, 2), 2)</f>
        <v>138.43</v>
      </c>
      <c r="R122">
        <f>Source!X112</f>
        <v>138.43</v>
      </c>
      <c r="S122">
        <f>ROUND((Source!CA112/100)*ROUND((Source!AF112*Source!AV112)*Source!I112, 2), 2)</f>
        <v>19.78</v>
      </c>
      <c r="T122">
        <f>Source!Y112</f>
        <v>19.78</v>
      </c>
      <c r="U122">
        <f>ROUND((175/100)*ROUND((Source!AE112*Source!AV112)*Source!I112, 2), 2)</f>
        <v>0</v>
      </c>
      <c r="V122">
        <f>ROUND((108/100)*ROUND(Source!CS112*Source!I112, 2), 2)</f>
        <v>0</v>
      </c>
    </row>
    <row r="123" spans="1:22" x14ac:dyDescent="0.2">
      <c r="C123" s="26" t="str">
        <f>"Объем: "&amp;Source!I112&amp;"="&amp;Source!I111&amp;"/"&amp;"0,9*"&amp;"0,1"</f>
        <v>Объем: 0,00495=0,04455/0,9*0,1</v>
      </c>
    </row>
    <row r="124" spans="1:22" ht="14.25" x14ac:dyDescent="0.2">
      <c r="A124" s="20"/>
      <c r="B124" s="21"/>
      <c r="C124" s="21" t="s">
        <v>522</v>
      </c>
      <c r="D124" s="22"/>
      <c r="E124" s="9"/>
      <c r="F124" s="24">
        <f>Source!AO112</f>
        <v>39952.26</v>
      </c>
      <c r="G124" s="23" t="str">
        <f>Source!DG112</f>
        <v/>
      </c>
      <c r="H124" s="9">
        <f>Source!AV112</f>
        <v>1</v>
      </c>
      <c r="I124" s="9">
        <f>IF(Source!BA112&lt;&gt; 0, Source!BA112, 1)</f>
        <v>1</v>
      </c>
      <c r="J124" s="25">
        <f>Source!S112</f>
        <v>197.76</v>
      </c>
      <c r="K124" s="25"/>
    </row>
    <row r="125" spans="1:22" ht="14.25" x14ac:dyDescent="0.2">
      <c r="A125" s="20"/>
      <c r="B125" s="21"/>
      <c r="C125" s="21" t="s">
        <v>525</v>
      </c>
      <c r="D125" s="22" t="s">
        <v>526</v>
      </c>
      <c r="E125" s="9">
        <f>Source!AT112</f>
        <v>70</v>
      </c>
      <c r="F125" s="24"/>
      <c r="G125" s="23"/>
      <c r="H125" s="9"/>
      <c r="I125" s="9"/>
      <c r="J125" s="25">
        <f>SUM(R122:R124)</f>
        <v>138.43</v>
      </c>
      <c r="K125" s="25"/>
    </row>
    <row r="126" spans="1:22" ht="14.25" x14ac:dyDescent="0.2">
      <c r="A126" s="20"/>
      <c r="B126" s="21"/>
      <c r="C126" s="21" t="s">
        <v>527</v>
      </c>
      <c r="D126" s="22" t="s">
        <v>526</v>
      </c>
      <c r="E126" s="9">
        <f>Source!AU112</f>
        <v>10</v>
      </c>
      <c r="F126" s="24"/>
      <c r="G126" s="23"/>
      <c r="H126" s="9"/>
      <c r="I126" s="9"/>
      <c r="J126" s="25">
        <f>SUM(T122:T125)</f>
        <v>19.78</v>
      </c>
      <c r="K126" s="25"/>
    </row>
    <row r="127" spans="1:22" ht="14.25" x14ac:dyDescent="0.2">
      <c r="A127" s="20"/>
      <c r="B127" s="21"/>
      <c r="C127" s="21" t="s">
        <v>529</v>
      </c>
      <c r="D127" s="22" t="s">
        <v>530</v>
      </c>
      <c r="E127" s="9">
        <f>Source!AQ112</f>
        <v>221.6</v>
      </c>
      <c r="F127" s="24"/>
      <c r="G127" s="23" t="str">
        <f>Source!DI112</f>
        <v/>
      </c>
      <c r="H127" s="9">
        <f>Source!AV112</f>
        <v>1</v>
      </c>
      <c r="I127" s="9"/>
      <c r="J127" s="25"/>
      <c r="K127" s="25">
        <f>Source!U112</f>
        <v>1.0969200000000001</v>
      </c>
    </row>
    <row r="128" spans="1:22" ht="15" x14ac:dyDescent="0.25">
      <c r="A128" s="29"/>
      <c r="B128" s="29"/>
      <c r="C128" s="29"/>
      <c r="D128" s="29"/>
      <c r="E128" s="29"/>
      <c r="F128" s="29"/>
      <c r="G128" s="29"/>
      <c r="H128" s="29"/>
      <c r="I128" s="41">
        <f>J124+J125+J126</f>
        <v>355.97</v>
      </c>
      <c r="J128" s="41"/>
      <c r="K128" s="30">
        <f>IF(Source!I112&lt;&gt;0, ROUND(I128/Source!I112, 2), 0)</f>
        <v>71913.13</v>
      </c>
      <c r="P128" s="28">
        <f>I128</f>
        <v>355.97</v>
      </c>
    </row>
    <row r="129" spans="1:22" ht="57" x14ac:dyDescent="0.2">
      <c r="A129" s="20" t="str">
        <f>Source!E113</f>
        <v>14</v>
      </c>
      <c r="B129" s="21" t="str">
        <f>Source!F113</f>
        <v>2.49-3101-3-3/1</v>
      </c>
      <c r="C129" s="21" t="str">
        <f>Source!G113</f>
        <v>Разработка грунта с погрузкой на автомобили-самосвалы экскаваторами с ковшом вместимостью 0,5 м3, группа грунтов 1-3</v>
      </c>
      <c r="D129" s="22" t="str">
        <f>Source!H113</f>
        <v>100 м3</v>
      </c>
      <c r="E129" s="9">
        <f>Source!I113</f>
        <v>4.4549999999999998E-3</v>
      </c>
      <c r="F129" s="24"/>
      <c r="G129" s="23"/>
      <c r="H129" s="9"/>
      <c r="I129" s="9"/>
      <c r="J129" s="25"/>
      <c r="K129" s="25"/>
      <c r="Q129">
        <f>ROUND((Source!BZ113/100)*ROUND((Source!AF113*Source!AV113)*Source!I113, 2), 2)</f>
        <v>0.85</v>
      </c>
      <c r="R129">
        <f>Source!X113</f>
        <v>0.85</v>
      </c>
      <c r="S129">
        <f>ROUND((Source!CA113/100)*ROUND((Source!AF113*Source!AV113)*Source!I113, 2), 2)</f>
        <v>0.12</v>
      </c>
      <c r="T129">
        <f>Source!Y113</f>
        <v>0.12</v>
      </c>
      <c r="U129">
        <f>ROUND((175/100)*ROUND((Source!AE113*Source!AV113)*Source!I113, 2), 2)</f>
        <v>25.43</v>
      </c>
      <c r="V129">
        <f>ROUND((108/100)*ROUND(Source!CS113*Source!I113, 2), 2)</f>
        <v>15.69</v>
      </c>
    </row>
    <row r="130" spans="1:22" x14ac:dyDescent="0.2">
      <c r="C130" s="26" t="str">
        <f>"Объем: "&amp;Source!I113&amp;"="&amp;Source!I112&amp;"*"&amp;"0,9"</f>
        <v>Объем: 0,004455=0,00495*0,9</v>
      </c>
    </row>
    <row r="131" spans="1:22" ht="14.25" x14ac:dyDescent="0.2">
      <c r="A131" s="20"/>
      <c r="B131" s="21"/>
      <c r="C131" s="21" t="s">
        <v>522</v>
      </c>
      <c r="D131" s="22"/>
      <c r="E131" s="9"/>
      <c r="F131" s="24">
        <f>Source!AO113</f>
        <v>273.69</v>
      </c>
      <c r="G131" s="23" t="str">
        <f>Source!DG113</f>
        <v/>
      </c>
      <c r="H131" s="9">
        <f>Source!AV113</f>
        <v>1</v>
      </c>
      <c r="I131" s="9">
        <f>IF(Source!BA113&lt;&gt; 0, Source!BA113, 1)</f>
        <v>1</v>
      </c>
      <c r="J131" s="25">
        <f>Source!S113</f>
        <v>1.22</v>
      </c>
      <c r="K131" s="25"/>
    </row>
    <row r="132" spans="1:22" ht="14.25" x14ac:dyDescent="0.2">
      <c r="A132" s="20"/>
      <c r="B132" s="21"/>
      <c r="C132" s="21" t="s">
        <v>523</v>
      </c>
      <c r="D132" s="22"/>
      <c r="E132" s="9"/>
      <c r="F132" s="24">
        <f>Source!AM113</f>
        <v>8502.7099999999991</v>
      </c>
      <c r="G132" s="23" t="str">
        <f>Source!DE113</f>
        <v/>
      </c>
      <c r="H132" s="9">
        <f>Source!AV113</f>
        <v>1</v>
      </c>
      <c r="I132" s="9">
        <f>IF(Source!BB113&lt;&gt; 0, Source!BB113, 1)</f>
        <v>1</v>
      </c>
      <c r="J132" s="25">
        <f>Source!Q113</f>
        <v>37.880000000000003</v>
      </c>
      <c r="K132" s="25"/>
    </row>
    <row r="133" spans="1:22" ht="14.25" x14ac:dyDescent="0.2">
      <c r="A133" s="20"/>
      <c r="B133" s="21"/>
      <c r="C133" s="21" t="s">
        <v>524</v>
      </c>
      <c r="D133" s="22"/>
      <c r="E133" s="9"/>
      <c r="F133" s="24">
        <f>Source!AN113</f>
        <v>3260.42</v>
      </c>
      <c r="G133" s="23" t="str">
        <f>Source!DF113</f>
        <v/>
      </c>
      <c r="H133" s="9">
        <f>Source!AV113</f>
        <v>1</v>
      </c>
      <c r="I133" s="9">
        <f>IF(Source!BS113&lt;&gt; 0, Source!BS113, 1)</f>
        <v>1</v>
      </c>
      <c r="J133" s="27">
        <f>Source!R113</f>
        <v>14.53</v>
      </c>
      <c r="K133" s="25"/>
    </row>
    <row r="134" spans="1:22" ht="14.25" x14ac:dyDescent="0.2">
      <c r="A134" s="20"/>
      <c r="B134" s="21"/>
      <c r="C134" s="21" t="s">
        <v>525</v>
      </c>
      <c r="D134" s="22" t="s">
        <v>526</v>
      </c>
      <c r="E134" s="9">
        <f>Source!AT113</f>
        <v>70</v>
      </c>
      <c r="F134" s="24"/>
      <c r="G134" s="23"/>
      <c r="H134" s="9"/>
      <c r="I134" s="9"/>
      <c r="J134" s="25">
        <f>SUM(R129:R133)</f>
        <v>0.85</v>
      </c>
      <c r="K134" s="25"/>
    </row>
    <row r="135" spans="1:22" ht="14.25" x14ac:dyDescent="0.2">
      <c r="A135" s="20"/>
      <c r="B135" s="21"/>
      <c r="C135" s="21" t="s">
        <v>527</v>
      </c>
      <c r="D135" s="22" t="s">
        <v>526</v>
      </c>
      <c r="E135" s="9">
        <f>Source!AU113</f>
        <v>10</v>
      </c>
      <c r="F135" s="24"/>
      <c r="G135" s="23"/>
      <c r="H135" s="9"/>
      <c r="I135" s="9"/>
      <c r="J135" s="25">
        <f>SUM(T129:T134)</f>
        <v>0.12</v>
      </c>
      <c r="K135" s="25"/>
    </row>
    <row r="136" spans="1:22" ht="14.25" x14ac:dyDescent="0.2">
      <c r="A136" s="20"/>
      <c r="B136" s="21"/>
      <c r="C136" s="21" t="s">
        <v>528</v>
      </c>
      <c r="D136" s="22" t="s">
        <v>526</v>
      </c>
      <c r="E136" s="9">
        <f>108</f>
        <v>108</v>
      </c>
      <c r="F136" s="24"/>
      <c r="G136" s="23"/>
      <c r="H136" s="9"/>
      <c r="I136" s="9"/>
      <c r="J136" s="25">
        <f>SUM(V129:V135)</f>
        <v>15.69</v>
      </c>
      <c r="K136" s="25"/>
    </row>
    <row r="137" spans="1:22" ht="14.25" x14ac:dyDescent="0.2">
      <c r="A137" s="20"/>
      <c r="B137" s="21"/>
      <c r="C137" s="21" t="s">
        <v>529</v>
      </c>
      <c r="D137" s="22" t="s">
        <v>530</v>
      </c>
      <c r="E137" s="9">
        <f>Source!AQ113</f>
        <v>1.59</v>
      </c>
      <c r="F137" s="24"/>
      <c r="G137" s="23" t="str">
        <f>Source!DI113</f>
        <v/>
      </c>
      <c r="H137" s="9">
        <f>Source!AV113</f>
        <v>1</v>
      </c>
      <c r="I137" s="9"/>
      <c r="J137" s="25"/>
      <c r="K137" s="25">
        <f>Source!U113</f>
        <v>7.0834499999999998E-3</v>
      </c>
    </row>
    <row r="138" spans="1:22" ht="15" x14ac:dyDescent="0.25">
      <c r="A138" s="29"/>
      <c r="B138" s="29"/>
      <c r="C138" s="29"/>
      <c r="D138" s="29"/>
      <c r="E138" s="29"/>
      <c r="F138" s="29"/>
      <c r="G138" s="29"/>
      <c r="H138" s="29"/>
      <c r="I138" s="41">
        <f>J131+J132+J134+J135+J136</f>
        <v>55.76</v>
      </c>
      <c r="J138" s="41"/>
      <c r="K138" s="30">
        <f>IF(Source!I113&lt;&gt;0, ROUND(I138/Source!I113, 2), 0)</f>
        <v>12516.27</v>
      </c>
      <c r="P138" s="28">
        <f>I138</f>
        <v>55.76</v>
      </c>
    </row>
    <row r="139" spans="1:22" ht="28.5" x14ac:dyDescent="0.2">
      <c r="A139" s="20" t="str">
        <f>Source!E114</f>
        <v>15</v>
      </c>
      <c r="B139" s="21" t="str">
        <f>Source!F114</f>
        <v>1.1-3101-6-1/1</v>
      </c>
      <c r="C139" s="21" t="str">
        <f>Source!G114</f>
        <v>Погрузка грунта вручную в автомобили-самосвалы с выгрузкой</v>
      </c>
      <c r="D139" s="22" t="str">
        <f>Source!H114</f>
        <v>100 м3</v>
      </c>
      <c r="E139" s="9">
        <f>Source!I114</f>
        <v>4.95E-4</v>
      </c>
      <c r="F139" s="24"/>
      <c r="G139" s="23"/>
      <c r="H139" s="9"/>
      <c r="I139" s="9"/>
      <c r="J139" s="25"/>
      <c r="K139" s="25"/>
      <c r="Q139">
        <f>ROUND((Source!BZ114/100)*ROUND((Source!AF114*Source!AV114)*Source!I114, 2), 2)</f>
        <v>3.69</v>
      </c>
      <c r="R139">
        <f>Source!X114</f>
        <v>3.69</v>
      </c>
      <c r="S139">
        <f>ROUND((Source!CA114/100)*ROUND((Source!AF114*Source!AV114)*Source!I114, 2), 2)</f>
        <v>0.53</v>
      </c>
      <c r="T139">
        <f>Source!Y114</f>
        <v>0.53</v>
      </c>
      <c r="U139">
        <f>ROUND((175/100)*ROUND((Source!AE114*Source!AV114)*Source!I114, 2), 2)</f>
        <v>0</v>
      </c>
      <c r="V139">
        <f>ROUND((108/100)*ROUND(Source!CS114*Source!I114, 2), 2)</f>
        <v>0</v>
      </c>
    </row>
    <row r="140" spans="1:22" x14ac:dyDescent="0.2">
      <c r="C140" s="26" t="str">
        <f>"Объем: "&amp;Source!I114&amp;"="&amp;Source!I112&amp;"*"&amp;"0,1"</f>
        <v>Объем: 0,000495=0,00495*0,1</v>
      </c>
    </row>
    <row r="141" spans="1:22" ht="14.25" x14ac:dyDescent="0.2">
      <c r="A141" s="20"/>
      <c r="B141" s="21"/>
      <c r="C141" s="21" t="s">
        <v>522</v>
      </c>
      <c r="D141" s="22"/>
      <c r="E141" s="9"/>
      <c r="F141" s="24">
        <f>Source!AO114</f>
        <v>10648.9</v>
      </c>
      <c r="G141" s="23" t="str">
        <f>Source!DG114</f>
        <v/>
      </c>
      <c r="H141" s="9">
        <f>Source!AV114</f>
        <v>1</v>
      </c>
      <c r="I141" s="9">
        <f>IF(Source!BA114&lt;&gt; 0, Source!BA114, 1)</f>
        <v>1</v>
      </c>
      <c r="J141" s="25">
        <f>Source!S114</f>
        <v>5.27</v>
      </c>
      <c r="K141" s="25"/>
    </row>
    <row r="142" spans="1:22" ht="14.25" x14ac:dyDescent="0.2">
      <c r="A142" s="20"/>
      <c r="B142" s="21"/>
      <c r="C142" s="21" t="s">
        <v>525</v>
      </c>
      <c r="D142" s="22" t="s">
        <v>526</v>
      </c>
      <c r="E142" s="9">
        <f>Source!AT114</f>
        <v>70</v>
      </c>
      <c r="F142" s="24"/>
      <c r="G142" s="23"/>
      <c r="H142" s="9"/>
      <c r="I142" s="9"/>
      <c r="J142" s="25">
        <f>SUM(R139:R141)</f>
        <v>3.69</v>
      </c>
      <c r="K142" s="25"/>
    </row>
    <row r="143" spans="1:22" ht="14.25" x14ac:dyDescent="0.2">
      <c r="A143" s="20"/>
      <c r="B143" s="21"/>
      <c r="C143" s="21" t="s">
        <v>527</v>
      </c>
      <c r="D143" s="22" t="s">
        <v>526</v>
      </c>
      <c r="E143" s="9">
        <f>Source!AU114</f>
        <v>10</v>
      </c>
      <c r="F143" s="24"/>
      <c r="G143" s="23"/>
      <c r="H143" s="9"/>
      <c r="I143" s="9"/>
      <c r="J143" s="25">
        <f>SUM(T139:T142)</f>
        <v>0.53</v>
      </c>
      <c r="K143" s="25"/>
    </row>
    <row r="144" spans="1:22" ht="14.25" x14ac:dyDescent="0.2">
      <c r="A144" s="20"/>
      <c r="B144" s="21"/>
      <c r="C144" s="21" t="s">
        <v>529</v>
      </c>
      <c r="D144" s="22" t="s">
        <v>530</v>
      </c>
      <c r="E144" s="9">
        <f>Source!AQ114</f>
        <v>83</v>
      </c>
      <c r="F144" s="24"/>
      <c r="G144" s="23" t="str">
        <f>Source!DI114</f>
        <v/>
      </c>
      <c r="H144" s="9">
        <f>Source!AV114</f>
        <v>1</v>
      </c>
      <c r="I144" s="9"/>
      <c r="J144" s="25"/>
      <c r="K144" s="25">
        <f>Source!U114</f>
        <v>4.1084999999999997E-2</v>
      </c>
    </row>
    <row r="145" spans="1:22" ht="15" x14ac:dyDescent="0.25">
      <c r="A145" s="29"/>
      <c r="B145" s="29"/>
      <c r="C145" s="29"/>
      <c r="D145" s="29"/>
      <c r="E145" s="29"/>
      <c r="F145" s="29"/>
      <c r="G145" s="29"/>
      <c r="H145" s="29"/>
      <c r="I145" s="41">
        <f>J141+J142+J143</f>
        <v>9.4899999999999984</v>
      </c>
      <c r="J145" s="41"/>
      <c r="K145" s="30">
        <f>IF(Source!I114&lt;&gt;0, ROUND(I145/Source!I114, 2), 0)</f>
        <v>19171.72</v>
      </c>
      <c r="P145" s="28">
        <f>I145</f>
        <v>9.4899999999999984</v>
      </c>
    </row>
    <row r="146" spans="1:22" ht="42.75" x14ac:dyDescent="0.2">
      <c r="A146" s="20" t="str">
        <f>Source!E115</f>
        <v>16</v>
      </c>
      <c r="B146" s="21" t="str">
        <f>Source!F115</f>
        <v>2.49-3401-1-1/1</v>
      </c>
      <c r="C146" s="21" t="str">
        <f>Source!G115</f>
        <v>Перевозка грунта автосамосвалами грузоподъемностью до 10 т на расстояние 1 км</v>
      </c>
      <c r="D146" s="22" t="str">
        <f>Source!H115</f>
        <v>м3</v>
      </c>
      <c r="E146" s="9">
        <f>Source!I115</f>
        <v>4.95</v>
      </c>
      <c r="F146" s="24"/>
      <c r="G146" s="23"/>
      <c r="H146" s="9"/>
      <c r="I146" s="9"/>
      <c r="J146" s="25"/>
      <c r="K146" s="25"/>
      <c r="Q146">
        <f>ROUND((Source!BZ115/100)*ROUND((Source!AF115*Source!AV115)*Source!I115, 2), 2)</f>
        <v>0</v>
      </c>
      <c r="R146">
        <f>Source!X115</f>
        <v>0</v>
      </c>
      <c r="S146">
        <f>ROUND((Source!CA115/100)*ROUND((Source!AF115*Source!AV115)*Source!I115, 2), 2)</f>
        <v>0</v>
      </c>
      <c r="T146">
        <f>Source!Y115</f>
        <v>0</v>
      </c>
      <c r="U146">
        <f>ROUND((175/100)*ROUND((Source!AE115*Source!AV115)*Source!I115, 2), 2)</f>
        <v>261.77999999999997</v>
      </c>
      <c r="V146">
        <f>ROUND((108/100)*ROUND(Source!CS115*Source!I115, 2), 2)</f>
        <v>161.56</v>
      </c>
    </row>
    <row r="147" spans="1:22" x14ac:dyDescent="0.2">
      <c r="C147" s="26" t="str">
        <f>"Объем: "&amp;Source!I115&amp;"=("&amp;Source!I111&amp;"+"&amp;""&amp;Source!I112&amp;")*"&amp;"100"</f>
        <v>Объем: 4,95=(0,04455+0,00495)*100</v>
      </c>
    </row>
    <row r="148" spans="1:22" ht="14.25" x14ac:dyDescent="0.2">
      <c r="A148" s="20"/>
      <c r="B148" s="21"/>
      <c r="C148" s="21" t="s">
        <v>523</v>
      </c>
      <c r="D148" s="22"/>
      <c r="E148" s="9"/>
      <c r="F148" s="24">
        <f>Source!AM115</f>
        <v>51.67</v>
      </c>
      <c r="G148" s="23" t="str">
        <f>Source!DE115</f>
        <v/>
      </c>
      <c r="H148" s="9">
        <f>Source!AV115</f>
        <v>1</v>
      </c>
      <c r="I148" s="9">
        <f>IF(Source!BB115&lt;&gt; 0, Source!BB115, 1)</f>
        <v>1</v>
      </c>
      <c r="J148" s="25">
        <f>Source!Q115</f>
        <v>255.77</v>
      </c>
      <c r="K148" s="25"/>
    </row>
    <row r="149" spans="1:22" ht="14.25" x14ac:dyDescent="0.2">
      <c r="A149" s="20"/>
      <c r="B149" s="21"/>
      <c r="C149" s="21" t="s">
        <v>524</v>
      </c>
      <c r="D149" s="22"/>
      <c r="E149" s="9"/>
      <c r="F149" s="24">
        <f>Source!AN115</f>
        <v>30.22</v>
      </c>
      <c r="G149" s="23" t="str">
        <f>Source!DF115</f>
        <v/>
      </c>
      <c r="H149" s="9">
        <f>Source!AV115</f>
        <v>1</v>
      </c>
      <c r="I149" s="9">
        <f>IF(Source!BS115&lt;&gt; 0, Source!BS115, 1)</f>
        <v>1</v>
      </c>
      <c r="J149" s="27">
        <f>Source!R115</f>
        <v>149.59</v>
      </c>
      <c r="K149" s="25"/>
    </row>
    <row r="150" spans="1:22" ht="15" x14ac:dyDescent="0.25">
      <c r="A150" s="29"/>
      <c r="B150" s="29"/>
      <c r="C150" s="29"/>
      <c r="D150" s="29"/>
      <c r="E150" s="29"/>
      <c r="F150" s="29"/>
      <c r="G150" s="29"/>
      <c r="H150" s="29"/>
      <c r="I150" s="41">
        <f>J148</f>
        <v>255.77</v>
      </c>
      <c r="J150" s="41"/>
      <c r="K150" s="30">
        <f>IF(Source!I115&lt;&gt;0, ROUND(I150/Source!I115, 2), 0)</f>
        <v>51.67</v>
      </c>
      <c r="P150" s="28">
        <f>I150</f>
        <v>255.77</v>
      </c>
    </row>
    <row r="151" spans="1:22" ht="57" x14ac:dyDescent="0.2">
      <c r="A151" s="20" t="str">
        <f>Source!E116</f>
        <v>17</v>
      </c>
      <c r="B151" s="21" t="str">
        <f>Source!F116</f>
        <v>2.49-3401-1-2/1</v>
      </c>
      <c r="C151" s="21" t="str">
        <f>Source!G116</f>
        <v>Перевозка грунта автосамосвалами грузоподъемностью до 10 т - добавляется на каждый последующий 1 км до 100 км (к поз. 49-3401-1-1)</v>
      </c>
      <c r="D151" s="22" t="str">
        <f>Source!H116</f>
        <v>м3</v>
      </c>
      <c r="E151" s="9">
        <f>Source!I116</f>
        <v>4.95</v>
      </c>
      <c r="F151" s="24"/>
      <c r="G151" s="23"/>
      <c r="H151" s="9"/>
      <c r="I151" s="9"/>
      <c r="J151" s="25"/>
      <c r="K151" s="25"/>
      <c r="Q151">
        <f>ROUND((Source!BZ116/100)*ROUND((Source!AF116*Source!AV116)*Source!I116, 2), 2)</f>
        <v>0</v>
      </c>
      <c r="R151">
        <f>Source!X116</f>
        <v>0</v>
      </c>
      <c r="S151">
        <f>ROUND((Source!CA116/100)*ROUND((Source!AF116*Source!AV116)*Source!I116, 2), 2)</f>
        <v>0</v>
      </c>
      <c r="T151">
        <f>Source!Y116</f>
        <v>0</v>
      </c>
      <c r="U151">
        <f>ROUND((175/100)*ROUND((Source!AE116*Source!AV116)*Source!I116, 2), 2)</f>
        <v>3462.83</v>
      </c>
      <c r="V151">
        <f>ROUND((108/100)*ROUND(Source!CS116*Source!I116, 2), 2)</f>
        <v>2137.06</v>
      </c>
    </row>
    <row r="152" spans="1:22" ht="14.25" x14ac:dyDescent="0.2">
      <c r="A152" s="20"/>
      <c r="B152" s="21"/>
      <c r="C152" s="21" t="s">
        <v>523</v>
      </c>
      <c r="D152" s="22"/>
      <c r="E152" s="9"/>
      <c r="F152" s="24">
        <f>Source!AM116</f>
        <v>16.670000000000002</v>
      </c>
      <c r="G152" s="23" t="str">
        <f>Source!DE116</f>
        <v>)*41</v>
      </c>
      <c r="H152" s="9">
        <f>Source!AV116</f>
        <v>1</v>
      </c>
      <c r="I152" s="9">
        <f>IF(Source!BB116&lt;&gt; 0, Source!BB116, 1)</f>
        <v>1</v>
      </c>
      <c r="J152" s="25">
        <f>Source!Q116</f>
        <v>3383.18</v>
      </c>
      <c r="K152" s="25"/>
    </row>
    <row r="153" spans="1:22" ht="14.25" x14ac:dyDescent="0.2">
      <c r="A153" s="20"/>
      <c r="B153" s="21"/>
      <c r="C153" s="21" t="s">
        <v>524</v>
      </c>
      <c r="D153" s="22"/>
      <c r="E153" s="9"/>
      <c r="F153" s="24">
        <f>Source!AN116</f>
        <v>9.75</v>
      </c>
      <c r="G153" s="23" t="str">
        <f>Source!DF116</f>
        <v>)*41</v>
      </c>
      <c r="H153" s="9">
        <f>Source!AV116</f>
        <v>1</v>
      </c>
      <c r="I153" s="9">
        <f>IF(Source!BS116&lt;&gt; 0, Source!BS116, 1)</f>
        <v>1</v>
      </c>
      <c r="J153" s="27">
        <f>Source!R116</f>
        <v>1978.76</v>
      </c>
      <c r="K153" s="25"/>
    </row>
    <row r="154" spans="1:22" ht="15" x14ac:dyDescent="0.25">
      <c r="A154" s="29"/>
      <c r="B154" s="29"/>
      <c r="C154" s="29"/>
      <c r="D154" s="29"/>
      <c r="E154" s="29"/>
      <c r="F154" s="29"/>
      <c r="G154" s="29"/>
      <c r="H154" s="29"/>
      <c r="I154" s="41">
        <f>J152</f>
        <v>3383.18</v>
      </c>
      <c r="J154" s="41"/>
      <c r="K154" s="30">
        <f>IF(Source!I116&lt;&gt;0, ROUND(I154/Source!I116, 2), 0)</f>
        <v>683.47</v>
      </c>
      <c r="P154" s="28">
        <f>I154</f>
        <v>3383.18</v>
      </c>
    </row>
    <row r="155" spans="1:22" ht="71.25" x14ac:dyDescent="0.2">
      <c r="A155" s="20" t="str">
        <f>Source!E117</f>
        <v>18</v>
      </c>
      <c r="B155" s="21" t="str">
        <f>Source!F117</f>
        <v>21.25-0-2</v>
      </c>
      <c r="C155" s="21" t="str">
        <f>Source!G117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v>
      </c>
      <c r="D155" s="22" t="str">
        <f>Source!H117</f>
        <v>т</v>
      </c>
      <c r="E155" s="9">
        <f>Source!I117</f>
        <v>8.91</v>
      </c>
      <c r="F155" s="24">
        <f>Source!AL117</f>
        <v>153.63999999999999</v>
      </c>
      <c r="G155" s="23" t="str">
        <f>Source!DD117</f>
        <v/>
      </c>
      <c r="H155" s="9">
        <f>Source!AW117</f>
        <v>1</v>
      </c>
      <c r="I155" s="9">
        <f>IF(Source!BC117&lt;&gt; 0, Source!BC117, 1)</f>
        <v>1</v>
      </c>
      <c r="J155" s="25">
        <f>Source!P117</f>
        <v>1368.93</v>
      </c>
      <c r="K155" s="25"/>
      <c r="Q155">
        <f>ROUND((Source!BZ117/100)*ROUND((Source!AF117*Source!AV117)*Source!I117, 2), 2)</f>
        <v>0</v>
      </c>
      <c r="R155">
        <f>Source!X117</f>
        <v>0</v>
      </c>
      <c r="S155">
        <f>ROUND((Source!CA117/100)*ROUND((Source!AF117*Source!AV117)*Source!I117, 2), 2)</f>
        <v>0</v>
      </c>
      <c r="T155">
        <f>Source!Y117</f>
        <v>0</v>
      </c>
      <c r="U155">
        <f>ROUND((175/100)*ROUND((Source!AE117*Source!AV117)*Source!I117, 2), 2)</f>
        <v>0</v>
      </c>
      <c r="V155">
        <f>ROUND((108/100)*ROUND(Source!CS117*Source!I117, 2), 2)</f>
        <v>0</v>
      </c>
    </row>
    <row r="156" spans="1:22" x14ac:dyDescent="0.2">
      <c r="C156" s="26" t="str">
        <f>"Объем: "&amp;Source!I117&amp;"="&amp;Source!I116&amp;"*"&amp;"1,8"</f>
        <v>Объем: 8,91=4,95*1,8</v>
      </c>
    </row>
    <row r="157" spans="1:22" ht="15" x14ac:dyDescent="0.25">
      <c r="A157" s="29"/>
      <c r="B157" s="29"/>
      <c r="C157" s="29"/>
      <c r="D157" s="29"/>
      <c r="E157" s="29"/>
      <c r="F157" s="29"/>
      <c r="G157" s="29"/>
      <c r="H157" s="29"/>
      <c r="I157" s="41">
        <f>J155</f>
        <v>1368.93</v>
      </c>
      <c r="J157" s="41"/>
      <c r="K157" s="30">
        <f>IF(Source!I117&lt;&gt;0, ROUND(I157/Source!I117, 2), 0)</f>
        <v>153.63999999999999</v>
      </c>
      <c r="P157" s="28">
        <f>I157</f>
        <v>1368.93</v>
      </c>
    </row>
    <row r="158" spans="1:22" ht="42.75" x14ac:dyDescent="0.2">
      <c r="A158" s="20" t="str">
        <f>Source!E118</f>
        <v>19</v>
      </c>
      <c r="B158" s="21" t="str">
        <f>Source!F118</f>
        <v>2.1-3303-1-1/1</v>
      </c>
      <c r="C158" s="21" t="str">
        <f>Source!G118</f>
        <v>Устройство подстилающих и выравнивающих слоев оснований из песка</v>
      </c>
      <c r="D158" s="22" t="str">
        <f>Source!H118</f>
        <v>100 м3</v>
      </c>
      <c r="E158" s="9">
        <f>Source!I118</f>
        <v>0.32624999999999998</v>
      </c>
      <c r="F158" s="24"/>
      <c r="G158" s="23"/>
      <c r="H158" s="9"/>
      <c r="I158" s="9"/>
      <c r="J158" s="25"/>
      <c r="K158" s="25"/>
      <c r="Q158">
        <f>ROUND((Source!BZ118/100)*ROUND((Source!AF118*Source!AV118)*Source!I118, 2), 2)</f>
        <v>674.12</v>
      </c>
      <c r="R158">
        <f>Source!X118</f>
        <v>674.12</v>
      </c>
      <c r="S158">
        <f>ROUND((Source!CA118/100)*ROUND((Source!AF118*Source!AV118)*Source!I118, 2), 2)</f>
        <v>96.3</v>
      </c>
      <c r="T158">
        <f>Source!Y118</f>
        <v>96.3</v>
      </c>
      <c r="U158">
        <f>ROUND((175/100)*ROUND((Source!AE118*Source!AV118)*Source!I118, 2), 2)</f>
        <v>1908.5</v>
      </c>
      <c r="V158">
        <f>ROUND((108/100)*ROUND(Source!CS118*Source!I118, 2), 2)</f>
        <v>1177.82</v>
      </c>
    </row>
    <row r="159" spans="1:22" x14ac:dyDescent="0.2">
      <c r="C159" s="26" t="str">
        <f>"Объем: "&amp;Source!I118&amp;"=(217,5*"&amp;"0,15)/"&amp;"100"</f>
        <v>Объем: 0,32625=(217,5*0,15)/100</v>
      </c>
    </row>
    <row r="160" spans="1:22" ht="14.25" x14ac:dyDescent="0.2">
      <c r="A160" s="20"/>
      <c r="B160" s="21"/>
      <c r="C160" s="21" t="s">
        <v>522</v>
      </c>
      <c r="D160" s="22"/>
      <c r="E160" s="9"/>
      <c r="F160" s="24">
        <f>Source!AO118</f>
        <v>2951.82</v>
      </c>
      <c r="G160" s="23" t="str">
        <f>Source!DG118</f>
        <v/>
      </c>
      <c r="H160" s="9">
        <f>Source!AV118</f>
        <v>1</v>
      </c>
      <c r="I160" s="9">
        <f>IF(Source!BA118&lt;&gt; 0, Source!BA118, 1)</f>
        <v>1</v>
      </c>
      <c r="J160" s="25">
        <f>Source!S118</f>
        <v>963.03</v>
      </c>
      <c r="K160" s="25"/>
    </row>
    <row r="161" spans="1:22" ht="14.25" x14ac:dyDescent="0.2">
      <c r="A161" s="20"/>
      <c r="B161" s="21"/>
      <c r="C161" s="21" t="s">
        <v>523</v>
      </c>
      <c r="D161" s="22"/>
      <c r="E161" s="9"/>
      <c r="F161" s="24">
        <f>Source!AM118</f>
        <v>8265.0300000000007</v>
      </c>
      <c r="G161" s="23" t="str">
        <f>Source!DE118</f>
        <v/>
      </c>
      <c r="H161" s="9">
        <f>Source!AV118</f>
        <v>1</v>
      </c>
      <c r="I161" s="9">
        <f>IF(Source!BB118&lt;&gt; 0, Source!BB118, 1)</f>
        <v>1</v>
      </c>
      <c r="J161" s="25">
        <f>Source!Q118</f>
        <v>2696.47</v>
      </c>
      <c r="K161" s="25"/>
    </row>
    <row r="162" spans="1:22" ht="14.25" x14ac:dyDescent="0.2">
      <c r="A162" s="20"/>
      <c r="B162" s="21"/>
      <c r="C162" s="21" t="s">
        <v>524</v>
      </c>
      <c r="D162" s="22"/>
      <c r="E162" s="9"/>
      <c r="F162" s="24">
        <f>Source!AN118</f>
        <v>3342.74</v>
      </c>
      <c r="G162" s="23" t="str">
        <f>Source!DF118</f>
        <v/>
      </c>
      <c r="H162" s="9">
        <f>Source!AV118</f>
        <v>1</v>
      </c>
      <c r="I162" s="9">
        <f>IF(Source!BS118&lt;&gt; 0, Source!BS118, 1)</f>
        <v>1</v>
      </c>
      <c r="J162" s="27">
        <f>Source!R118</f>
        <v>1090.57</v>
      </c>
      <c r="K162" s="25"/>
    </row>
    <row r="163" spans="1:22" ht="14.25" x14ac:dyDescent="0.2">
      <c r="A163" s="20"/>
      <c r="B163" s="21"/>
      <c r="C163" s="21" t="s">
        <v>531</v>
      </c>
      <c r="D163" s="22"/>
      <c r="E163" s="9"/>
      <c r="F163" s="24">
        <f>Source!AL118</f>
        <v>65154.45</v>
      </c>
      <c r="G163" s="23" t="str">
        <f>Source!DD118</f>
        <v/>
      </c>
      <c r="H163" s="9">
        <f>Source!AW118</f>
        <v>1</v>
      </c>
      <c r="I163" s="9">
        <f>IF(Source!BC118&lt;&gt; 0, Source!BC118, 1)</f>
        <v>1</v>
      </c>
      <c r="J163" s="25">
        <f>Source!P118</f>
        <v>21256.639999999999</v>
      </c>
      <c r="K163" s="25"/>
    </row>
    <row r="164" spans="1:22" ht="14.25" x14ac:dyDescent="0.2">
      <c r="A164" s="20"/>
      <c r="B164" s="21"/>
      <c r="C164" s="21" t="s">
        <v>525</v>
      </c>
      <c r="D164" s="22" t="s">
        <v>526</v>
      </c>
      <c r="E164" s="9">
        <f>Source!AT118</f>
        <v>70</v>
      </c>
      <c r="F164" s="24"/>
      <c r="G164" s="23"/>
      <c r="H164" s="9"/>
      <c r="I164" s="9"/>
      <c r="J164" s="25">
        <f>SUM(R158:R163)</f>
        <v>674.12</v>
      </c>
      <c r="K164" s="25"/>
    </row>
    <row r="165" spans="1:22" ht="14.25" x14ac:dyDescent="0.2">
      <c r="A165" s="20"/>
      <c r="B165" s="21"/>
      <c r="C165" s="21" t="s">
        <v>527</v>
      </c>
      <c r="D165" s="22" t="s">
        <v>526</v>
      </c>
      <c r="E165" s="9">
        <f>Source!AU118</f>
        <v>10</v>
      </c>
      <c r="F165" s="24"/>
      <c r="G165" s="23"/>
      <c r="H165" s="9"/>
      <c r="I165" s="9"/>
      <c r="J165" s="25">
        <f>SUM(T158:T164)</f>
        <v>96.3</v>
      </c>
      <c r="K165" s="25"/>
    </row>
    <row r="166" spans="1:22" ht="14.25" x14ac:dyDescent="0.2">
      <c r="A166" s="20"/>
      <c r="B166" s="21"/>
      <c r="C166" s="21" t="s">
        <v>528</v>
      </c>
      <c r="D166" s="22" t="s">
        <v>526</v>
      </c>
      <c r="E166" s="9">
        <f>108</f>
        <v>108</v>
      </c>
      <c r="F166" s="24"/>
      <c r="G166" s="23"/>
      <c r="H166" s="9"/>
      <c r="I166" s="9"/>
      <c r="J166" s="25">
        <f>SUM(V158:V165)</f>
        <v>1177.82</v>
      </c>
      <c r="K166" s="25"/>
    </row>
    <row r="167" spans="1:22" ht="14.25" x14ac:dyDescent="0.2">
      <c r="A167" s="20"/>
      <c r="B167" s="21"/>
      <c r="C167" s="21" t="s">
        <v>529</v>
      </c>
      <c r="D167" s="22" t="s">
        <v>530</v>
      </c>
      <c r="E167" s="9">
        <f>Source!AQ118</f>
        <v>16.559999999999999</v>
      </c>
      <c r="F167" s="24"/>
      <c r="G167" s="23" t="str">
        <f>Source!DI118</f>
        <v/>
      </c>
      <c r="H167" s="9">
        <f>Source!AV118</f>
        <v>1</v>
      </c>
      <c r="I167" s="9"/>
      <c r="J167" s="25"/>
      <c r="K167" s="25">
        <f>Source!U118</f>
        <v>5.4026999999999994</v>
      </c>
    </row>
    <row r="168" spans="1:22" ht="15" x14ac:dyDescent="0.25">
      <c r="A168" s="29"/>
      <c r="B168" s="29"/>
      <c r="C168" s="29"/>
      <c r="D168" s="29"/>
      <c r="E168" s="29"/>
      <c r="F168" s="29"/>
      <c r="G168" s="29"/>
      <c r="H168" s="29"/>
      <c r="I168" s="41">
        <f>J160+J161+J163+J164+J165+J166</f>
        <v>26864.379999999997</v>
      </c>
      <c r="J168" s="41"/>
      <c r="K168" s="30">
        <f>IF(Source!I118&lt;&gt;0, ROUND(I168/Source!I118, 2), 0)</f>
        <v>82342.929999999993</v>
      </c>
      <c r="P168" s="28">
        <f>I168</f>
        <v>26864.379999999997</v>
      </c>
    </row>
    <row r="169" spans="1:22" ht="42.75" x14ac:dyDescent="0.2">
      <c r="A169" s="20" t="str">
        <f>Source!E119</f>
        <v>20</v>
      </c>
      <c r="B169" s="21" t="str">
        <f>Source!F119</f>
        <v>2.1-3303-1-2/1</v>
      </c>
      <c r="C169" s="21" t="str">
        <f>Source!G119</f>
        <v>Устройство подстилающих и выравнивающих слоев оснований из щебня</v>
      </c>
      <c r="D169" s="22" t="str">
        <f>Source!H119</f>
        <v>100 м3</v>
      </c>
      <c r="E169" s="9">
        <f>Source!I119</f>
        <v>0.2175</v>
      </c>
      <c r="F169" s="24"/>
      <c r="G169" s="23"/>
      <c r="H169" s="9"/>
      <c r="I169" s="9"/>
      <c r="J169" s="25"/>
      <c r="K169" s="25"/>
      <c r="Q169">
        <f>ROUND((Source!BZ119/100)*ROUND((Source!AF119*Source!AV119)*Source!I119, 2), 2)</f>
        <v>674.12</v>
      </c>
      <c r="R169">
        <f>Source!X119</f>
        <v>674.12</v>
      </c>
      <c r="S169">
        <f>ROUND((Source!CA119/100)*ROUND((Source!AF119*Source!AV119)*Source!I119, 2), 2)</f>
        <v>96.3</v>
      </c>
      <c r="T169">
        <f>Source!Y119</f>
        <v>96.3</v>
      </c>
      <c r="U169">
        <f>ROUND((175/100)*ROUND((Source!AE119*Source!AV119)*Source!I119, 2), 2)</f>
        <v>7684.58</v>
      </c>
      <c r="V169">
        <f>ROUND((108/100)*ROUND(Source!CS119*Source!I119, 2), 2)</f>
        <v>4742.49</v>
      </c>
    </row>
    <row r="170" spans="1:22" x14ac:dyDescent="0.2">
      <c r="C170" s="26" t="str">
        <f>"Объем: "&amp;Source!I119&amp;"=(217,5*"&amp;"0,1)/"&amp;"100"</f>
        <v>Объем: 0,2175=(217,5*0,1)/100</v>
      </c>
    </row>
    <row r="171" spans="1:22" ht="14.25" x14ac:dyDescent="0.2">
      <c r="A171" s="20"/>
      <c r="B171" s="21"/>
      <c r="C171" s="21" t="s">
        <v>522</v>
      </c>
      <c r="D171" s="22"/>
      <c r="E171" s="9"/>
      <c r="F171" s="24">
        <f>Source!AO119</f>
        <v>4427.7299999999996</v>
      </c>
      <c r="G171" s="23" t="str">
        <f>Source!DG119</f>
        <v/>
      </c>
      <c r="H171" s="9">
        <f>Source!AV119</f>
        <v>1</v>
      </c>
      <c r="I171" s="9">
        <f>IF(Source!BA119&lt;&gt; 0, Source!BA119, 1)</f>
        <v>1</v>
      </c>
      <c r="J171" s="25">
        <f>Source!S119</f>
        <v>963.03</v>
      </c>
      <c r="K171" s="25"/>
    </row>
    <row r="172" spans="1:22" ht="14.25" x14ac:dyDescent="0.2">
      <c r="A172" s="20"/>
      <c r="B172" s="21"/>
      <c r="C172" s="21" t="s">
        <v>523</v>
      </c>
      <c r="D172" s="22"/>
      <c r="E172" s="9"/>
      <c r="F172" s="24">
        <f>Source!AM119</f>
        <v>51353.4</v>
      </c>
      <c r="G172" s="23" t="str">
        <f>Source!DE119</f>
        <v/>
      </c>
      <c r="H172" s="9">
        <f>Source!AV119</f>
        <v>1</v>
      </c>
      <c r="I172" s="9">
        <f>IF(Source!BB119&lt;&gt; 0, Source!BB119, 1)</f>
        <v>1</v>
      </c>
      <c r="J172" s="25">
        <f>Source!Q119</f>
        <v>11169.36</v>
      </c>
      <c r="K172" s="25"/>
    </row>
    <row r="173" spans="1:22" ht="14.25" x14ac:dyDescent="0.2">
      <c r="A173" s="20"/>
      <c r="B173" s="21"/>
      <c r="C173" s="21" t="s">
        <v>524</v>
      </c>
      <c r="D173" s="22"/>
      <c r="E173" s="9"/>
      <c r="F173" s="24">
        <f>Source!AN119</f>
        <v>20189.400000000001</v>
      </c>
      <c r="G173" s="23" t="str">
        <f>Source!DF119</f>
        <v/>
      </c>
      <c r="H173" s="9">
        <f>Source!AV119</f>
        <v>1</v>
      </c>
      <c r="I173" s="9">
        <f>IF(Source!BS119&lt;&gt; 0, Source!BS119, 1)</f>
        <v>1</v>
      </c>
      <c r="J173" s="27">
        <f>Source!R119</f>
        <v>4391.1899999999996</v>
      </c>
      <c r="K173" s="25"/>
    </row>
    <row r="174" spans="1:22" ht="14.25" x14ac:dyDescent="0.2">
      <c r="A174" s="20"/>
      <c r="B174" s="21"/>
      <c r="C174" s="21" t="s">
        <v>531</v>
      </c>
      <c r="D174" s="22"/>
      <c r="E174" s="9"/>
      <c r="F174" s="24">
        <f>Source!AL119</f>
        <v>227826.13</v>
      </c>
      <c r="G174" s="23" t="str">
        <f>Source!DD119</f>
        <v/>
      </c>
      <c r="H174" s="9">
        <f>Source!AW119</f>
        <v>1</v>
      </c>
      <c r="I174" s="9">
        <f>IF(Source!BC119&lt;&gt; 0, Source!BC119, 1)</f>
        <v>1</v>
      </c>
      <c r="J174" s="25">
        <f>Source!P119</f>
        <v>49552.18</v>
      </c>
      <c r="K174" s="25"/>
    </row>
    <row r="175" spans="1:22" ht="14.25" x14ac:dyDescent="0.2">
      <c r="A175" s="20"/>
      <c r="B175" s="21"/>
      <c r="C175" s="21" t="s">
        <v>525</v>
      </c>
      <c r="D175" s="22" t="s">
        <v>526</v>
      </c>
      <c r="E175" s="9">
        <f>Source!AT119</f>
        <v>70</v>
      </c>
      <c r="F175" s="24"/>
      <c r="G175" s="23"/>
      <c r="H175" s="9"/>
      <c r="I175" s="9"/>
      <c r="J175" s="25">
        <f>SUM(R169:R174)</f>
        <v>674.12</v>
      </c>
      <c r="K175" s="25"/>
    </row>
    <row r="176" spans="1:22" ht="14.25" x14ac:dyDescent="0.2">
      <c r="A176" s="20"/>
      <c r="B176" s="21"/>
      <c r="C176" s="21" t="s">
        <v>527</v>
      </c>
      <c r="D176" s="22" t="s">
        <v>526</v>
      </c>
      <c r="E176" s="9">
        <f>Source!AU119</f>
        <v>10</v>
      </c>
      <c r="F176" s="24"/>
      <c r="G176" s="23"/>
      <c r="H176" s="9"/>
      <c r="I176" s="9"/>
      <c r="J176" s="25">
        <f>SUM(T169:T175)</f>
        <v>96.3</v>
      </c>
      <c r="K176" s="25"/>
    </row>
    <row r="177" spans="1:22" ht="14.25" x14ac:dyDescent="0.2">
      <c r="A177" s="20"/>
      <c r="B177" s="21"/>
      <c r="C177" s="21" t="s">
        <v>528</v>
      </c>
      <c r="D177" s="22" t="s">
        <v>526</v>
      </c>
      <c r="E177" s="9">
        <f>108</f>
        <v>108</v>
      </c>
      <c r="F177" s="24"/>
      <c r="G177" s="23"/>
      <c r="H177" s="9"/>
      <c r="I177" s="9"/>
      <c r="J177" s="25">
        <f>SUM(V169:V176)</f>
        <v>4742.49</v>
      </c>
      <c r="K177" s="25"/>
    </row>
    <row r="178" spans="1:22" ht="14.25" x14ac:dyDescent="0.2">
      <c r="A178" s="20"/>
      <c r="B178" s="21"/>
      <c r="C178" s="21" t="s">
        <v>529</v>
      </c>
      <c r="D178" s="22" t="s">
        <v>530</v>
      </c>
      <c r="E178" s="9">
        <f>Source!AQ119</f>
        <v>24.84</v>
      </c>
      <c r="F178" s="24"/>
      <c r="G178" s="23" t="str">
        <f>Source!DI119</f>
        <v/>
      </c>
      <c r="H178" s="9">
        <f>Source!AV119</f>
        <v>1</v>
      </c>
      <c r="I178" s="9"/>
      <c r="J178" s="25"/>
      <c r="K178" s="25">
        <f>Source!U119</f>
        <v>5.4027000000000003</v>
      </c>
    </row>
    <row r="179" spans="1:22" ht="15" x14ac:dyDescent="0.25">
      <c r="A179" s="29"/>
      <c r="B179" s="29"/>
      <c r="C179" s="29"/>
      <c r="D179" s="29"/>
      <c r="E179" s="29"/>
      <c r="F179" s="29"/>
      <c r="G179" s="29"/>
      <c r="H179" s="29"/>
      <c r="I179" s="41">
        <f>J171+J172+J174+J175+J176+J177</f>
        <v>67197.48000000001</v>
      </c>
      <c r="J179" s="41"/>
      <c r="K179" s="30">
        <f>IF(Source!I119&lt;&gt;0, ROUND(I179/Source!I119, 2), 0)</f>
        <v>308953.93</v>
      </c>
      <c r="P179" s="28">
        <f>I179</f>
        <v>67197.48000000001</v>
      </c>
    </row>
    <row r="180" spans="1:22" ht="71.25" x14ac:dyDescent="0.2">
      <c r="A180" s="20" t="str">
        <f>Source!E120</f>
        <v>21</v>
      </c>
      <c r="B180" s="21" t="str">
        <f>Source!F120</f>
        <v>2.1-3103-19-4/1</v>
      </c>
      <c r="C180" s="21" t="str">
        <f>Source!G120</f>
        <v>Устройство асфальтобетонных покрытий дорожек и тротуаров двухслойных, верхний слой из песчаной асфальтобетонной смеси толщиной 3 см/5 см</v>
      </c>
      <c r="D180" s="22" t="str">
        <f>Source!H120</f>
        <v>100 м2</v>
      </c>
      <c r="E180" s="9">
        <f>Source!I120</f>
        <v>2.1749999999999998</v>
      </c>
      <c r="F180" s="24"/>
      <c r="G180" s="23"/>
      <c r="H180" s="9"/>
      <c r="I180" s="9"/>
      <c r="J180" s="25"/>
      <c r="K180" s="25"/>
      <c r="Q180">
        <f>ROUND((Source!BZ120/100)*ROUND((Source!AF120*Source!AV120)*Source!I120, 2), 2)</f>
        <v>3414.86</v>
      </c>
      <c r="R180">
        <f>Source!X120</f>
        <v>3414.86</v>
      </c>
      <c r="S180">
        <f>ROUND((Source!CA120/100)*ROUND((Source!AF120*Source!AV120)*Source!I120, 2), 2)</f>
        <v>487.84</v>
      </c>
      <c r="T180">
        <f>Source!Y120</f>
        <v>487.84</v>
      </c>
      <c r="U180">
        <f>ROUND((175/100)*ROUND((Source!AE120*Source!AV120)*Source!I120, 2), 2)</f>
        <v>1708.7</v>
      </c>
      <c r="V180">
        <f>ROUND((108/100)*ROUND(Source!CS120*Source!I120, 2), 2)</f>
        <v>1054.51</v>
      </c>
    </row>
    <row r="181" spans="1:22" x14ac:dyDescent="0.2">
      <c r="C181" s="26" t="str">
        <f>"Объем: "&amp;Source!I120&amp;"=(217,5)/"&amp;"100"</f>
        <v>Объем: 2,175=(217,5)/100</v>
      </c>
    </row>
    <row r="182" spans="1:22" ht="14.25" x14ac:dyDescent="0.2">
      <c r="A182" s="20"/>
      <c r="B182" s="21"/>
      <c r="C182" s="21" t="s">
        <v>522</v>
      </c>
      <c r="D182" s="22"/>
      <c r="E182" s="9"/>
      <c r="F182" s="24">
        <f>Source!AO120</f>
        <v>2242.9299999999998</v>
      </c>
      <c r="G182" s="23" t="str">
        <f>Source!DG120</f>
        <v/>
      </c>
      <c r="H182" s="9">
        <f>Source!AV120</f>
        <v>1</v>
      </c>
      <c r="I182" s="9">
        <f>IF(Source!BA120&lt;&gt; 0, Source!BA120, 1)</f>
        <v>1</v>
      </c>
      <c r="J182" s="25">
        <f>Source!S120</f>
        <v>4878.37</v>
      </c>
      <c r="K182" s="25"/>
    </row>
    <row r="183" spans="1:22" ht="14.25" x14ac:dyDescent="0.2">
      <c r="A183" s="20"/>
      <c r="B183" s="21"/>
      <c r="C183" s="21" t="s">
        <v>523</v>
      </c>
      <c r="D183" s="22"/>
      <c r="E183" s="9"/>
      <c r="F183" s="24">
        <f>Source!AM120</f>
        <v>1074.95</v>
      </c>
      <c r="G183" s="23" t="str">
        <f>Source!DE120</f>
        <v/>
      </c>
      <c r="H183" s="9">
        <f>Source!AV120</f>
        <v>1</v>
      </c>
      <c r="I183" s="9">
        <f>IF(Source!BB120&lt;&gt; 0, Source!BB120, 1)</f>
        <v>1</v>
      </c>
      <c r="J183" s="25">
        <f>Source!Q120</f>
        <v>2338.02</v>
      </c>
      <c r="K183" s="25"/>
    </row>
    <row r="184" spans="1:22" ht="14.25" x14ac:dyDescent="0.2">
      <c r="A184" s="20"/>
      <c r="B184" s="21"/>
      <c r="C184" s="21" t="s">
        <v>524</v>
      </c>
      <c r="D184" s="22"/>
      <c r="E184" s="9"/>
      <c r="F184" s="24">
        <f>Source!AN120</f>
        <v>448.92</v>
      </c>
      <c r="G184" s="23" t="str">
        <f>Source!DF120</f>
        <v/>
      </c>
      <c r="H184" s="9">
        <f>Source!AV120</f>
        <v>1</v>
      </c>
      <c r="I184" s="9">
        <f>IF(Source!BS120&lt;&gt; 0, Source!BS120, 1)</f>
        <v>1</v>
      </c>
      <c r="J184" s="27">
        <f>Source!R120</f>
        <v>976.4</v>
      </c>
      <c r="K184" s="25"/>
    </row>
    <row r="185" spans="1:22" ht="14.25" x14ac:dyDescent="0.2">
      <c r="A185" s="20"/>
      <c r="B185" s="21"/>
      <c r="C185" s="21" t="s">
        <v>531</v>
      </c>
      <c r="D185" s="22"/>
      <c r="E185" s="9"/>
      <c r="F185" s="24">
        <f>Source!AL120</f>
        <v>20561.080000000002</v>
      </c>
      <c r="G185" s="23" t="str">
        <f>Source!DD120</f>
        <v/>
      </c>
      <c r="H185" s="9">
        <f>Source!AW120</f>
        <v>1</v>
      </c>
      <c r="I185" s="9">
        <f>IF(Source!BC120&lt;&gt; 0, Source!BC120, 1)</f>
        <v>1</v>
      </c>
      <c r="J185" s="25">
        <f>Source!P120</f>
        <v>44720.35</v>
      </c>
      <c r="K185" s="25"/>
    </row>
    <row r="186" spans="1:22" ht="28.5" x14ac:dyDescent="0.2">
      <c r="A186" s="20" t="str">
        <f>Source!E121</f>
        <v>21,1</v>
      </c>
      <c r="B186" s="21" t="str">
        <f>Source!F121</f>
        <v>21.3-3-34</v>
      </c>
      <c r="C186" s="21" t="str">
        <f>Source!G121</f>
        <v>Смеси асфальтобетонные дорожные горячие песчаные, тип Д, марка III</v>
      </c>
      <c r="D186" s="22" t="str">
        <f>Source!H121</f>
        <v>т</v>
      </c>
      <c r="E186" s="9">
        <f>Source!I121</f>
        <v>-15.529500000000001</v>
      </c>
      <c r="F186" s="24">
        <f>Source!AK121</f>
        <v>2628.2</v>
      </c>
      <c r="G186" s="32" t="s">
        <v>3</v>
      </c>
      <c r="H186" s="9">
        <f>Source!AW121</f>
        <v>1</v>
      </c>
      <c r="I186" s="9">
        <f>IF(Source!BC121&lt;&gt; 0, Source!BC121, 1)</f>
        <v>1</v>
      </c>
      <c r="J186" s="25">
        <f>Source!O121</f>
        <v>-40814.629999999997</v>
      </c>
      <c r="K186" s="25"/>
      <c r="Q186">
        <f>ROUND((Source!BZ121/100)*ROUND((Source!AF121*Source!AV121)*Source!I121, 2), 2)</f>
        <v>0</v>
      </c>
      <c r="R186">
        <f>Source!X121</f>
        <v>0</v>
      </c>
      <c r="S186">
        <f>ROUND((Source!CA121/100)*ROUND((Source!AF121*Source!AV121)*Source!I121, 2), 2)</f>
        <v>0</v>
      </c>
      <c r="T186">
        <f>Source!Y121</f>
        <v>0</v>
      </c>
      <c r="U186">
        <f>ROUND((175/100)*ROUND((Source!AE121*Source!AV121)*Source!I121, 2), 2)</f>
        <v>0</v>
      </c>
      <c r="V186">
        <f>ROUND((108/100)*ROUND(Source!CS121*Source!I121, 2), 2)</f>
        <v>0</v>
      </c>
    </row>
    <row r="187" spans="1:22" ht="28.5" x14ac:dyDescent="0.2">
      <c r="A187" s="20" t="str">
        <f>Source!E122</f>
        <v>21,2</v>
      </c>
      <c r="B187" s="21" t="str">
        <f>Source!F122</f>
        <v>21.3-3-34</v>
      </c>
      <c r="C187" s="21" t="str">
        <f>Source!G122</f>
        <v>Смеси асфальтобетонные дорожные горячие песчаные, тип Д, марка III</v>
      </c>
      <c r="D187" s="22" t="str">
        <f>Source!H122</f>
        <v>т</v>
      </c>
      <c r="E187" s="9">
        <f>Source!I122</f>
        <v>25.8825</v>
      </c>
      <c r="F187" s="24">
        <f>Source!AK122</f>
        <v>2628.2</v>
      </c>
      <c r="G187" s="32" t="s">
        <v>3</v>
      </c>
      <c r="H187" s="9">
        <f>Source!AW122</f>
        <v>1</v>
      </c>
      <c r="I187" s="9">
        <f>IF(Source!BC122&lt;&gt; 0, Source!BC122, 1)</f>
        <v>1</v>
      </c>
      <c r="J187" s="25">
        <f>Source!O122</f>
        <v>68024.39</v>
      </c>
      <c r="K187" s="25"/>
      <c r="Q187">
        <f>ROUND((Source!BZ122/100)*ROUND((Source!AF122*Source!AV122)*Source!I122, 2), 2)</f>
        <v>0</v>
      </c>
      <c r="R187">
        <f>Source!X122</f>
        <v>0</v>
      </c>
      <c r="S187">
        <f>ROUND((Source!CA122/100)*ROUND((Source!AF122*Source!AV122)*Source!I122, 2), 2)</f>
        <v>0</v>
      </c>
      <c r="T187">
        <f>Source!Y122</f>
        <v>0</v>
      </c>
      <c r="U187">
        <f>ROUND((175/100)*ROUND((Source!AE122*Source!AV122)*Source!I122, 2), 2)</f>
        <v>0</v>
      </c>
      <c r="V187">
        <f>ROUND((108/100)*ROUND(Source!CS122*Source!I122, 2), 2)</f>
        <v>0</v>
      </c>
    </row>
    <row r="188" spans="1:22" ht="14.25" x14ac:dyDescent="0.2">
      <c r="A188" s="20"/>
      <c r="B188" s="21"/>
      <c r="C188" s="21" t="s">
        <v>525</v>
      </c>
      <c r="D188" s="22" t="s">
        <v>526</v>
      </c>
      <c r="E188" s="9">
        <f>Source!AT120</f>
        <v>70</v>
      </c>
      <c r="F188" s="24"/>
      <c r="G188" s="23"/>
      <c r="H188" s="9"/>
      <c r="I188" s="9"/>
      <c r="J188" s="25">
        <f>SUM(R180:R187)</f>
        <v>3414.86</v>
      </c>
      <c r="K188" s="25"/>
    </row>
    <row r="189" spans="1:22" ht="14.25" x14ac:dyDescent="0.2">
      <c r="A189" s="20"/>
      <c r="B189" s="21"/>
      <c r="C189" s="21" t="s">
        <v>527</v>
      </c>
      <c r="D189" s="22" t="s">
        <v>526</v>
      </c>
      <c r="E189" s="9">
        <f>Source!AU120</f>
        <v>10</v>
      </c>
      <c r="F189" s="24"/>
      <c r="G189" s="23"/>
      <c r="H189" s="9"/>
      <c r="I189" s="9"/>
      <c r="J189" s="25">
        <f>SUM(T180:T188)</f>
        <v>487.84</v>
      </c>
      <c r="K189" s="25"/>
    </row>
    <row r="190" spans="1:22" ht="14.25" x14ac:dyDescent="0.2">
      <c r="A190" s="20"/>
      <c r="B190" s="21"/>
      <c r="C190" s="21" t="s">
        <v>528</v>
      </c>
      <c r="D190" s="22" t="s">
        <v>526</v>
      </c>
      <c r="E190" s="9">
        <f>108</f>
        <v>108</v>
      </c>
      <c r="F190" s="24"/>
      <c r="G190" s="23"/>
      <c r="H190" s="9"/>
      <c r="I190" s="9"/>
      <c r="J190" s="25">
        <f>SUM(V180:V189)</f>
        <v>1054.51</v>
      </c>
      <c r="K190" s="25"/>
    </row>
    <row r="191" spans="1:22" ht="14.25" x14ac:dyDescent="0.2">
      <c r="A191" s="20"/>
      <c r="B191" s="21"/>
      <c r="C191" s="21" t="s">
        <v>529</v>
      </c>
      <c r="D191" s="22" t="s">
        <v>530</v>
      </c>
      <c r="E191" s="9">
        <f>Source!AQ120</f>
        <v>10.3</v>
      </c>
      <c r="F191" s="24"/>
      <c r="G191" s="23" t="str">
        <f>Source!DI120</f>
        <v/>
      </c>
      <c r="H191" s="9">
        <f>Source!AV120</f>
        <v>1</v>
      </c>
      <c r="I191" s="9"/>
      <c r="J191" s="25"/>
      <c r="K191" s="25">
        <f>Source!U120</f>
        <v>22.4025</v>
      </c>
    </row>
    <row r="192" spans="1:22" ht="15" x14ac:dyDescent="0.25">
      <c r="A192" s="29"/>
      <c r="B192" s="29"/>
      <c r="C192" s="29"/>
      <c r="D192" s="29"/>
      <c r="E192" s="29"/>
      <c r="F192" s="29"/>
      <c r="G192" s="29"/>
      <c r="H192" s="29"/>
      <c r="I192" s="41">
        <f>J182+J183+J185+J188+J189+J190+SUM(J186:J187)</f>
        <v>84103.709999999992</v>
      </c>
      <c r="J192" s="41"/>
      <c r="K192" s="30">
        <f>IF(Source!I120&lt;&gt;0, ROUND(I192/Source!I120, 2), 0)</f>
        <v>38668.370000000003</v>
      </c>
      <c r="P192" s="28">
        <f>I192</f>
        <v>84103.709999999992</v>
      </c>
    </row>
    <row r="194" spans="1:22" ht="15" x14ac:dyDescent="0.25">
      <c r="A194" s="40" t="str">
        <f>CONCATENATE("Итого по подразделу: ",IF(Source!G124&lt;&gt;"Новый подраздел", Source!G124, ""))</f>
        <v>Итого по подразделу: Устройство тротуара</v>
      </c>
      <c r="B194" s="40"/>
      <c r="C194" s="40"/>
      <c r="D194" s="40"/>
      <c r="E194" s="40"/>
      <c r="F194" s="40"/>
      <c r="G194" s="40"/>
      <c r="H194" s="40"/>
      <c r="I194" s="38">
        <f>SUM(P111:P193)</f>
        <v>184152.28</v>
      </c>
      <c r="J194" s="39"/>
      <c r="K194" s="31"/>
    </row>
    <row r="197" spans="1:22" ht="15" x14ac:dyDescent="0.25">
      <c r="A197" s="40" t="str">
        <f>CONCATENATE("Итого по разделу: ",IF(Source!G153&lt;&gt;"Новый раздел", Source!G153, ""))</f>
        <v>Итого по разделу: Б.Полуярославский пер. (устройство тротуара)</v>
      </c>
      <c r="B197" s="40"/>
      <c r="C197" s="40"/>
      <c r="D197" s="40"/>
      <c r="E197" s="40"/>
      <c r="F197" s="40"/>
      <c r="G197" s="40"/>
      <c r="H197" s="40"/>
      <c r="I197" s="38">
        <f>SUM(P32:P196)</f>
        <v>455596.64999999991</v>
      </c>
      <c r="J197" s="39"/>
      <c r="K197" s="31"/>
    </row>
    <row r="200" spans="1:22" ht="16.5" x14ac:dyDescent="0.25">
      <c r="A200" s="42" t="str">
        <f>CONCATENATE("Раздел: ",IF(Source!G182&lt;&gt;"Новый раздел", Source!G182, ""))</f>
        <v>Раздел: Сосинская ул. д. 6 (Уширение проезжей части для организации парковок)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</row>
    <row r="202" spans="1:22" ht="16.5" x14ac:dyDescent="0.25">
      <c r="A202" s="42" t="str">
        <f>CONCATENATE("Подраздел: ",IF(Source!G186&lt;&gt;"Новый подраздел", Source!G186, ""))</f>
        <v>Подраздел: Подготовительные работы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22" ht="28.5" x14ac:dyDescent="0.2">
      <c r="A203" s="20" t="str">
        <f>Source!E190</f>
        <v>22</v>
      </c>
      <c r="B203" s="21" t="str">
        <f>Source!F190</f>
        <v>2.1-3104-4-1/1</v>
      </c>
      <c r="C203" s="21" t="str">
        <f>Source!G190</f>
        <v>Разборка тротуаров и дорожек из плит с отноской и укладкой в штабель</v>
      </c>
      <c r="D203" s="22" t="str">
        <f>Source!H190</f>
        <v>100 м2</v>
      </c>
      <c r="E203" s="9">
        <f>Source!I190</f>
        <v>1.1000000000000001</v>
      </c>
      <c r="F203" s="24"/>
      <c r="G203" s="23"/>
      <c r="H203" s="9"/>
      <c r="I203" s="9"/>
      <c r="J203" s="25"/>
      <c r="K203" s="25"/>
      <c r="Q203">
        <f>ROUND((Source!BZ190/100)*ROUND((Source!AF190*Source!AV190)*Source!I190, 2), 2)</f>
        <v>2239.38</v>
      </c>
      <c r="R203">
        <f>Source!X190</f>
        <v>2239.38</v>
      </c>
      <c r="S203">
        <f>ROUND((Source!CA190/100)*ROUND((Source!AF190*Source!AV190)*Source!I190, 2), 2)</f>
        <v>319.91000000000003</v>
      </c>
      <c r="T203">
        <f>Source!Y190</f>
        <v>319.91000000000003</v>
      </c>
      <c r="U203">
        <f>ROUND((175/100)*ROUND((Source!AE190*Source!AV190)*Source!I190, 2), 2)</f>
        <v>0</v>
      </c>
      <c r="V203">
        <f>ROUND((108/100)*ROUND(Source!CS190*Source!I190, 2), 2)</f>
        <v>0</v>
      </c>
    </row>
    <row r="204" spans="1:22" x14ac:dyDescent="0.2">
      <c r="C204" s="26" t="str">
        <f>"Объем: "&amp;Source!I190&amp;"=(110)/"&amp;"100"</f>
        <v>Объем: 1,1=(110)/100</v>
      </c>
    </row>
    <row r="205" spans="1:22" ht="14.25" x14ac:dyDescent="0.2">
      <c r="A205" s="20"/>
      <c r="B205" s="21"/>
      <c r="C205" s="21" t="s">
        <v>522</v>
      </c>
      <c r="D205" s="22"/>
      <c r="E205" s="9"/>
      <c r="F205" s="24">
        <f>Source!AO190</f>
        <v>2908.29</v>
      </c>
      <c r="G205" s="23" t="str">
        <f>Source!DG190</f>
        <v/>
      </c>
      <c r="H205" s="9">
        <f>Source!AV190</f>
        <v>1</v>
      </c>
      <c r="I205" s="9">
        <f>IF(Source!BA190&lt;&gt; 0, Source!BA190, 1)</f>
        <v>1</v>
      </c>
      <c r="J205" s="25">
        <f>Source!S190</f>
        <v>3199.12</v>
      </c>
      <c r="K205" s="25"/>
    </row>
    <row r="206" spans="1:22" ht="14.25" x14ac:dyDescent="0.2">
      <c r="A206" s="20"/>
      <c r="B206" s="21"/>
      <c r="C206" s="21" t="s">
        <v>525</v>
      </c>
      <c r="D206" s="22" t="s">
        <v>526</v>
      </c>
      <c r="E206" s="9">
        <f>Source!AT190</f>
        <v>70</v>
      </c>
      <c r="F206" s="24"/>
      <c r="G206" s="23"/>
      <c r="H206" s="9"/>
      <c r="I206" s="9"/>
      <c r="J206" s="25">
        <f>SUM(R203:R205)</f>
        <v>2239.38</v>
      </c>
      <c r="K206" s="25"/>
    </row>
    <row r="207" spans="1:22" ht="14.25" x14ac:dyDescent="0.2">
      <c r="A207" s="20"/>
      <c r="B207" s="21"/>
      <c r="C207" s="21" t="s">
        <v>527</v>
      </c>
      <c r="D207" s="22" t="s">
        <v>526</v>
      </c>
      <c r="E207" s="9">
        <f>Source!AU190</f>
        <v>10</v>
      </c>
      <c r="F207" s="24"/>
      <c r="G207" s="23"/>
      <c r="H207" s="9"/>
      <c r="I207" s="9"/>
      <c r="J207" s="25">
        <f>SUM(T203:T206)</f>
        <v>319.91000000000003</v>
      </c>
      <c r="K207" s="25"/>
    </row>
    <row r="208" spans="1:22" ht="14.25" x14ac:dyDescent="0.2">
      <c r="A208" s="20"/>
      <c r="B208" s="21"/>
      <c r="C208" s="21" t="s">
        <v>529</v>
      </c>
      <c r="D208" s="22" t="s">
        <v>530</v>
      </c>
      <c r="E208" s="9">
        <f>Source!AQ190</f>
        <v>18.68</v>
      </c>
      <c r="F208" s="24"/>
      <c r="G208" s="23" t="str">
        <f>Source!DI190</f>
        <v/>
      </c>
      <c r="H208" s="9">
        <f>Source!AV190</f>
        <v>1</v>
      </c>
      <c r="I208" s="9"/>
      <c r="J208" s="25"/>
      <c r="K208" s="25">
        <f>Source!U190</f>
        <v>20.548000000000002</v>
      </c>
    </row>
    <row r="209" spans="1:22" ht="15" x14ac:dyDescent="0.25">
      <c r="A209" s="29"/>
      <c r="B209" s="29"/>
      <c r="C209" s="29"/>
      <c r="D209" s="29"/>
      <c r="E209" s="29"/>
      <c r="F209" s="29"/>
      <c r="G209" s="29"/>
      <c r="H209" s="29"/>
      <c r="I209" s="41">
        <f>J205+J206+J207</f>
        <v>5758.41</v>
      </c>
      <c r="J209" s="41"/>
      <c r="K209" s="30">
        <f>IF(Source!I190&lt;&gt;0, ROUND(I209/Source!I190, 2), 0)</f>
        <v>5234.92</v>
      </c>
      <c r="P209" s="28">
        <f>I209</f>
        <v>5758.41</v>
      </c>
    </row>
    <row r="210" spans="1:22" ht="28.5" x14ac:dyDescent="0.2">
      <c r="A210" s="20" t="str">
        <f>Source!E191</f>
        <v>23</v>
      </c>
      <c r="B210" s="21" t="str">
        <f>Source!F191</f>
        <v>2.1-3104-1-5/1</v>
      </c>
      <c r="C210" s="21" t="str">
        <f>Source!G191</f>
        <v>Разборка покрытий и оснований цементобетонных / 15 см</v>
      </c>
      <c r="D210" s="22" t="str">
        <f>Source!H191</f>
        <v>100 м3</v>
      </c>
      <c r="E210" s="9">
        <f>Source!I191</f>
        <v>0.16500000000000001</v>
      </c>
      <c r="F210" s="24"/>
      <c r="G210" s="23"/>
      <c r="H210" s="9"/>
      <c r="I210" s="9"/>
      <c r="J210" s="25"/>
      <c r="K210" s="25"/>
      <c r="Q210">
        <f>ROUND((Source!BZ191/100)*ROUND((Source!AF191*Source!AV191)*Source!I191, 2), 2)</f>
        <v>1341.1</v>
      </c>
      <c r="R210">
        <f>Source!X191</f>
        <v>1341.1</v>
      </c>
      <c r="S210">
        <f>ROUND((Source!CA191/100)*ROUND((Source!AF191*Source!AV191)*Source!I191, 2), 2)</f>
        <v>191.59</v>
      </c>
      <c r="T210">
        <f>Source!Y191</f>
        <v>191.59</v>
      </c>
      <c r="U210">
        <f>ROUND((175/100)*ROUND((Source!AE191*Source!AV191)*Source!I191, 2), 2)</f>
        <v>1322.83</v>
      </c>
      <c r="V210">
        <f>ROUND((108/100)*ROUND(Source!CS191*Source!I191, 2), 2)</f>
        <v>816.37</v>
      </c>
    </row>
    <row r="211" spans="1:22" x14ac:dyDescent="0.2">
      <c r="C211" s="26" t="str">
        <f>"Объем: "&amp;Source!I191&amp;"=(110*"&amp;"0,15)/"&amp;"100"</f>
        <v>Объем: 0,165=(110*0,15)/100</v>
      </c>
    </row>
    <row r="212" spans="1:22" ht="14.25" x14ac:dyDescent="0.2">
      <c r="A212" s="20"/>
      <c r="B212" s="21"/>
      <c r="C212" s="21" t="s">
        <v>522</v>
      </c>
      <c r="D212" s="22"/>
      <c r="E212" s="9"/>
      <c r="F212" s="24">
        <f>Source!AO191</f>
        <v>11611.22</v>
      </c>
      <c r="G212" s="23" t="str">
        <f>Source!DG191</f>
        <v/>
      </c>
      <c r="H212" s="9">
        <f>Source!AV191</f>
        <v>1</v>
      </c>
      <c r="I212" s="9">
        <f>IF(Source!BA191&lt;&gt; 0, Source!BA191, 1)</f>
        <v>1</v>
      </c>
      <c r="J212" s="25">
        <f>Source!S191</f>
        <v>1915.85</v>
      </c>
      <c r="K212" s="25"/>
    </row>
    <row r="213" spans="1:22" ht="14.25" x14ac:dyDescent="0.2">
      <c r="A213" s="20"/>
      <c r="B213" s="21"/>
      <c r="C213" s="21" t="s">
        <v>523</v>
      </c>
      <c r="D213" s="22"/>
      <c r="E213" s="9"/>
      <c r="F213" s="24">
        <f>Source!AM191</f>
        <v>14061.83</v>
      </c>
      <c r="G213" s="23" t="str">
        <f>Source!DE191</f>
        <v/>
      </c>
      <c r="H213" s="9">
        <f>Source!AV191</f>
        <v>1</v>
      </c>
      <c r="I213" s="9">
        <f>IF(Source!BB191&lt;&gt; 0, Source!BB191, 1)</f>
        <v>1</v>
      </c>
      <c r="J213" s="25">
        <f>Source!Q191</f>
        <v>2320.1999999999998</v>
      </c>
      <c r="K213" s="25"/>
    </row>
    <row r="214" spans="1:22" ht="14.25" x14ac:dyDescent="0.2">
      <c r="A214" s="20"/>
      <c r="B214" s="21"/>
      <c r="C214" s="21" t="s">
        <v>524</v>
      </c>
      <c r="D214" s="22"/>
      <c r="E214" s="9"/>
      <c r="F214" s="24">
        <f>Source!AN191</f>
        <v>4581.2</v>
      </c>
      <c r="G214" s="23" t="str">
        <f>Source!DF191</f>
        <v/>
      </c>
      <c r="H214" s="9">
        <f>Source!AV191</f>
        <v>1</v>
      </c>
      <c r="I214" s="9">
        <f>IF(Source!BS191&lt;&gt; 0, Source!BS191, 1)</f>
        <v>1</v>
      </c>
      <c r="J214" s="27">
        <f>Source!R191</f>
        <v>755.9</v>
      </c>
      <c r="K214" s="25"/>
    </row>
    <row r="215" spans="1:22" ht="14.25" x14ac:dyDescent="0.2">
      <c r="A215" s="20"/>
      <c r="B215" s="21"/>
      <c r="C215" s="21" t="s">
        <v>525</v>
      </c>
      <c r="D215" s="22" t="s">
        <v>526</v>
      </c>
      <c r="E215" s="9">
        <f>Source!AT191</f>
        <v>70</v>
      </c>
      <c r="F215" s="24"/>
      <c r="G215" s="23"/>
      <c r="H215" s="9"/>
      <c r="I215" s="9"/>
      <c r="J215" s="25">
        <f>SUM(R210:R214)</f>
        <v>1341.1</v>
      </c>
      <c r="K215" s="25"/>
    </row>
    <row r="216" spans="1:22" ht="14.25" x14ac:dyDescent="0.2">
      <c r="A216" s="20"/>
      <c r="B216" s="21"/>
      <c r="C216" s="21" t="s">
        <v>527</v>
      </c>
      <c r="D216" s="22" t="s">
        <v>526</v>
      </c>
      <c r="E216" s="9">
        <f>Source!AU191</f>
        <v>10</v>
      </c>
      <c r="F216" s="24"/>
      <c r="G216" s="23"/>
      <c r="H216" s="9"/>
      <c r="I216" s="9"/>
      <c r="J216" s="25">
        <f>SUM(T210:T215)</f>
        <v>191.59</v>
      </c>
      <c r="K216" s="25"/>
    </row>
    <row r="217" spans="1:22" ht="14.25" x14ac:dyDescent="0.2">
      <c r="A217" s="20"/>
      <c r="B217" s="21"/>
      <c r="C217" s="21" t="s">
        <v>528</v>
      </c>
      <c r="D217" s="22" t="s">
        <v>526</v>
      </c>
      <c r="E217" s="9">
        <f>108</f>
        <v>108</v>
      </c>
      <c r="F217" s="24"/>
      <c r="G217" s="23"/>
      <c r="H217" s="9"/>
      <c r="I217" s="9"/>
      <c r="J217" s="25">
        <f>SUM(V210:V216)</f>
        <v>816.37</v>
      </c>
      <c r="K217" s="25"/>
    </row>
    <row r="218" spans="1:22" ht="14.25" x14ac:dyDescent="0.2">
      <c r="A218" s="20"/>
      <c r="B218" s="21"/>
      <c r="C218" s="21" t="s">
        <v>529</v>
      </c>
      <c r="D218" s="22" t="s">
        <v>530</v>
      </c>
      <c r="E218" s="9">
        <f>Source!AQ191</f>
        <v>49.5</v>
      </c>
      <c r="F218" s="24"/>
      <c r="G218" s="23" t="str">
        <f>Source!DI191</f>
        <v/>
      </c>
      <c r="H218" s="9">
        <f>Source!AV191</f>
        <v>1</v>
      </c>
      <c r="I218" s="9"/>
      <c r="J218" s="25"/>
      <c r="K218" s="25">
        <f>Source!U191</f>
        <v>8.1675000000000004</v>
      </c>
    </row>
    <row r="219" spans="1:22" ht="15" x14ac:dyDescent="0.25">
      <c r="A219" s="29"/>
      <c r="B219" s="29"/>
      <c r="C219" s="29"/>
      <c r="D219" s="29"/>
      <c r="E219" s="29"/>
      <c r="F219" s="29"/>
      <c r="G219" s="29"/>
      <c r="H219" s="29"/>
      <c r="I219" s="41">
        <f>J212+J213+J215+J216+J217</f>
        <v>6585.11</v>
      </c>
      <c r="J219" s="41"/>
      <c r="K219" s="30">
        <f>IF(Source!I191&lt;&gt;0, ROUND(I219/Source!I191, 2), 0)</f>
        <v>39909.760000000002</v>
      </c>
      <c r="P219" s="28">
        <f>I219</f>
        <v>6585.11</v>
      </c>
    </row>
    <row r="220" spans="1:22" ht="28.5" x14ac:dyDescent="0.2">
      <c r="A220" s="20" t="str">
        <f>Source!E192</f>
        <v>24</v>
      </c>
      <c r="B220" s="21" t="str">
        <f>Source!F192</f>
        <v>2.1-3104-1-2/1</v>
      </c>
      <c r="C220" s="21" t="str">
        <f>Source!G192</f>
        <v>Разборка покрытий и оснований щебеночных / 10 см</v>
      </c>
      <c r="D220" s="22" t="str">
        <f>Source!H192</f>
        <v>100 м3</v>
      </c>
      <c r="E220" s="9">
        <f>Source!I192</f>
        <v>0.11</v>
      </c>
      <c r="F220" s="24"/>
      <c r="G220" s="23"/>
      <c r="H220" s="9"/>
      <c r="I220" s="9"/>
      <c r="J220" s="25"/>
      <c r="K220" s="25"/>
      <c r="Q220">
        <f>ROUND((Source!BZ192/100)*ROUND((Source!AF192*Source!AV192)*Source!I192, 2), 2)</f>
        <v>105.71</v>
      </c>
      <c r="R220">
        <f>Source!X192</f>
        <v>105.71</v>
      </c>
      <c r="S220">
        <f>ROUND((Source!CA192/100)*ROUND((Source!AF192*Source!AV192)*Source!I192, 2), 2)</f>
        <v>15.1</v>
      </c>
      <c r="T220">
        <f>Source!Y192</f>
        <v>15.1</v>
      </c>
      <c r="U220">
        <f>ROUND((175/100)*ROUND((Source!AE192*Source!AV192)*Source!I192, 2), 2)</f>
        <v>327.25</v>
      </c>
      <c r="V220">
        <f>ROUND((108/100)*ROUND(Source!CS192*Source!I192, 2), 2)</f>
        <v>201.96</v>
      </c>
    </row>
    <row r="221" spans="1:22" x14ac:dyDescent="0.2">
      <c r="C221" s="26" t="str">
        <f>"Объем: "&amp;Source!I192&amp;"=(110*"&amp;"0,1)/"&amp;"100"</f>
        <v>Объем: 0,11=(110*0,1)/100</v>
      </c>
    </row>
    <row r="222" spans="1:22" ht="14.25" x14ac:dyDescent="0.2">
      <c r="A222" s="20"/>
      <c r="B222" s="21"/>
      <c r="C222" s="21" t="s">
        <v>522</v>
      </c>
      <c r="D222" s="22"/>
      <c r="E222" s="9"/>
      <c r="F222" s="24">
        <f>Source!AO192</f>
        <v>1372.88</v>
      </c>
      <c r="G222" s="23" t="str">
        <f>Source!DG192</f>
        <v/>
      </c>
      <c r="H222" s="9">
        <f>Source!AV192</f>
        <v>1</v>
      </c>
      <c r="I222" s="9">
        <f>IF(Source!BA192&lt;&gt; 0, Source!BA192, 1)</f>
        <v>1</v>
      </c>
      <c r="J222" s="25">
        <f>Source!S192</f>
        <v>151.02000000000001</v>
      </c>
      <c r="K222" s="25"/>
    </row>
    <row r="223" spans="1:22" ht="14.25" x14ac:dyDescent="0.2">
      <c r="A223" s="20"/>
      <c r="B223" s="21"/>
      <c r="C223" s="21" t="s">
        <v>523</v>
      </c>
      <c r="D223" s="22"/>
      <c r="E223" s="9"/>
      <c r="F223" s="24">
        <f>Source!AM192</f>
        <v>3781.03</v>
      </c>
      <c r="G223" s="23" t="str">
        <f>Source!DE192</f>
        <v/>
      </c>
      <c r="H223" s="9">
        <f>Source!AV192</f>
        <v>1</v>
      </c>
      <c r="I223" s="9">
        <f>IF(Source!BB192&lt;&gt; 0, Source!BB192, 1)</f>
        <v>1</v>
      </c>
      <c r="J223" s="25">
        <f>Source!Q192</f>
        <v>415.91</v>
      </c>
      <c r="K223" s="25"/>
    </row>
    <row r="224" spans="1:22" ht="14.25" x14ac:dyDescent="0.2">
      <c r="A224" s="20"/>
      <c r="B224" s="21"/>
      <c r="C224" s="21" t="s">
        <v>524</v>
      </c>
      <c r="D224" s="22"/>
      <c r="E224" s="9"/>
      <c r="F224" s="24">
        <f>Source!AN192</f>
        <v>1699.96</v>
      </c>
      <c r="G224" s="23" t="str">
        <f>Source!DF192</f>
        <v/>
      </c>
      <c r="H224" s="9">
        <f>Source!AV192</f>
        <v>1</v>
      </c>
      <c r="I224" s="9">
        <f>IF(Source!BS192&lt;&gt; 0, Source!BS192, 1)</f>
        <v>1</v>
      </c>
      <c r="J224" s="27">
        <f>Source!R192</f>
        <v>187</v>
      </c>
      <c r="K224" s="25"/>
    </row>
    <row r="225" spans="1:22" ht="14.25" x14ac:dyDescent="0.2">
      <c r="A225" s="20"/>
      <c r="B225" s="21"/>
      <c r="C225" s="21" t="s">
        <v>525</v>
      </c>
      <c r="D225" s="22" t="s">
        <v>526</v>
      </c>
      <c r="E225" s="9">
        <f>Source!AT192</f>
        <v>70</v>
      </c>
      <c r="F225" s="24"/>
      <c r="G225" s="23"/>
      <c r="H225" s="9"/>
      <c r="I225" s="9"/>
      <c r="J225" s="25">
        <f>SUM(R220:R224)</f>
        <v>105.71</v>
      </c>
      <c r="K225" s="25"/>
    </row>
    <row r="226" spans="1:22" ht="14.25" x14ac:dyDescent="0.2">
      <c r="A226" s="20"/>
      <c r="B226" s="21"/>
      <c r="C226" s="21" t="s">
        <v>527</v>
      </c>
      <c r="D226" s="22" t="s">
        <v>526</v>
      </c>
      <c r="E226" s="9">
        <f>Source!AU192</f>
        <v>10</v>
      </c>
      <c r="F226" s="24"/>
      <c r="G226" s="23"/>
      <c r="H226" s="9"/>
      <c r="I226" s="9"/>
      <c r="J226" s="25">
        <f>SUM(T220:T225)</f>
        <v>15.1</v>
      </c>
      <c r="K226" s="25"/>
    </row>
    <row r="227" spans="1:22" ht="14.25" x14ac:dyDescent="0.2">
      <c r="A227" s="20"/>
      <c r="B227" s="21"/>
      <c r="C227" s="21" t="s">
        <v>528</v>
      </c>
      <c r="D227" s="22" t="s">
        <v>526</v>
      </c>
      <c r="E227" s="9">
        <f>108</f>
        <v>108</v>
      </c>
      <c r="F227" s="24"/>
      <c r="G227" s="23"/>
      <c r="H227" s="9"/>
      <c r="I227" s="9"/>
      <c r="J227" s="25">
        <f>SUM(V220:V226)</f>
        <v>201.96</v>
      </c>
      <c r="K227" s="25"/>
    </row>
    <row r="228" spans="1:22" ht="14.25" x14ac:dyDescent="0.2">
      <c r="A228" s="20"/>
      <c r="B228" s="21"/>
      <c r="C228" s="21" t="s">
        <v>529</v>
      </c>
      <c r="D228" s="22" t="s">
        <v>530</v>
      </c>
      <c r="E228" s="9">
        <f>Source!AQ192</f>
        <v>11.7</v>
      </c>
      <c r="F228" s="24"/>
      <c r="G228" s="23" t="str">
        <f>Source!DI192</f>
        <v/>
      </c>
      <c r="H228" s="9">
        <f>Source!AV192</f>
        <v>1</v>
      </c>
      <c r="I228" s="9"/>
      <c r="J228" s="25"/>
      <c r="K228" s="25">
        <f>Source!U192</f>
        <v>1.2869999999999999</v>
      </c>
    </row>
    <row r="229" spans="1:22" ht="15" x14ac:dyDescent="0.25">
      <c r="A229" s="29"/>
      <c r="B229" s="29"/>
      <c r="C229" s="29"/>
      <c r="D229" s="29"/>
      <c r="E229" s="29"/>
      <c r="F229" s="29"/>
      <c r="G229" s="29"/>
      <c r="H229" s="29"/>
      <c r="I229" s="41">
        <f>J222+J223+J225+J226+J227</f>
        <v>889.70000000000016</v>
      </c>
      <c r="J229" s="41"/>
      <c r="K229" s="30">
        <f>IF(Source!I192&lt;&gt;0, ROUND(I229/Source!I192, 2), 0)</f>
        <v>8088.18</v>
      </c>
      <c r="P229" s="28">
        <f>I229</f>
        <v>889.70000000000016</v>
      </c>
    </row>
    <row r="230" spans="1:22" ht="28.5" x14ac:dyDescent="0.2">
      <c r="A230" s="20" t="str">
        <f>Source!E193</f>
        <v>25</v>
      </c>
      <c r="B230" s="21" t="str">
        <f>Source!F193</f>
        <v>2.1-3204-6-1/1</v>
      </c>
      <c r="C230" s="21" t="str">
        <f>Source!G193</f>
        <v>Разборка бортовых камней на бетонном основании</v>
      </c>
      <c r="D230" s="22" t="str">
        <f>Source!H193</f>
        <v>100 м</v>
      </c>
      <c r="E230" s="9">
        <f>Source!I193</f>
        <v>2.68</v>
      </c>
      <c r="F230" s="24"/>
      <c r="G230" s="23"/>
      <c r="H230" s="9"/>
      <c r="I230" s="9"/>
      <c r="J230" s="25"/>
      <c r="K230" s="25"/>
      <c r="Q230">
        <f>ROUND((Source!BZ193/100)*ROUND((Source!AF193*Source!AV193)*Source!I193, 2), 2)</f>
        <v>27704.43</v>
      </c>
      <c r="R230">
        <f>Source!X193</f>
        <v>27704.43</v>
      </c>
      <c r="S230">
        <f>ROUND((Source!CA193/100)*ROUND((Source!AF193*Source!AV193)*Source!I193, 2), 2)</f>
        <v>3957.78</v>
      </c>
      <c r="T230">
        <f>Source!Y193</f>
        <v>3957.78</v>
      </c>
      <c r="U230">
        <f>ROUND((175/100)*ROUND((Source!AE193*Source!AV193)*Source!I193, 2), 2)</f>
        <v>0</v>
      </c>
      <c r="V230">
        <f>ROUND((108/100)*ROUND(Source!CS193*Source!I193, 2), 2)</f>
        <v>0</v>
      </c>
    </row>
    <row r="231" spans="1:22" x14ac:dyDescent="0.2">
      <c r="C231" s="26" t="str">
        <f>"Объем: "&amp;Source!I193&amp;"=(268)/"&amp;"100"</f>
        <v>Объем: 2,68=(268)/100</v>
      </c>
    </row>
    <row r="232" spans="1:22" ht="14.25" x14ac:dyDescent="0.2">
      <c r="A232" s="20"/>
      <c r="B232" s="21"/>
      <c r="C232" s="21" t="s">
        <v>522</v>
      </c>
      <c r="D232" s="22"/>
      <c r="E232" s="9"/>
      <c r="F232" s="24">
        <f>Source!AO193</f>
        <v>14767.82</v>
      </c>
      <c r="G232" s="23" t="str">
        <f>Source!DG193</f>
        <v/>
      </c>
      <c r="H232" s="9">
        <f>Source!AV193</f>
        <v>1</v>
      </c>
      <c r="I232" s="9">
        <f>IF(Source!BA193&lt;&gt; 0, Source!BA193, 1)</f>
        <v>1</v>
      </c>
      <c r="J232" s="25">
        <f>Source!S193</f>
        <v>39577.760000000002</v>
      </c>
      <c r="K232" s="25"/>
    </row>
    <row r="233" spans="1:22" ht="14.25" x14ac:dyDescent="0.2">
      <c r="A233" s="20"/>
      <c r="B233" s="21"/>
      <c r="C233" s="21" t="s">
        <v>525</v>
      </c>
      <c r="D233" s="22" t="s">
        <v>526</v>
      </c>
      <c r="E233" s="9">
        <f>Source!AT193</f>
        <v>70</v>
      </c>
      <c r="F233" s="24"/>
      <c r="G233" s="23"/>
      <c r="H233" s="9"/>
      <c r="I233" s="9"/>
      <c r="J233" s="25">
        <f>SUM(R230:R232)</f>
        <v>27704.43</v>
      </c>
      <c r="K233" s="25"/>
    </row>
    <row r="234" spans="1:22" ht="14.25" x14ac:dyDescent="0.2">
      <c r="A234" s="20"/>
      <c r="B234" s="21"/>
      <c r="C234" s="21" t="s">
        <v>527</v>
      </c>
      <c r="D234" s="22" t="s">
        <v>526</v>
      </c>
      <c r="E234" s="9">
        <f>Source!AU193</f>
        <v>10</v>
      </c>
      <c r="F234" s="24"/>
      <c r="G234" s="23"/>
      <c r="H234" s="9"/>
      <c r="I234" s="9"/>
      <c r="J234" s="25">
        <f>SUM(T230:T233)</f>
        <v>3957.78</v>
      </c>
      <c r="K234" s="25"/>
    </row>
    <row r="235" spans="1:22" ht="14.25" x14ac:dyDescent="0.2">
      <c r="A235" s="20"/>
      <c r="B235" s="21"/>
      <c r="C235" s="21" t="s">
        <v>529</v>
      </c>
      <c r="D235" s="22" t="s">
        <v>530</v>
      </c>
      <c r="E235" s="9">
        <f>Source!AQ193</f>
        <v>76.7</v>
      </c>
      <c r="F235" s="24"/>
      <c r="G235" s="23" t="str">
        <f>Source!DI193</f>
        <v/>
      </c>
      <c r="H235" s="9">
        <f>Source!AV193</f>
        <v>1</v>
      </c>
      <c r="I235" s="9"/>
      <c r="J235" s="25"/>
      <c r="K235" s="25">
        <f>Source!U193</f>
        <v>205.55600000000001</v>
      </c>
    </row>
    <row r="236" spans="1:22" ht="15" x14ac:dyDescent="0.25">
      <c r="A236" s="29"/>
      <c r="B236" s="29"/>
      <c r="C236" s="29"/>
      <c r="D236" s="29"/>
      <c r="E236" s="29"/>
      <c r="F236" s="29"/>
      <c r="G236" s="29"/>
      <c r="H236" s="29"/>
      <c r="I236" s="41">
        <f>J232+J233+J234</f>
        <v>71239.97</v>
      </c>
      <c r="J236" s="41"/>
      <c r="K236" s="30">
        <f>IF(Source!I193&lt;&gt;0, ROUND(I236/Source!I193, 2), 0)</f>
        <v>26582.080000000002</v>
      </c>
      <c r="P236" s="28">
        <f>I236</f>
        <v>71239.97</v>
      </c>
    </row>
    <row r="237" spans="1:22" ht="42.75" x14ac:dyDescent="0.2">
      <c r="A237" s="20" t="str">
        <f>Source!E194</f>
        <v>26</v>
      </c>
      <c r="B237" s="21" t="str">
        <f>Source!F194</f>
        <v>1.49-9101-7-1/1</v>
      </c>
      <c r="C237" s="21" t="str">
        <f>Source!G194</f>
        <v>Механизированная погрузка строительного мусора в автомобили-самосвалы</v>
      </c>
      <c r="D237" s="22" t="str">
        <f>Source!H194</f>
        <v>т</v>
      </c>
      <c r="E237" s="9">
        <f>Source!I194</f>
        <v>140.57226</v>
      </c>
      <c r="F237" s="24"/>
      <c r="G237" s="23"/>
      <c r="H237" s="9"/>
      <c r="I237" s="9"/>
      <c r="J237" s="25"/>
      <c r="K237" s="25"/>
      <c r="Q237">
        <f>ROUND((Source!BZ194/100)*ROUND((Source!AF194*Source!AV194)*Source!I194, 2), 2)</f>
        <v>0</v>
      </c>
      <c r="R237">
        <f>Source!X194</f>
        <v>0</v>
      </c>
      <c r="S237">
        <f>ROUND((Source!CA194/100)*ROUND((Source!AF194*Source!AV194)*Source!I194, 2), 2)</f>
        <v>0</v>
      </c>
      <c r="T237">
        <f>Source!Y194</f>
        <v>0</v>
      </c>
      <c r="U237">
        <f>ROUND((175/100)*ROUND((Source!AE194*Source!AV194)*Source!I194, 2), 2)</f>
        <v>6049.17</v>
      </c>
      <c r="V237">
        <f>ROUND((108/100)*ROUND(Source!CS194*Source!I194, 2), 2)</f>
        <v>3733.2</v>
      </c>
    </row>
    <row r="238" spans="1:22" ht="51" x14ac:dyDescent="0.2">
      <c r="C238" s="26" t="str">
        <f>"Объем: "&amp;Source!I194&amp;"=("&amp;Source!I190&amp;"*"&amp;"100*"&amp;"0,08*"&amp;"2,7+"&amp;""&amp;Source!I190&amp;"*"&amp;"100*"&amp;"0,05*"&amp;"1,75+"&amp;""&amp;Source!I191&amp;"*"&amp;"100*"&amp;"2,4+"&amp;""&amp;Source!I192&amp;"*"&amp;"100*"&amp;"1,6+"&amp;""&amp;Source!I193&amp;"*"&amp;"100*"&amp;"(0,059+"&amp;"0,043)*"&amp;"2,4)*"&amp;"0,9"</f>
        <v>Объем: 140,57226=(1,1*100*0,08*2,7+1,1*100*0,05*1,75+0,165*100*2,4+0,11*100*1,6+2,68*100*(0,059+0,043)*2,4)*0,9</v>
      </c>
    </row>
    <row r="239" spans="1:22" ht="14.25" x14ac:dyDescent="0.2">
      <c r="A239" s="20"/>
      <c r="B239" s="21"/>
      <c r="C239" s="21" t="s">
        <v>523</v>
      </c>
      <c r="D239" s="22"/>
      <c r="E239" s="9"/>
      <c r="F239" s="24">
        <f>Source!AM194</f>
        <v>77.959999999999994</v>
      </c>
      <c r="G239" s="23" t="str">
        <f>Source!DE194</f>
        <v/>
      </c>
      <c r="H239" s="9">
        <f>Source!AV194</f>
        <v>1</v>
      </c>
      <c r="I239" s="9">
        <f>IF(Source!BB194&lt;&gt; 0, Source!BB194, 1)</f>
        <v>1</v>
      </c>
      <c r="J239" s="25">
        <f>Source!Q194</f>
        <v>10959.01</v>
      </c>
      <c r="K239" s="25"/>
    </row>
    <row r="240" spans="1:22" ht="14.25" x14ac:dyDescent="0.2">
      <c r="A240" s="20"/>
      <c r="B240" s="21"/>
      <c r="C240" s="21" t="s">
        <v>524</v>
      </c>
      <c r="D240" s="22"/>
      <c r="E240" s="9"/>
      <c r="F240" s="24">
        <f>Source!AN194</f>
        <v>24.59</v>
      </c>
      <c r="G240" s="23" t="str">
        <f>Source!DF194</f>
        <v/>
      </c>
      <c r="H240" s="9">
        <f>Source!AV194</f>
        <v>1</v>
      </c>
      <c r="I240" s="9">
        <f>IF(Source!BS194&lt;&gt; 0, Source!BS194, 1)</f>
        <v>1</v>
      </c>
      <c r="J240" s="27">
        <f>Source!R194</f>
        <v>3456.67</v>
      </c>
      <c r="K240" s="25"/>
    </row>
    <row r="241" spans="1:22" ht="14.25" x14ac:dyDescent="0.2">
      <c r="A241" s="20"/>
      <c r="B241" s="21"/>
      <c r="C241" s="21" t="s">
        <v>528</v>
      </c>
      <c r="D241" s="22" t="s">
        <v>526</v>
      </c>
      <c r="E241" s="9">
        <f>108</f>
        <v>108</v>
      </c>
      <c r="F241" s="24"/>
      <c r="G241" s="23"/>
      <c r="H241" s="9"/>
      <c r="I241" s="9"/>
      <c r="J241" s="25">
        <f>SUM(V237:V240)</f>
        <v>3733.2</v>
      </c>
      <c r="K241" s="25"/>
    </row>
    <row r="242" spans="1:22" ht="15" x14ac:dyDescent="0.25">
      <c r="A242" s="29"/>
      <c r="B242" s="29"/>
      <c r="C242" s="29"/>
      <c r="D242" s="29"/>
      <c r="E242" s="29"/>
      <c r="F242" s="29"/>
      <c r="G242" s="29"/>
      <c r="H242" s="29"/>
      <c r="I242" s="41">
        <f>J239+J241</f>
        <v>14692.21</v>
      </c>
      <c r="J242" s="41"/>
      <c r="K242" s="30">
        <f>IF(Source!I194&lt;&gt;0, ROUND(I242/Source!I194, 2), 0)</f>
        <v>104.52</v>
      </c>
      <c r="P242" s="28">
        <f>I242</f>
        <v>14692.21</v>
      </c>
    </row>
    <row r="243" spans="1:22" ht="57" x14ac:dyDescent="0.2">
      <c r="A243" s="20" t="str">
        <f>Source!E195</f>
        <v>27</v>
      </c>
      <c r="B243" s="21" t="str">
        <f>Source!F195</f>
        <v>1.49-9201-1-2/1</v>
      </c>
      <c r="C243" s="21" t="str">
        <f>Source!G195</f>
        <v>Перевозка строительного мусора автосамосвалами грузоподъемностью до 10 т на расстояние 1 км - при механизированной погрузке</v>
      </c>
      <c r="D243" s="22" t="str">
        <f>Source!H195</f>
        <v>т</v>
      </c>
      <c r="E243" s="9">
        <f>Source!I195</f>
        <v>140.57226</v>
      </c>
      <c r="F243" s="24"/>
      <c r="G243" s="23"/>
      <c r="H243" s="9"/>
      <c r="I243" s="9"/>
      <c r="J243" s="25"/>
      <c r="K243" s="25"/>
      <c r="Q243">
        <f>ROUND((Source!BZ195/100)*ROUND((Source!AF195*Source!AV195)*Source!I195, 2), 2)</f>
        <v>0</v>
      </c>
      <c r="R243">
        <f>Source!X195</f>
        <v>0</v>
      </c>
      <c r="S243">
        <f>ROUND((Source!CA195/100)*ROUND((Source!AF195*Source!AV195)*Source!I195, 2), 2)</f>
        <v>0</v>
      </c>
      <c r="T243">
        <f>Source!Y195</f>
        <v>0</v>
      </c>
      <c r="U243">
        <f>ROUND((175/100)*ROUND((Source!AE195*Source!AV195)*Source!I195, 2), 2)</f>
        <v>9106.98</v>
      </c>
      <c r="V243">
        <f>ROUND((108/100)*ROUND(Source!CS195*Source!I195, 2), 2)</f>
        <v>5620.31</v>
      </c>
    </row>
    <row r="244" spans="1:22" ht="14.25" x14ac:dyDescent="0.2">
      <c r="A244" s="20"/>
      <c r="B244" s="21"/>
      <c r="C244" s="21" t="s">
        <v>523</v>
      </c>
      <c r="D244" s="22"/>
      <c r="E244" s="9"/>
      <c r="F244" s="24">
        <f>Source!AM195</f>
        <v>62.5</v>
      </c>
      <c r="G244" s="23" t="str">
        <f>Source!DE195</f>
        <v/>
      </c>
      <c r="H244" s="9">
        <f>Source!AV195</f>
        <v>1</v>
      </c>
      <c r="I244" s="9">
        <f>IF(Source!BB195&lt;&gt; 0, Source!BB195, 1)</f>
        <v>1</v>
      </c>
      <c r="J244" s="25">
        <f>Source!Q195</f>
        <v>8785.77</v>
      </c>
      <c r="K244" s="25"/>
    </row>
    <row r="245" spans="1:22" ht="14.25" x14ac:dyDescent="0.2">
      <c r="A245" s="20"/>
      <c r="B245" s="21"/>
      <c r="C245" s="21" t="s">
        <v>524</v>
      </c>
      <c r="D245" s="22"/>
      <c r="E245" s="9"/>
      <c r="F245" s="24">
        <f>Source!AN195</f>
        <v>37.020000000000003</v>
      </c>
      <c r="G245" s="23" t="str">
        <f>Source!DF195</f>
        <v/>
      </c>
      <c r="H245" s="9">
        <f>Source!AV195</f>
        <v>1</v>
      </c>
      <c r="I245" s="9">
        <f>IF(Source!BS195&lt;&gt; 0, Source!BS195, 1)</f>
        <v>1</v>
      </c>
      <c r="J245" s="27">
        <f>Source!R195</f>
        <v>5203.99</v>
      </c>
      <c r="K245" s="25"/>
    </row>
    <row r="246" spans="1:22" ht="15" x14ac:dyDescent="0.25">
      <c r="A246" s="29"/>
      <c r="B246" s="29"/>
      <c r="C246" s="29"/>
      <c r="D246" s="29"/>
      <c r="E246" s="29"/>
      <c r="F246" s="29"/>
      <c r="G246" s="29"/>
      <c r="H246" s="29"/>
      <c r="I246" s="41">
        <f>J244</f>
        <v>8785.77</v>
      </c>
      <c r="J246" s="41"/>
      <c r="K246" s="30">
        <f>IF(Source!I195&lt;&gt;0, ROUND(I246/Source!I195, 2), 0)</f>
        <v>62.5</v>
      </c>
      <c r="P246" s="28">
        <f>I246</f>
        <v>8785.77</v>
      </c>
    </row>
    <row r="247" spans="1:22" ht="42.75" x14ac:dyDescent="0.2">
      <c r="A247" s="20" t="str">
        <f>Source!E196</f>
        <v>28</v>
      </c>
      <c r="B247" s="21" t="str">
        <f>Source!F196</f>
        <v>1.50-3305-4-1/1</v>
      </c>
      <c r="C247" s="21" t="str">
        <f>Source!G196</f>
        <v>Погрузка и выгрузка вручную строительного мусора на транспортные средства</v>
      </c>
      <c r="D247" s="22" t="str">
        <f>Source!H196</f>
        <v>т</v>
      </c>
      <c r="E247" s="9">
        <f>Source!I196</f>
        <v>15.61914</v>
      </c>
      <c r="F247" s="24"/>
      <c r="G247" s="23"/>
      <c r="H247" s="9"/>
      <c r="I247" s="9"/>
      <c r="J247" s="25"/>
      <c r="K247" s="25"/>
      <c r="Q247">
        <f>ROUND((Source!BZ196/100)*ROUND((Source!AF196*Source!AV196)*Source!I196, 2), 2)</f>
        <v>1308.6199999999999</v>
      </c>
      <c r="R247">
        <f>Source!X196</f>
        <v>1308.6199999999999</v>
      </c>
      <c r="S247">
        <f>ROUND((Source!CA196/100)*ROUND((Source!AF196*Source!AV196)*Source!I196, 2), 2)</f>
        <v>186.95</v>
      </c>
      <c r="T247">
        <f>Source!Y196</f>
        <v>186.95</v>
      </c>
      <c r="U247">
        <f>ROUND((175/100)*ROUND((Source!AE196*Source!AV196)*Source!I196, 2), 2)</f>
        <v>0</v>
      </c>
      <c r="V247">
        <f>ROUND((108/100)*ROUND(Source!CS196*Source!I196, 2), 2)</f>
        <v>0</v>
      </c>
    </row>
    <row r="248" spans="1:22" x14ac:dyDescent="0.2">
      <c r="C248" s="26" t="str">
        <f>"Объем: "&amp;Source!I196&amp;"="&amp;Source!I194&amp;"/"&amp;"0,9*"&amp;"0,1"</f>
        <v>Объем: 15,61914=140,57226/0,9*0,1</v>
      </c>
    </row>
    <row r="249" spans="1:22" ht="14.25" x14ac:dyDescent="0.2">
      <c r="A249" s="20"/>
      <c r="B249" s="21"/>
      <c r="C249" s="21" t="s">
        <v>522</v>
      </c>
      <c r="D249" s="22"/>
      <c r="E249" s="9"/>
      <c r="F249" s="24">
        <f>Source!AO196</f>
        <v>119.69</v>
      </c>
      <c r="G249" s="23" t="str">
        <f>Source!DG196</f>
        <v/>
      </c>
      <c r="H249" s="9">
        <f>Source!AV196</f>
        <v>1</v>
      </c>
      <c r="I249" s="9">
        <f>IF(Source!BA196&lt;&gt; 0, Source!BA196, 1)</f>
        <v>1</v>
      </c>
      <c r="J249" s="25">
        <f>Source!S196</f>
        <v>1869.45</v>
      </c>
      <c r="K249" s="25"/>
    </row>
    <row r="250" spans="1:22" ht="14.25" x14ac:dyDescent="0.2">
      <c r="A250" s="20"/>
      <c r="B250" s="21"/>
      <c r="C250" s="21" t="s">
        <v>525</v>
      </c>
      <c r="D250" s="22" t="s">
        <v>526</v>
      </c>
      <c r="E250" s="9">
        <f>Source!AT196</f>
        <v>70</v>
      </c>
      <c r="F250" s="24"/>
      <c r="G250" s="23"/>
      <c r="H250" s="9"/>
      <c r="I250" s="9"/>
      <c r="J250" s="25">
        <f>SUM(R247:R249)</f>
        <v>1308.6199999999999</v>
      </c>
      <c r="K250" s="25"/>
    </row>
    <row r="251" spans="1:22" ht="14.25" x14ac:dyDescent="0.2">
      <c r="A251" s="20"/>
      <c r="B251" s="21"/>
      <c r="C251" s="21" t="s">
        <v>527</v>
      </c>
      <c r="D251" s="22" t="s">
        <v>526</v>
      </c>
      <c r="E251" s="9">
        <f>Source!AU196</f>
        <v>10</v>
      </c>
      <c r="F251" s="24"/>
      <c r="G251" s="23"/>
      <c r="H251" s="9"/>
      <c r="I251" s="9"/>
      <c r="J251" s="25">
        <f>SUM(T247:T250)</f>
        <v>186.95</v>
      </c>
      <c r="K251" s="25"/>
    </row>
    <row r="252" spans="1:22" ht="14.25" x14ac:dyDescent="0.2">
      <c r="A252" s="20"/>
      <c r="B252" s="21"/>
      <c r="C252" s="21" t="s">
        <v>529</v>
      </c>
      <c r="D252" s="22" t="s">
        <v>530</v>
      </c>
      <c r="E252" s="9">
        <f>Source!AQ196</f>
        <v>1.02</v>
      </c>
      <c r="F252" s="24"/>
      <c r="G252" s="23" t="str">
        <f>Source!DI196</f>
        <v/>
      </c>
      <c r="H252" s="9">
        <f>Source!AV196</f>
        <v>1</v>
      </c>
      <c r="I252" s="9"/>
      <c r="J252" s="25"/>
      <c r="K252" s="25">
        <f>Source!U196</f>
        <v>15.9315228</v>
      </c>
    </row>
    <row r="253" spans="1:22" ht="15" x14ac:dyDescent="0.25">
      <c r="A253" s="29"/>
      <c r="B253" s="29"/>
      <c r="C253" s="29"/>
      <c r="D253" s="29"/>
      <c r="E253" s="29"/>
      <c r="F253" s="29"/>
      <c r="G253" s="29"/>
      <c r="H253" s="29"/>
      <c r="I253" s="41">
        <f>J249+J250+J251</f>
        <v>3365.0199999999995</v>
      </c>
      <c r="J253" s="41"/>
      <c r="K253" s="30">
        <f>IF(Source!I196&lt;&gt;0, ROUND(I253/Source!I196, 2), 0)</f>
        <v>215.44</v>
      </c>
      <c r="P253" s="28">
        <f>I253</f>
        <v>3365.0199999999995</v>
      </c>
    </row>
    <row r="254" spans="1:22" ht="57" x14ac:dyDescent="0.2">
      <c r="A254" s="20" t="str">
        <f>Source!E197</f>
        <v>29</v>
      </c>
      <c r="B254" s="21" t="str">
        <f>Source!F197</f>
        <v>1.49-9201-1-1/1</v>
      </c>
      <c r="C254" s="21" t="str">
        <f>Source!G197</f>
        <v>Перевозка строительного мусора автосамосвалами грузоподъемностью до 10 т на расстояние 1 км - при погрузке вручную</v>
      </c>
      <c r="D254" s="22" t="str">
        <f>Source!H197</f>
        <v>т</v>
      </c>
      <c r="E254" s="9">
        <f>Source!I197</f>
        <v>15.61914</v>
      </c>
      <c r="F254" s="24"/>
      <c r="G254" s="23"/>
      <c r="H254" s="9"/>
      <c r="I254" s="9"/>
      <c r="J254" s="25"/>
      <c r="K254" s="25"/>
      <c r="Q254">
        <f>ROUND((Source!BZ197/100)*ROUND((Source!AF197*Source!AV197)*Source!I197, 2), 2)</f>
        <v>0</v>
      </c>
      <c r="R254">
        <f>Source!X197</f>
        <v>0</v>
      </c>
      <c r="S254">
        <f>ROUND((Source!CA197/100)*ROUND((Source!AF197*Source!AV197)*Source!I197, 2), 2)</f>
        <v>0</v>
      </c>
      <c r="T254">
        <f>Source!Y197</f>
        <v>0</v>
      </c>
      <c r="U254">
        <f>ROUND((175/100)*ROUND((Source!AE197*Source!AV197)*Source!I197, 2), 2)</f>
        <v>2902.81</v>
      </c>
      <c r="V254">
        <f>ROUND((108/100)*ROUND(Source!CS197*Source!I197, 2), 2)</f>
        <v>1791.45</v>
      </c>
    </row>
    <row r="255" spans="1:22" ht="14.25" x14ac:dyDescent="0.2">
      <c r="A255" s="20"/>
      <c r="B255" s="21"/>
      <c r="C255" s="21" t="s">
        <v>523</v>
      </c>
      <c r="D255" s="22"/>
      <c r="E255" s="9"/>
      <c r="F255" s="24">
        <f>Source!AM197</f>
        <v>179.4</v>
      </c>
      <c r="G255" s="23" t="str">
        <f>Source!DE197</f>
        <v/>
      </c>
      <c r="H255" s="9">
        <f>Source!AV197</f>
        <v>1</v>
      </c>
      <c r="I255" s="9">
        <f>IF(Source!BB197&lt;&gt; 0, Source!BB197, 1)</f>
        <v>1</v>
      </c>
      <c r="J255" s="25">
        <f>Source!Q197</f>
        <v>2802.07</v>
      </c>
      <c r="K255" s="25"/>
    </row>
    <row r="256" spans="1:22" ht="14.25" x14ac:dyDescent="0.2">
      <c r="A256" s="20"/>
      <c r="B256" s="21"/>
      <c r="C256" s="21" t="s">
        <v>524</v>
      </c>
      <c r="D256" s="22"/>
      <c r="E256" s="9"/>
      <c r="F256" s="24">
        <f>Source!AN197</f>
        <v>106.2</v>
      </c>
      <c r="G256" s="23" t="str">
        <f>Source!DF197</f>
        <v/>
      </c>
      <c r="H256" s="9">
        <f>Source!AV197</f>
        <v>1</v>
      </c>
      <c r="I256" s="9">
        <f>IF(Source!BS197&lt;&gt; 0, Source!BS197, 1)</f>
        <v>1</v>
      </c>
      <c r="J256" s="27">
        <f>Source!R197</f>
        <v>1658.75</v>
      </c>
      <c r="K256" s="25"/>
    </row>
    <row r="257" spans="1:22" ht="15" x14ac:dyDescent="0.25">
      <c r="A257" s="29"/>
      <c r="B257" s="29"/>
      <c r="C257" s="29"/>
      <c r="D257" s="29"/>
      <c r="E257" s="29"/>
      <c r="F257" s="29"/>
      <c r="G257" s="29"/>
      <c r="H257" s="29"/>
      <c r="I257" s="41">
        <f>J255</f>
        <v>2802.07</v>
      </c>
      <c r="J257" s="41"/>
      <c r="K257" s="30">
        <f>IF(Source!I197&lt;&gt;0, ROUND(I257/Source!I197, 2), 0)</f>
        <v>179.4</v>
      </c>
      <c r="P257" s="28">
        <f>I257</f>
        <v>2802.07</v>
      </c>
    </row>
    <row r="258" spans="1:22" ht="57" x14ac:dyDescent="0.2">
      <c r="A258" s="20" t="str">
        <f>Source!E198</f>
        <v>30</v>
      </c>
      <c r="B258" s="21" t="str">
        <f>Source!F198</f>
        <v>1.49-9201-1-3/1</v>
      </c>
      <c r="C258" s="21" t="str">
        <f>Source!G198</f>
        <v>Перевозка строительного мусора автосамосвалами грузоподъемностью до 10 т - добавляется на каждый последующий 1 км до 100 км</v>
      </c>
      <c r="D258" s="22" t="str">
        <f>Source!H198</f>
        <v>т</v>
      </c>
      <c r="E258" s="9">
        <f>Source!I198</f>
        <v>156.19139999999999</v>
      </c>
      <c r="F258" s="24"/>
      <c r="G258" s="23"/>
      <c r="H258" s="9"/>
      <c r="I258" s="9"/>
      <c r="J258" s="25"/>
      <c r="K258" s="25"/>
      <c r="Q258">
        <f>ROUND((Source!BZ198/100)*ROUND((Source!AF198*Source!AV198)*Source!I198, 2), 2)</f>
        <v>0</v>
      </c>
      <c r="R258">
        <f>Source!X198</f>
        <v>0</v>
      </c>
      <c r="S258">
        <f>ROUND((Source!CA198/100)*ROUND((Source!AF198*Source!AV198)*Source!I198, 2), 2)</f>
        <v>0</v>
      </c>
      <c r="T258">
        <f>Source!Y198</f>
        <v>0</v>
      </c>
      <c r="U258">
        <f>ROUND((175/100)*ROUND((Source!AE198*Source!AV198)*Source!I198, 2), 2)</f>
        <v>124651.68</v>
      </c>
      <c r="V258">
        <f>ROUND((108/100)*ROUND(Source!CS198*Source!I198, 2), 2)</f>
        <v>76927.89</v>
      </c>
    </row>
    <row r="259" spans="1:22" x14ac:dyDescent="0.2">
      <c r="C259" s="26" t="str">
        <f>"Объем: "&amp;Source!I198&amp;"="&amp;Source!I195&amp;"+"&amp;""&amp;Source!I197&amp;""</f>
        <v>Объем: 156,1914=140,57226+15,61914</v>
      </c>
    </row>
    <row r="260" spans="1:22" ht="14.25" x14ac:dyDescent="0.2">
      <c r="A260" s="20"/>
      <c r="B260" s="21"/>
      <c r="C260" s="21" t="s">
        <v>523</v>
      </c>
      <c r="D260" s="22"/>
      <c r="E260" s="9"/>
      <c r="F260" s="24">
        <f>Source!AM198</f>
        <v>29.58</v>
      </c>
      <c r="G260" s="23" t="str">
        <f>Source!DE198</f>
        <v>)*26</v>
      </c>
      <c r="H260" s="9">
        <f>Source!AV198</f>
        <v>1</v>
      </c>
      <c r="I260" s="9">
        <f>IF(Source!BB198&lt;&gt; 0, Source!BB198, 1)</f>
        <v>1</v>
      </c>
      <c r="J260" s="25">
        <f>Source!Q198</f>
        <v>120123.68</v>
      </c>
      <c r="K260" s="25"/>
    </row>
    <row r="261" spans="1:22" ht="14.25" x14ac:dyDescent="0.2">
      <c r="A261" s="20"/>
      <c r="B261" s="21"/>
      <c r="C261" s="21" t="s">
        <v>524</v>
      </c>
      <c r="D261" s="22"/>
      <c r="E261" s="9"/>
      <c r="F261" s="24">
        <f>Source!AN198</f>
        <v>17.54</v>
      </c>
      <c r="G261" s="23" t="str">
        <f>Source!DF198</f>
        <v>)*26</v>
      </c>
      <c r="H261" s="9">
        <f>Source!AV198</f>
        <v>1</v>
      </c>
      <c r="I261" s="9">
        <f>IF(Source!BS198&lt;&gt; 0, Source!BS198, 1)</f>
        <v>1</v>
      </c>
      <c r="J261" s="27">
        <f>Source!R198</f>
        <v>71229.53</v>
      </c>
      <c r="K261" s="25"/>
    </row>
    <row r="262" spans="1:22" ht="15" x14ac:dyDescent="0.25">
      <c r="A262" s="29"/>
      <c r="B262" s="29"/>
      <c r="C262" s="29"/>
      <c r="D262" s="29"/>
      <c r="E262" s="29"/>
      <c r="F262" s="29"/>
      <c r="G262" s="29"/>
      <c r="H262" s="29"/>
      <c r="I262" s="41">
        <f>J260</f>
        <v>120123.68</v>
      </c>
      <c r="J262" s="41"/>
      <c r="K262" s="30">
        <f>IF(Source!I198&lt;&gt;0, ROUND(I262/Source!I198, 2), 0)</f>
        <v>769.08</v>
      </c>
      <c r="P262" s="28">
        <f>I262</f>
        <v>120123.68</v>
      </c>
    </row>
    <row r="263" spans="1:22" ht="99.75" x14ac:dyDescent="0.2">
      <c r="A263" s="20" t="str">
        <f>Source!E199</f>
        <v>31</v>
      </c>
      <c r="B263" s="21" t="str">
        <f>Source!F199</f>
        <v>21.25-0-5</v>
      </c>
      <c r="C263" s="21" t="str">
        <f>Source!G199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D263" s="22" t="str">
        <f>Source!H199</f>
        <v>т</v>
      </c>
      <c r="E263" s="9">
        <f>Source!I199</f>
        <v>138.59139999999999</v>
      </c>
      <c r="F263" s="24">
        <f>Source!AL199</f>
        <v>150.61000000000001</v>
      </c>
      <c r="G263" s="23" t="str">
        <f>Source!DD199</f>
        <v/>
      </c>
      <c r="H263" s="9">
        <f>Source!AW199</f>
        <v>1</v>
      </c>
      <c r="I263" s="9">
        <f>IF(Source!BC199&lt;&gt; 0, Source!BC199, 1)</f>
        <v>1</v>
      </c>
      <c r="J263" s="25">
        <f>Source!P199</f>
        <v>20873.25</v>
      </c>
      <c r="K263" s="25"/>
      <c r="Q263">
        <f>ROUND((Source!BZ199/100)*ROUND((Source!AF199*Source!AV199)*Source!I199, 2), 2)</f>
        <v>0</v>
      </c>
      <c r="R263">
        <f>Source!X199</f>
        <v>0</v>
      </c>
      <c r="S263">
        <f>ROUND((Source!CA199/100)*ROUND((Source!AF199*Source!AV199)*Source!I199, 2), 2)</f>
        <v>0</v>
      </c>
      <c r="T263">
        <f>Source!Y199</f>
        <v>0</v>
      </c>
      <c r="U263">
        <f>ROUND((175/100)*ROUND((Source!AE199*Source!AV199)*Source!I199, 2), 2)</f>
        <v>0</v>
      </c>
      <c r="V263">
        <f>ROUND((108/100)*ROUND(Source!CS199*Source!I199, 2), 2)</f>
        <v>0</v>
      </c>
    </row>
    <row r="264" spans="1:22" x14ac:dyDescent="0.2">
      <c r="C264" s="26" t="str">
        <f>"Объем: "&amp;Source!I199&amp;"="&amp;Source!I198&amp;"-"&amp;""&amp;Source!I200&amp;""</f>
        <v>Объем: 138,5914=156,1914-17,6</v>
      </c>
    </row>
    <row r="265" spans="1:22" ht="15" x14ac:dyDescent="0.25">
      <c r="A265" s="29"/>
      <c r="B265" s="29"/>
      <c r="C265" s="29"/>
      <c r="D265" s="29"/>
      <c r="E265" s="29"/>
      <c r="F265" s="29"/>
      <c r="G265" s="29"/>
      <c r="H265" s="29"/>
      <c r="I265" s="41">
        <f>J263</f>
        <v>20873.25</v>
      </c>
      <c r="J265" s="41"/>
      <c r="K265" s="30">
        <f>IF(Source!I199&lt;&gt;0, ROUND(I265/Source!I199, 2), 0)</f>
        <v>150.61000000000001</v>
      </c>
      <c r="P265" s="28">
        <f>I265</f>
        <v>20873.25</v>
      </c>
    </row>
    <row r="266" spans="1:22" ht="28.5" x14ac:dyDescent="0.2">
      <c r="A266" s="20" t="str">
        <f>Source!E200</f>
        <v>32</v>
      </c>
      <c r="B266" s="21" t="str">
        <f>Source!F200</f>
        <v>21.25-0-1</v>
      </c>
      <c r="C266" s="21" t="str">
        <f>Source!G200</f>
        <v>Содержание свалки отходов строительства и сноса</v>
      </c>
      <c r="D266" s="22" t="str">
        <f>Source!H200</f>
        <v>т</v>
      </c>
      <c r="E266" s="9">
        <f>Source!I200</f>
        <v>17.600000000000001</v>
      </c>
      <c r="F266" s="24">
        <f>Source!AL200</f>
        <v>203.01</v>
      </c>
      <c r="G266" s="23" t="str">
        <f>Source!DD200</f>
        <v/>
      </c>
      <c r="H266" s="9">
        <f>Source!AW200</f>
        <v>1</v>
      </c>
      <c r="I266" s="9">
        <f>IF(Source!BC200&lt;&gt; 0, Source!BC200, 1)</f>
        <v>1</v>
      </c>
      <c r="J266" s="25">
        <f>Source!P200</f>
        <v>3572.98</v>
      </c>
      <c r="K266" s="25"/>
      <c r="Q266">
        <f>ROUND((Source!BZ200/100)*ROUND((Source!AF200*Source!AV200)*Source!I200, 2), 2)</f>
        <v>0</v>
      </c>
      <c r="R266">
        <f>Source!X200</f>
        <v>0</v>
      </c>
      <c r="S266">
        <f>ROUND((Source!CA200/100)*ROUND((Source!AF200*Source!AV200)*Source!I200, 2), 2)</f>
        <v>0</v>
      </c>
      <c r="T266">
        <f>Source!Y200</f>
        <v>0</v>
      </c>
      <c r="U266">
        <f>ROUND((175/100)*ROUND((Source!AE200*Source!AV200)*Source!I200, 2), 2)</f>
        <v>0</v>
      </c>
      <c r="V266">
        <f>ROUND((108/100)*ROUND(Source!CS200*Source!I200, 2), 2)</f>
        <v>0</v>
      </c>
    </row>
    <row r="267" spans="1:22" x14ac:dyDescent="0.2">
      <c r="C267" s="26" t="str">
        <f>"Объем: "&amp;Source!I200&amp;"="&amp;Source!I192&amp;"*"&amp;"100*"&amp;"1,6"</f>
        <v>Объем: 17,6=0,11*100*1,6</v>
      </c>
    </row>
    <row r="268" spans="1:22" ht="15" x14ac:dyDescent="0.25">
      <c r="A268" s="29"/>
      <c r="B268" s="29"/>
      <c r="C268" s="29"/>
      <c r="D268" s="29"/>
      <c r="E268" s="29"/>
      <c r="F268" s="29"/>
      <c r="G268" s="29"/>
      <c r="H268" s="29"/>
      <c r="I268" s="41">
        <f>J266</f>
        <v>3572.98</v>
      </c>
      <c r="J268" s="41"/>
      <c r="K268" s="30">
        <f>IF(Source!I200&lt;&gt;0, ROUND(I268/Source!I200, 2), 0)</f>
        <v>203.01</v>
      </c>
      <c r="P268" s="28">
        <f>I268</f>
        <v>3572.98</v>
      </c>
    </row>
    <row r="270" spans="1:22" ht="15" x14ac:dyDescent="0.25">
      <c r="A270" s="40" t="str">
        <f>CONCATENATE("Итого по подразделу: ",IF(Source!G202&lt;&gt;"Новый подраздел", Source!G202, ""))</f>
        <v>Итого по подразделу: Подготовительные работы</v>
      </c>
      <c r="B270" s="40"/>
      <c r="C270" s="40"/>
      <c r="D270" s="40"/>
      <c r="E270" s="40"/>
      <c r="F270" s="40"/>
      <c r="G270" s="40"/>
      <c r="H270" s="40"/>
      <c r="I270" s="38">
        <f>SUM(P202:P269)</f>
        <v>258688.17</v>
      </c>
      <c r="J270" s="39"/>
      <c r="K270" s="31"/>
    </row>
    <row r="273" spans="1:22" ht="16.5" x14ac:dyDescent="0.25">
      <c r="A273" s="42" t="str">
        <f>CONCATENATE("Подраздел: ",IF(Source!G231&lt;&gt;"Новый подраздел", Source!G231, ""))</f>
        <v>Подраздел: Установка бортового камня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1:22" ht="42.75" x14ac:dyDescent="0.2">
      <c r="A274" s="20" t="str">
        <f>Source!E235</f>
        <v>33</v>
      </c>
      <c r="B274" s="21" t="str">
        <f>Source!F235</f>
        <v>2.1-3203-1-2/1</v>
      </c>
      <c r="C274" s="21" t="str">
        <f>Source!G235</f>
        <v>Установка бортовых камней бетонных марки БР 100.30.15 при других видах покрытий</v>
      </c>
      <c r="D274" s="22" t="str">
        <f>Source!H235</f>
        <v>100 м</v>
      </c>
      <c r="E274" s="9">
        <f>Source!I235</f>
        <v>2.68</v>
      </c>
      <c r="F274" s="24"/>
      <c r="G274" s="23"/>
      <c r="H274" s="9"/>
      <c r="I274" s="9"/>
      <c r="J274" s="25"/>
      <c r="K274" s="25"/>
      <c r="Q274">
        <f>ROUND((Source!BZ235/100)*ROUND((Source!AF235*Source!AV235)*Source!I235, 2), 2)</f>
        <v>28379.53</v>
      </c>
      <c r="R274">
        <f>Source!X235</f>
        <v>28379.53</v>
      </c>
      <c r="S274">
        <f>ROUND((Source!CA235/100)*ROUND((Source!AF235*Source!AV235)*Source!I235, 2), 2)</f>
        <v>4054.22</v>
      </c>
      <c r="T274">
        <f>Source!Y235</f>
        <v>4054.22</v>
      </c>
      <c r="U274">
        <f>ROUND((175/100)*ROUND((Source!AE235*Source!AV235)*Source!I235, 2), 2)</f>
        <v>0</v>
      </c>
      <c r="V274">
        <f>ROUND((108/100)*ROUND(Source!CS235*Source!I235, 2), 2)</f>
        <v>0</v>
      </c>
    </row>
    <row r="275" spans="1:22" x14ac:dyDescent="0.2">
      <c r="C275" s="26" t="str">
        <f>"Объем: "&amp;Source!I235&amp;"=268/"&amp;"100"</f>
        <v>Объем: 2,68=268/100</v>
      </c>
    </row>
    <row r="276" spans="1:22" ht="14.25" x14ac:dyDescent="0.2">
      <c r="A276" s="20"/>
      <c r="B276" s="21"/>
      <c r="C276" s="21" t="s">
        <v>522</v>
      </c>
      <c r="D276" s="22"/>
      <c r="E276" s="9"/>
      <c r="F276" s="24">
        <f>Source!AO235</f>
        <v>15127.68</v>
      </c>
      <c r="G276" s="23" t="str">
        <f>Source!DG235</f>
        <v/>
      </c>
      <c r="H276" s="9">
        <f>Source!AV235</f>
        <v>1</v>
      </c>
      <c r="I276" s="9">
        <f>IF(Source!BA235&lt;&gt; 0, Source!BA235, 1)</f>
        <v>1</v>
      </c>
      <c r="J276" s="25">
        <f>Source!S235</f>
        <v>40542.18</v>
      </c>
      <c r="K276" s="25"/>
    </row>
    <row r="277" spans="1:22" ht="14.25" x14ac:dyDescent="0.2">
      <c r="A277" s="20"/>
      <c r="B277" s="21"/>
      <c r="C277" s="21" t="s">
        <v>531</v>
      </c>
      <c r="D277" s="22"/>
      <c r="E277" s="9"/>
      <c r="F277" s="24">
        <f>Source!AL235</f>
        <v>51150.7</v>
      </c>
      <c r="G277" s="23" t="str">
        <f>Source!DD235</f>
        <v/>
      </c>
      <c r="H277" s="9">
        <f>Source!AW235</f>
        <v>1</v>
      </c>
      <c r="I277" s="9">
        <f>IF(Source!BC235&lt;&gt; 0, Source!BC235, 1)</f>
        <v>1</v>
      </c>
      <c r="J277" s="25">
        <f>Source!P235</f>
        <v>137083.88</v>
      </c>
      <c r="K277" s="25"/>
    </row>
    <row r="278" spans="1:22" ht="14.25" x14ac:dyDescent="0.2">
      <c r="A278" s="20"/>
      <c r="B278" s="21"/>
      <c r="C278" s="21" t="s">
        <v>525</v>
      </c>
      <c r="D278" s="22" t="s">
        <v>526</v>
      </c>
      <c r="E278" s="9">
        <f>Source!AT235</f>
        <v>70</v>
      </c>
      <c r="F278" s="24"/>
      <c r="G278" s="23"/>
      <c r="H278" s="9"/>
      <c r="I278" s="9"/>
      <c r="J278" s="25">
        <f>SUM(R274:R277)</f>
        <v>28379.53</v>
      </c>
      <c r="K278" s="25"/>
    </row>
    <row r="279" spans="1:22" ht="14.25" x14ac:dyDescent="0.2">
      <c r="A279" s="20"/>
      <c r="B279" s="21"/>
      <c r="C279" s="21" t="s">
        <v>527</v>
      </c>
      <c r="D279" s="22" t="s">
        <v>526</v>
      </c>
      <c r="E279" s="9">
        <f>Source!AU235</f>
        <v>10</v>
      </c>
      <c r="F279" s="24"/>
      <c r="G279" s="23"/>
      <c r="H279" s="9"/>
      <c r="I279" s="9"/>
      <c r="J279" s="25">
        <f>SUM(T274:T278)</f>
        <v>4054.22</v>
      </c>
      <c r="K279" s="25"/>
    </row>
    <row r="280" spans="1:22" ht="14.25" x14ac:dyDescent="0.2">
      <c r="A280" s="20"/>
      <c r="B280" s="21"/>
      <c r="C280" s="21" t="s">
        <v>529</v>
      </c>
      <c r="D280" s="22" t="s">
        <v>530</v>
      </c>
      <c r="E280" s="9">
        <f>Source!AQ235</f>
        <v>80.27</v>
      </c>
      <c r="F280" s="24"/>
      <c r="G280" s="23" t="str">
        <f>Source!DI235</f>
        <v/>
      </c>
      <c r="H280" s="9">
        <f>Source!AV235</f>
        <v>1</v>
      </c>
      <c r="I280" s="9"/>
      <c r="J280" s="25"/>
      <c r="K280" s="25">
        <f>Source!U235</f>
        <v>215.12360000000001</v>
      </c>
    </row>
    <row r="281" spans="1:22" ht="15" x14ac:dyDescent="0.25">
      <c r="A281" s="29"/>
      <c r="B281" s="29"/>
      <c r="C281" s="29"/>
      <c r="D281" s="29"/>
      <c r="E281" s="29"/>
      <c r="F281" s="29"/>
      <c r="G281" s="29"/>
      <c r="H281" s="29"/>
      <c r="I281" s="41">
        <f>J276+J277+J278+J279</f>
        <v>210059.81</v>
      </c>
      <c r="J281" s="41"/>
      <c r="K281" s="30">
        <f>IF(Source!I235&lt;&gt;0, ROUND(I281/Source!I235, 2), 0)</f>
        <v>78380.53</v>
      </c>
      <c r="P281" s="28">
        <f>I281</f>
        <v>210059.81</v>
      </c>
    </row>
    <row r="283" spans="1:22" ht="15" x14ac:dyDescent="0.25">
      <c r="A283" s="40" t="str">
        <f>CONCATENATE("Итого по подразделу: ",IF(Source!G237&lt;&gt;"Новый подраздел", Source!G237, ""))</f>
        <v>Итого по подразделу: Установка бортового камня</v>
      </c>
      <c r="B283" s="40"/>
      <c r="C283" s="40"/>
      <c r="D283" s="40"/>
      <c r="E283" s="40"/>
      <c r="F283" s="40"/>
      <c r="G283" s="40"/>
      <c r="H283" s="40"/>
      <c r="I283" s="38">
        <f>SUM(P273:P282)</f>
        <v>210059.81</v>
      </c>
      <c r="J283" s="39"/>
      <c r="K283" s="31"/>
    </row>
    <row r="286" spans="1:22" ht="16.5" x14ac:dyDescent="0.25">
      <c r="A286" s="42" t="str">
        <f>CONCATENATE("Подраздел: ",IF(Source!G266&lt;&gt;"Новый подраздел", Source!G266, ""))</f>
        <v>Подраздел: Устройство АБП парковки</v>
      </c>
      <c r="B286" s="42"/>
      <c r="C286" s="42"/>
      <c r="D286" s="42"/>
      <c r="E286" s="42"/>
      <c r="F286" s="42"/>
      <c r="G286" s="42"/>
      <c r="H286" s="42"/>
      <c r="I286" s="42"/>
      <c r="J286" s="42"/>
      <c r="K286" s="42"/>
    </row>
    <row r="287" spans="1:22" ht="57" x14ac:dyDescent="0.2">
      <c r="A287" s="20" t="str">
        <f>Source!E270</f>
        <v>34</v>
      </c>
      <c r="B287" s="21" t="str">
        <f>Source!F270</f>
        <v>2.49-3101-3-3/1</v>
      </c>
      <c r="C287" s="21" t="str">
        <f>Source!G270</f>
        <v>Разработка грунта с погрузкой на автомобили-самосвалы экскаваторами с ковшом вместимостью 0,5 м3, группа грунтов 1-3</v>
      </c>
      <c r="D287" s="22" t="str">
        <f>Source!H270</f>
        <v>100 м3</v>
      </c>
      <c r="E287" s="9">
        <f>Source!I270</f>
        <v>0.61372079999999996</v>
      </c>
      <c r="F287" s="24"/>
      <c r="G287" s="23"/>
      <c r="H287" s="9"/>
      <c r="I287" s="9"/>
      <c r="J287" s="25"/>
      <c r="K287" s="25"/>
      <c r="Q287">
        <f>ROUND((Source!BZ270/100)*ROUND((Source!AF270*Source!AV270)*Source!I270, 2), 2)</f>
        <v>117.58</v>
      </c>
      <c r="R287">
        <f>Source!X270</f>
        <v>117.58</v>
      </c>
      <c r="S287">
        <f>ROUND((Source!CA270/100)*ROUND((Source!AF270*Source!AV270)*Source!I270, 2), 2)</f>
        <v>16.8</v>
      </c>
      <c r="T287">
        <f>Source!Y270</f>
        <v>16.8</v>
      </c>
      <c r="U287">
        <f>ROUND((175/100)*ROUND((Source!AE270*Source!AV270)*Source!I270, 2), 2)</f>
        <v>3501.73</v>
      </c>
      <c r="V287">
        <f>ROUND((108/100)*ROUND(Source!CS270*Source!I270, 2), 2)</f>
        <v>2161.0700000000002</v>
      </c>
    </row>
    <row r="288" spans="1:22" x14ac:dyDescent="0.2">
      <c r="C288" s="26" t="str">
        <f>"Объем: "&amp;Source!I270&amp;"=(206,64*"&amp;"0,33*"&amp;"0,9)/"&amp;"100"</f>
        <v>Объем: 0,6137208=(206,64*0,33*0,9)/100</v>
      </c>
    </row>
    <row r="289" spans="1:22" ht="14.25" x14ac:dyDescent="0.2">
      <c r="A289" s="20"/>
      <c r="B289" s="21"/>
      <c r="C289" s="21" t="s">
        <v>522</v>
      </c>
      <c r="D289" s="22"/>
      <c r="E289" s="9"/>
      <c r="F289" s="24">
        <f>Source!AO270</f>
        <v>273.69</v>
      </c>
      <c r="G289" s="23" t="str">
        <f>Source!DG270</f>
        <v/>
      </c>
      <c r="H289" s="9">
        <f>Source!AV270</f>
        <v>1</v>
      </c>
      <c r="I289" s="9">
        <f>IF(Source!BA270&lt;&gt; 0, Source!BA270, 1)</f>
        <v>1</v>
      </c>
      <c r="J289" s="25">
        <f>Source!S270</f>
        <v>167.97</v>
      </c>
      <c r="K289" s="25"/>
    </row>
    <row r="290" spans="1:22" ht="14.25" x14ac:dyDescent="0.2">
      <c r="A290" s="20"/>
      <c r="B290" s="21"/>
      <c r="C290" s="21" t="s">
        <v>523</v>
      </c>
      <c r="D290" s="22"/>
      <c r="E290" s="9"/>
      <c r="F290" s="24">
        <f>Source!AM270</f>
        <v>8502.7099999999991</v>
      </c>
      <c r="G290" s="23" t="str">
        <f>Source!DE270</f>
        <v/>
      </c>
      <c r="H290" s="9">
        <f>Source!AV270</f>
        <v>1</v>
      </c>
      <c r="I290" s="9">
        <f>IF(Source!BB270&lt;&gt; 0, Source!BB270, 1)</f>
        <v>1</v>
      </c>
      <c r="J290" s="25">
        <f>Source!Q270</f>
        <v>5218.29</v>
      </c>
      <c r="K290" s="25"/>
    </row>
    <row r="291" spans="1:22" ht="14.25" x14ac:dyDescent="0.2">
      <c r="A291" s="20"/>
      <c r="B291" s="21"/>
      <c r="C291" s="21" t="s">
        <v>524</v>
      </c>
      <c r="D291" s="22"/>
      <c r="E291" s="9"/>
      <c r="F291" s="24">
        <f>Source!AN270</f>
        <v>3260.42</v>
      </c>
      <c r="G291" s="23" t="str">
        <f>Source!DF270</f>
        <v/>
      </c>
      <c r="H291" s="9">
        <f>Source!AV270</f>
        <v>1</v>
      </c>
      <c r="I291" s="9">
        <f>IF(Source!BS270&lt;&gt; 0, Source!BS270, 1)</f>
        <v>1</v>
      </c>
      <c r="J291" s="27">
        <f>Source!R270</f>
        <v>2000.99</v>
      </c>
      <c r="K291" s="25"/>
    </row>
    <row r="292" spans="1:22" ht="14.25" x14ac:dyDescent="0.2">
      <c r="A292" s="20"/>
      <c r="B292" s="21"/>
      <c r="C292" s="21" t="s">
        <v>525</v>
      </c>
      <c r="D292" s="22" t="s">
        <v>526</v>
      </c>
      <c r="E292" s="9">
        <f>Source!AT270</f>
        <v>70</v>
      </c>
      <c r="F292" s="24"/>
      <c r="G292" s="23"/>
      <c r="H292" s="9"/>
      <c r="I292" s="9"/>
      <c r="J292" s="25">
        <f>SUM(R287:R291)</f>
        <v>117.58</v>
      </c>
      <c r="K292" s="25"/>
    </row>
    <row r="293" spans="1:22" ht="14.25" x14ac:dyDescent="0.2">
      <c r="A293" s="20"/>
      <c r="B293" s="21"/>
      <c r="C293" s="21" t="s">
        <v>527</v>
      </c>
      <c r="D293" s="22" t="s">
        <v>526</v>
      </c>
      <c r="E293" s="9">
        <f>Source!AU270</f>
        <v>10</v>
      </c>
      <c r="F293" s="24"/>
      <c r="G293" s="23"/>
      <c r="H293" s="9"/>
      <c r="I293" s="9"/>
      <c r="J293" s="25">
        <f>SUM(T287:T292)</f>
        <v>16.8</v>
      </c>
      <c r="K293" s="25"/>
    </row>
    <row r="294" spans="1:22" ht="14.25" x14ac:dyDescent="0.2">
      <c r="A294" s="20"/>
      <c r="B294" s="21"/>
      <c r="C294" s="21" t="s">
        <v>528</v>
      </c>
      <c r="D294" s="22" t="s">
        <v>526</v>
      </c>
      <c r="E294" s="9">
        <f>108</f>
        <v>108</v>
      </c>
      <c r="F294" s="24"/>
      <c r="G294" s="23"/>
      <c r="H294" s="9"/>
      <c r="I294" s="9"/>
      <c r="J294" s="25">
        <f>SUM(V287:V293)</f>
        <v>2161.0700000000002</v>
      </c>
      <c r="K294" s="25"/>
    </row>
    <row r="295" spans="1:22" ht="14.25" x14ac:dyDescent="0.2">
      <c r="A295" s="20"/>
      <c r="B295" s="21"/>
      <c r="C295" s="21" t="s">
        <v>529</v>
      </c>
      <c r="D295" s="22" t="s">
        <v>530</v>
      </c>
      <c r="E295" s="9">
        <f>Source!AQ270</f>
        <v>1.59</v>
      </c>
      <c r="F295" s="24"/>
      <c r="G295" s="23" t="str">
        <f>Source!DI270</f>
        <v/>
      </c>
      <c r="H295" s="9">
        <f>Source!AV270</f>
        <v>1</v>
      </c>
      <c r="I295" s="9"/>
      <c r="J295" s="25"/>
      <c r="K295" s="25">
        <f>Source!U270</f>
        <v>0.97581607199999998</v>
      </c>
    </row>
    <row r="296" spans="1:22" ht="15" x14ac:dyDescent="0.25">
      <c r="A296" s="29"/>
      <c r="B296" s="29"/>
      <c r="C296" s="29"/>
      <c r="D296" s="29"/>
      <c r="E296" s="29"/>
      <c r="F296" s="29"/>
      <c r="G296" s="29"/>
      <c r="H296" s="29"/>
      <c r="I296" s="41">
        <f>J289+J290+J292+J293+J294</f>
        <v>7681.7100000000009</v>
      </c>
      <c r="J296" s="41"/>
      <c r="K296" s="30">
        <f>IF(Source!I270&lt;&gt;0, ROUND(I296/Source!I270, 2), 0)</f>
        <v>12516.62</v>
      </c>
      <c r="P296" s="28">
        <f>I296</f>
        <v>7681.7100000000009</v>
      </c>
    </row>
    <row r="297" spans="1:22" ht="42.75" x14ac:dyDescent="0.2">
      <c r="A297" s="20" t="str">
        <f>Source!E271</f>
        <v>35</v>
      </c>
      <c r="B297" s="21" t="str">
        <f>Source!F271</f>
        <v>2.49-3201-14-1/1</v>
      </c>
      <c r="C297" s="21" t="str">
        <f>Source!G271</f>
        <v>Разработка грунта вручную в траншеях глубиной до 2 м без креплений с откосами, группа грунтов 1-3</v>
      </c>
      <c r="D297" s="22" t="str">
        <f>Source!H271</f>
        <v>100 м3</v>
      </c>
      <c r="E297" s="9">
        <f>Source!I271</f>
        <v>6.8191199999999993E-2</v>
      </c>
      <c r="F297" s="24"/>
      <c r="G297" s="23"/>
      <c r="H297" s="9"/>
      <c r="I297" s="9"/>
      <c r="J297" s="25"/>
      <c r="K297" s="25"/>
      <c r="Q297">
        <f>ROUND((Source!BZ271/100)*ROUND((Source!AF271*Source!AV271)*Source!I271, 2), 2)</f>
        <v>1907.07</v>
      </c>
      <c r="R297">
        <f>Source!X271</f>
        <v>1907.07</v>
      </c>
      <c r="S297">
        <f>ROUND((Source!CA271/100)*ROUND((Source!AF271*Source!AV271)*Source!I271, 2), 2)</f>
        <v>272.44</v>
      </c>
      <c r="T297">
        <f>Source!Y271</f>
        <v>272.44</v>
      </c>
      <c r="U297">
        <f>ROUND((175/100)*ROUND((Source!AE271*Source!AV271)*Source!I271, 2), 2)</f>
        <v>0</v>
      </c>
      <c r="V297">
        <f>ROUND((108/100)*ROUND(Source!CS271*Source!I271, 2), 2)</f>
        <v>0</v>
      </c>
    </row>
    <row r="298" spans="1:22" x14ac:dyDescent="0.2">
      <c r="C298" s="26" t="str">
        <f>"Объем: "&amp;Source!I271&amp;"="&amp;Source!I270&amp;"/"&amp;"0,9*"&amp;"0,1"</f>
        <v>Объем: 0,0681912=0,6137208/0,9*0,1</v>
      </c>
    </row>
    <row r="299" spans="1:22" ht="14.25" x14ac:dyDescent="0.2">
      <c r="A299" s="20"/>
      <c r="B299" s="21"/>
      <c r="C299" s="21" t="s">
        <v>522</v>
      </c>
      <c r="D299" s="22"/>
      <c r="E299" s="9"/>
      <c r="F299" s="24">
        <f>Source!AO271</f>
        <v>39952.26</v>
      </c>
      <c r="G299" s="23" t="str">
        <f>Source!DG271</f>
        <v/>
      </c>
      <c r="H299" s="9">
        <f>Source!AV271</f>
        <v>1</v>
      </c>
      <c r="I299" s="9">
        <f>IF(Source!BA271&lt;&gt; 0, Source!BA271, 1)</f>
        <v>1</v>
      </c>
      <c r="J299" s="25">
        <f>Source!S271</f>
        <v>2724.39</v>
      </c>
      <c r="K299" s="25"/>
    </row>
    <row r="300" spans="1:22" ht="14.25" x14ac:dyDescent="0.2">
      <c r="A300" s="20"/>
      <c r="B300" s="21"/>
      <c r="C300" s="21" t="s">
        <v>525</v>
      </c>
      <c r="D300" s="22" t="s">
        <v>526</v>
      </c>
      <c r="E300" s="9">
        <f>Source!AT271</f>
        <v>70</v>
      </c>
      <c r="F300" s="24"/>
      <c r="G300" s="23"/>
      <c r="H300" s="9"/>
      <c r="I300" s="9"/>
      <c r="J300" s="25">
        <f>SUM(R297:R299)</f>
        <v>1907.07</v>
      </c>
      <c r="K300" s="25"/>
    </row>
    <row r="301" spans="1:22" ht="14.25" x14ac:dyDescent="0.2">
      <c r="A301" s="20"/>
      <c r="B301" s="21"/>
      <c r="C301" s="21" t="s">
        <v>527</v>
      </c>
      <c r="D301" s="22" t="s">
        <v>526</v>
      </c>
      <c r="E301" s="9">
        <f>Source!AU271</f>
        <v>10</v>
      </c>
      <c r="F301" s="24"/>
      <c r="G301" s="23"/>
      <c r="H301" s="9"/>
      <c r="I301" s="9"/>
      <c r="J301" s="25">
        <f>SUM(T297:T300)</f>
        <v>272.44</v>
      </c>
      <c r="K301" s="25"/>
    </row>
    <row r="302" spans="1:22" ht="14.25" x14ac:dyDescent="0.2">
      <c r="A302" s="20"/>
      <c r="B302" s="21"/>
      <c r="C302" s="21" t="s">
        <v>529</v>
      </c>
      <c r="D302" s="22" t="s">
        <v>530</v>
      </c>
      <c r="E302" s="9">
        <f>Source!AQ271</f>
        <v>221.6</v>
      </c>
      <c r="F302" s="24"/>
      <c r="G302" s="23" t="str">
        <f>Source!DI271</f>
        <v/>
      </c>
      <c r="H302" s="9">
        <f>Source!AV271</f>
        <v>1</v>
      </c>
      <c r="I302" s="9"/>
      <c r="J302" s="25"/>
      <c r="K302" s="25">
        <f>Source!U271</f>
        <v>15.111169919999998</v>
      </c>
    </row>
    <row r="303" spans="1:22" ht="15" x14ac:dyDescent="0.25">
      <c r="A303" s="29"/>
      <c r="B303" s="29"/>
      <c r="C303" s="29"/>
      <c r="D303" s="29"/>
      <c r="E303" s="29"/>
      <c r="F303" s="29"/>
      <c r="G303" s="29"/>
      <c r="H303" s="29"/>
      <c r="I303" s="41">
        <f>J299+J300+J301</f>
        <v>4903.8999999999996</v>
      </c>
      <c r="J303" s="41"/>
      <c r="K303" s="30">
        <f>IF(Source!I271&lt;&gt;0, ROUND(I303/Source!I271, 2), 0)</f>
        <v>71913.97</v>
      </c>
      <c r="P303" s="28">
        <f>I303</f>
        <v>4903.8999999999996</v>
      </c>
    </row>
    <row r="304" spans="1:22" ht="57" x14ac:dyDescent="0.2">
      <c r="A304" s="20" t="str">
        <f>Source!E272</f>
        <v>36</v>
      </c>
      <c r="B304" s="21" t="str">
        <f>Source!F272</f>
        <v>2.49-3101-3-3/1</v>
      </c>
      <c r="C304" s="21" t="str">
        <f>Source!G272</f>
        <v>Разработка грунта с погрузкой на автомобили-самосвалы экскаваторами с ковшом вместимостью 0,5 м3, группа грунтов 1-3</v>
      </c>
      <c r="D304" s="22" t="str">
        <f>Source!H272</f>
        <v>100 м3</v>
      </c>
      <c r="E304" s="9">
        <f>Source!I272</f>
        <v>6.1372080000000002E-2</v>
      </c>
      <c r="F304" s="24"/>
      <c r="G304" s="23"/>
      <c r="H304" s="9"/>
      <c r="I304" s="9"/>
      <c r="J304" s="25"/>
      <c r="K304" s="25"/>
      <c r="Q304">
        <f>ROUND((Source!BZ272/100)*ROUND((Source!AF272*Source!AV272)*Source!I272, 2), 2)</f>
        <v>11.76</v>
      </c>
      <c r="R304">
        <f>Source!X272</f>
        <v>11.76</v>
      </c>
      <c r="S304">
        <f>ROUND((Source!CA272/100)*ROUND((Source!AF272*Source!AV272)*Source!I272, 2), 2)</f>
        <v>1.68</v>
      </c>
      <c r="T304">
        <f>Source!Y272</f>
        <v>1.68</v>
      </c>
      <c r="U304">
        <f>ROUND((175/100)*ROUND((Source!AE272*Source!AV272)*Source!I272, 2), 2)</f>
        <v>350.18</v>
      </c>
      <c r="V304">
        <f>ROUND((108/100)*ROUND(Source!CS272*Source!I272, 2), 2)</f>
        <v>216.11</v>
      </c>
    </row>
    <row r="305" spans="1:22" x14ac:dyDescent="0.2">
      <c r="C305" s="26" t="str">
        <f>"Объем: "&amp;Source!I272&amp;"="&amp;Source!I271&amp;"*"&amp;"0,9"</f>
        <v>Объем: 0,06137208=0,0681912*0,9</v>
      </c>
    </row>
    <row r="306" spans="1:22" ht="14.25" x14ac:dyDescent="0.2">
      <c r="A306" s="20"/>
      <c r="B306" s="21"/>
      <c r="C306" s="21" t="s">
        <v>522</v>
      </c>
      <c r="D306" s="22"/>
      <c r="E306" s="9"/>
      <c r="F306" s="24">
        <f>Source!AO272</f>
        <v>273.69</v>
      </c>
      <c r="G306" s="23" t="str">
        <f>Source!DG272</f>
        <v/>
      </c>
      <c r="H306" s="9">
        <f>Source!AV272</f>
        <v>1</v>
      </c>
      <c r="I306" s="9">
        <f>IF(Source!BA272&lt;&gt; 0, Source!BA272, 1)</f>
        <v>1</v>
      </c>
      <c r="J306" s="25">
        <f>Source!S272</f>
        <v>16.8</v>
      </c>
      <c r="K306" s="25"/>
    </row>
    <row r="307" spans="1:22" ht="14.25" x14ac:dyDescent="0.2">
      <c r="A307" s="20"/>
      <c r="B307" s="21"/>
      <c r="C307" s="21" t="s">
        <v>523</v>
      </c>
      <c r="D307" s="22"/>
      <c r="E307" s="9"/>
      <c r="F307" s="24">
        <f>Source!AM272</f>
        <v>8502.7099999999991</v>
      </c>
      <c r="G307" s="23" t="str">
        <f>Source!DE272</f>
        <v/>
      </c>
      <c r="H307" s="9">
        <f>Source!AV272</f>
        <v>1</v>
      </c>
      <c r="I307" s="9">
        <f>IF(Source!BB272&lt;&gt; 0, Source!BB272, 1)</f>
        <v>1</v>
      </c>
      <c r="J307" s="25">
        <f>Source!Q272</f>
        <v>521.83000000000004</v>
      </c>
      <c r="K307" s="25"/>
    </row>
    <row r="308" spans="1:22" ht="14.25" x14ac:dyDescent="0.2">
      <c r="A308" s="20"/>
      <c r="B308" s="21"/>
      <c r="C308" s="21" t="s">
        <v>524</v>
      </c>
      <c r="D308" s="22"/>
      <c r="E308" s="9"/>
      <c r="F308" s="24">
        <f>Source!AN272</f>
        <v>3260.42</v>
      </c>
      <c r="G308" s="23" t="str">
        <f>Source!DF272</f>
        <v/>
      </c>
      <c r="H308" s="9">
        <f>Source!AV272</f>
        <v>1</v>
      </c>
      <c r="I308" s="9">
        <f>IF(Source!BS272&lt;&gt; 0, Source!BS272, 1)</f>
        <v>1</v>
      </c>
      <c r="J308" s="27">
        <f>Source!R272</f>
        <v>200.1</v>
      </c>
      <c r="K308" s="25"/>
    </row>
    <row r="309" spans="1:22" ht="14.25" x14ac:dyDescent="0.2">
      <c r="A309" s="20"/>
      <c r="B309" s="21"/>
      <c r="C309" s="21" t="s">
        <v>525</v>
      </c>
      <c r="D309" s="22" t="s">
        <v>526</v>
      </c>
      <c r="E309" s="9">
        <f>Source!AT272</f>
        <v>70</v>
      </c>
      <c r="F309" s="24"/>
      <c r="G309" s="23"/>
      <c r="H309" s="9"/>
      <c r="I309" s="9"/>
      <c r="J309" s="25">
        <f>SUM(R304:R308)</f>
        <v>11.76</v>
      </c>
      <c r="K309" s="25"/>
    </row>
    <row r="310" spans="1:22" ht="14.25" x14ac:dyDescent="0.2">
      <c r="A310" s="20"/>
      <c r="B310" s="21"/>
      <c r="C310" s="21" t="s">
        <v>527</v>
      </c>
      <c r="D310" s="22" t="s">
        <v>526</v>
      </c>
      <c r="E310" s="9">
        <f>Source!AU272</f>
        <v>10</v>
      </c>
      <c r="F310" s="24"/>
      <c r="G310" s="23"/>
      <c r="H310" s="9"/>
      <c r="I310" s="9"/>
      <c r="J310" s="25">
        <f>SUM(T304:T309)</f>
        <v>1.68</v>
      </c>
      <c r="K310" s="25"/>
    </row>
    <row r="311" spans="1:22" ht="14.25" x14ac:dyDescent="0.2">
      <c r="A311" s="20"/>
      <c r="B311" s="21"/>
      <c r="C311" s="21" t="s">
        <v>528</v>
      </c>
      <c r="D311" s="22" t="s">
        <v>526</v>
      </c>
      <c r="E311" s="9">
        <f>108</f>
        <v>108</v>
      </c>
      <c r="F311" s="24"/>
      <c r="G311" s="23"/>
      <c r="H311" s="9"/>
      <c r="I311" s="9"/>
      <c r="J311" s="25">
        <f>SUM(V304:V310)</f>
        <v>216.11</v>
      </c>
      <c r="K311" s="25"/>
    </row>
    <row r="312" spans="1:22" ht="14.25" x14ac:dyDescent="0.2">
      <c r="A312" s="20"/>
      <c r="B312" s="21"/>
      <c r="C312" s="21" t="s">
        <v>529</v>
      </c>
      <c r="D312" s="22" t="s">
        <v>530</v>
      </c>
      <c r="E312" s="9">
        <f>Source!AQ272</f>
        <v>1.59</v>
      </c>
      <c r="F312" s="24"/>
      <c r="G312" s="23" t="str">
        <f>Source!DI272</f>
        <v/>
      </c>
      <c r="H312" s="9">
        <f>Source!AV272</f>
        <v>1</v>
      </c>
      <c r="I312" s="9"/>
      <c r="J312" s="25"/>
      <c r="K312" s="25">
        <f>Source!U272</f>
        <v>9.7581607200000003E-2</v>
      </c>
    </row>
    <row r="313" spans="1:22" ht="15" x14ac:dyDescent="0.25">
      <c r="A313" s="29"/>
      <c r="B313" s="29"/>
      <c r="C313" s="29"/>
      <c r="D313" s="29"/>
      <c r="E313" s="29"/>
      <c r="F313" s="29"/>
      <c r="G313" s="29"/>
      <c r="H313" s="29"/>
      <c r="I313" s="41">
        <f>J306+J307+J309+J310+J311</f>
        <v>768.18</v>
      </c>
      <c r="J313" s="41"/>
      <c r="K313" s="30">
        <f>IF(Source!I272&lt;&gt;0, ROUND(I313/Source!I272, 2), 0)</f>
        <v>12516.77</v>
      </c>
      <c r="P313" s="28">
        <f>I313</f>
        <v>768.18</v>
      </c>
    </row>
    <row r="314" spans="1:22" ht="28.5" x14ac:dyDescent="0.2">
      <c r="A314" s="20" t="str">
        <f>Source!E273</f>
        <v>37</v>
      </c>
      <c r="B314" s="21" t="str">
        <f>Source!F273</f>
        <v>1.1-3101-6-1/1</v>
      </c>
      <c r="C314" s="21" t="str">
        <f>Source!G273</f>
        <v>Погрузка грунта вручную в автомобили-самосвалы с выгрузкой</v>
      </c>
      <c r="D314" s="22" t="str">
        <f>Source!H273</f>
        <v>100 м3</v>
      </c>
      <c r="E314" s="9">
        <f>Source!I273</f>
        <v>6.8191199999999997E-3</v>
      </c>
      <c r="F314" s="24"/>
      <c r="G314" s="23"/>
      <c r="H314" s="9"/>
      <c r="I314" s="9"/>
      <c r="J314" s="25"/>
      <c r="K314" s="25"/>
      <c r="Q314">
        <f>ROUND((Source!BZ273/100)*ROUND((Source!AF273*Source!AV273)*Source!I273, 2), 2)</f>
        <v>50.83</v>
      </c>
      <c r="R314">
        <f>Source!X273</f>
        <v>50.83</v>
      </c>
      <c r="S314">
        <f>ROUND((Source!CA273/100)*ROUND((Source!AF273*Source!AV273)*Source!I273, 2), 2)</f>
        <v>7.26</v>
      </c>
      <c r="T314">
        <f>Source!Y273</f>
        <v>7.26</v>
      </c>
      <c r="U314">
        <f>ROUND((175/100)*ROUND((Source!AE273*Source!AV273)*Source!I273, 2), 2)</f>
        <v>0</v>
      </c>
      <c r="V314">
        <f>ROUND((108/100)*ROUND(Source!CS273*Source!I273, 2), 2)</f>
        <v>0</v>
      </c>
    </row>
    <row r="315" spans="1:22" x14ac:dyDescent="0.2">
      <c r="C315" s="26" t="str">
        <f>"Объем: "&amp;Source!I273&amp;"="&amp;Source!I271&amp;"*"&amp;"0,1"</f>
        <v>Объем: 0,00681912=0,0681912*0,1</v>
      </c>
    </row>
    <row r="316" spans="1:22" ht="14.25" x14ac:dyDescent="0.2">
      <c r="A316" s="20"/>
      <c r="B316" s="21"/>
      <c r="C316" s="21" t="s">
        <v>522</v>
      </c>
      <c r="D316" s="22"/>
      <c r="E316" s="9"/>
      <c r="F316" s="24">
        <f>Source!AO273</f>
        <v>10648.9</v>
      </c>
      <c r="G316" s="23" t="str">
        <f>Source!DG273</f>
        <v/>
      </c>
      <c r="H316" s="9">
        <f>Source!AV273</f>
        <v>1</v>
      </c>
      <c r="I316" s="9">
        <f>IF(Source!BA273&lt;&gt; 0, Source!BA273, 1)</f>
        <v>1</v>
      </c>
      <c r="J316" s="25">
        <f>Source!S273</f>
        <v>72.62</v>
      </c>
      <c r="K316" s="25"/>
    </row>
    <row r="317" spans="1:22" ht="14.25" x14ac:dyDescent="0.2">
      <c r="A317" s="20"/>
      <c r="B317" s="21"/>
      <c r="C317" s="21" t="s">
        <v>525</v>
      </c>
      <c r="D317" s="22" t="s">
        <v>526</v>
      </c>
      <c r="E317" s="9">
        <f>Source!AT273</f>
        <v>70</v>
      </c>
      <c r="F317" s="24"/>
      <c r="G317" s="23"/>
      <c r="H317" s="9"/>
      <c r="I317" s="9"/>
      <c r="J317" s="25">
        <f>SUM(R314:R316)</f>
        <v>50.83</v>
      </c>
      <c r="K317" s="25"/>
    </row>
    <row r="318" spans="1:22" ht="14.25" x14ac:dyDescent="0.2">
      <c r="A318" s="20"/>
      <c r="B318" s="21"/>
      <c r="C318" s="21" t="s">
        <v>527</v>
      </c>
      <c r="D318" s="22" t="s">
        <v>526</v>
      </c>
      <c r="E318" s="9">
        <f>Source!AU273</f>
        <v>10</v>
      </c>
      <c r="F318" s="24"/>
      <c r="G318" s="23"/>
      <c r="H318" s="9"/>
      <c r="I318" s="9"/>
      <c r="J318" s="25">
        <f>SUM(T314:T317)</f>
        <v>7.26</v>
      </c>
      <c r="K318" s="25"/>
    </row>
    <row r="319" spans="1:22" ht="14.25" x14ac:dyDescent="0.2">
      <c r="A319" s="20"/>
      <c r="B319" s="21"/>
      <c r="C319" s="21" t="s">
        <v>529</v>
      </c>
      <c r="D319" s="22" t="s">
        <v>530</v>
      </c>
      <c r="E319" s="9">
        <f>Source!AQ273</f>
        <v>83</v>
      </c>
      <c r="F319" s="24"/>
      <c r="G319" s="23" t="str">
        <f>Source!DI273</f>
        <v/>
      </c>
      <c r="H319" s="9">
        <f>Source!AV273</f>
        <v>1</v>
      </c>
      <c r="I319" s="9"/>
      <c r="J319" s="25"/>
      <c r="K319" s="25">
        <f>Source!U273</f>
        <v>0.56598695999999993</v>
      </c>
    </row>
    <row r="320" spans="1:22" ht="15" x14ac:dyDescent="0.25">
      <c r="A320" s="29"/>
      <c r="B320" s="29"/>
      <c r="C320" s="29"/>
      <c r="D320" s="29"/>
      <c r="E320" s="29"/>
      <c r="F320" s="29"/>
      <c r="G320" s="29"/>
      <c r="H320" s="29"/>
      <c r="I320" s="41">
        <f>J316+J317+J318</f>
        <v>130.71</v>
      </c>
      <c r="J320" s="41"/>
      <c r="K320" s="30">
        <f>IF(Source!I273&lt;&gt;0, ROUND(I320/Source!I273, 2), 0)</f>
        <v>19168.16</v>
      </c>
      <c r="P320" s="28">
        <f>I320</f>
        <v>130.71</v>
      </c>
    </row>
    <row r="321" spans="1:22" ht="42.75" x14ac:dyDescent="0.2">
      <c r="A321" s="20" t="str">
        <f>Source!E274</f>
        <v>38</v>
      </c>
      <c r="B321" s="21" t="str">
        <f>Source!F274</f>
        <v>2.49-3401-1-1/1</v>
      </c>
      <c r="C321" s="21" t="str">
        <f>Source!G274</f>
        <v>Перевозка грунта автосамосвалами грузоподъемностью до 10 т на расстояние 1 км</v>
      </c>
      <c r="D321" s="22" t="str">
        <f>Source!H274</f>
        <v>м3</v>
      </c>
      <c r="E321" s="9">
        <f>Source!I274</f>
        <v>68.191199999999995</v>
      </c>
      <c r="F321" s="24"/>
      <c r="G321" s="23"/>
      <c r="H321" s="9"/>
      <c r="I321" s="9"/>
      <c r="J321" s="25"/>
      <c r="K321" s="25"/>
      <c r="Q321">
        <f>ROUND((Source!BZ274/100)*ROUND((Source!AF274*Source!AV274)*Source!I274, 2), 2)</f>
        <v>0</v>
      </c>
      <c r="R321">
        <f>Source!X274</f>
        <v>0</v>
      </c>
      <c r="S321">
        <f>ROUND((Source!CA274/100)*ROUND((Source!AF274*Source!AV274)*Source!I274, 2), 2)</f>
        <v>0</v>
      </c>
      <c r="T321">
        <f>Source!Y274</f>
        <v>0</v>
      </c>
      <c r="U321">
        <f>ROUND((175/100)*ROUND((Source!AE274*Source!AV274)*Source!I274, 2), 2)</f>
        <v>3606.3</v>
      </c>
      <c r="V321">
        <f>ROUND((108/100)*ROUND(Source!CS274*Source!I274, 2), 2)</f>
        <v>2225.6</v>
      </c>
    </row>
    <row r="322" spans="1:22" x14ac:dyDescent="0.2">
      <c r="C322" s="26" t="str">
        <f>"Объем: "&amp;Source!I274&amp;"=("&amp;Source!I270&amp;"+"&amp;""&amp;Source!I271&amp;")*"&amp;"100"</f>
        <v>Объем: 68,1912=(0,6137208+0,0681912)*100</v>
      </c>
    </row>
    <row r="323" spans="1:22" ht="14.25" x14ac:dyDescent="0.2">
      <c r="A323" s="20"/>
      <c r="B323" s="21"/>
      <c r="C323" s="21" t="s">
        <v>523</v>
      </c>
      <c r="D323" s="22"/>
      <c r="E323" s="9"/>
      <c r="F323" s="24">
        <f>Source!AM274</f>
        <v>51.67</v>
      </c>
      <c r="G323" s="23" t="str">
        <f>Source!DE274</f>
        <v/>
      </c>
      <c r="H323" s="9">
        <f>Source!AV274</f>
        <v>1</v>
      </c>
      <c r="I323" s="9">
        <f>IF(Source!BB274&lt;&gt; 0, Source!BB274, 1)</f>
        <v>1</v>
      </c>
      <c r="J323" s="25">
        <f>Source!Q274</f>
        <v>3523.44</v>
      </c>
      <c r="K323" s="25"/>
    </row>
    <row r="324" spans="1:22" ht="14.25" x14ac:dyDescent="0.2">
      <c r="A324" s="20"/>
      <c r="B324" s="21"/>
      <c r="C324" s="21" t="s">
        <v>524</v>
      </c>
      <c r="D324" s="22"/>
      <c r="E324" s="9"/>
      <c r="F324" s="24">
        <f>Source!AN274</f>
        <v>30.22</v>
      </c>
      <c r="G324" s="23" t="str">
        <f>Source!DF274</f>
        <v/>
      </c>
      <c r="H324" s="9">
        <f>Source!AV274</f>
        <v>1</v>
      </c>
      <c r="I324" s="9">
        <f>IF(Source!BS274&lt;&gt; 0, Source!BS274, 1)</f>
        <v>1</v>
      </c>
      <c r="J324" s="27">
        <f>Source!R274</f>
        <v>2060.7399999999998</v>
      </c>
      <c r="K324" s="25"/>
    </row>
    <row r="325" spans="1:22" ht="15" x14ac:dyDescent="0.25">
      <c r="A325" s="29"/>
      <c r="B325" s="29"/>
      <c r="C325" s="29"/>
      <c r="D325" s="29"/>
      <c r="E325" s="29"/>
      <c r="F325" s="29"/>
      <c r="G325" s="29"/>
      <c r="H325" s="29"/>
      <c r="I325" s="41">
        <f>J323</f>
        <v>3523.44</v>
      </c>
      <c r="J325" s="41"/>
      <c r="K325" s="30">
        <f>IF(Source!I274&lt;&gt;0, ROUND(I325/Source!I274, 2), 0)</f>
        <v>51.67</v>
      </c>
      <c r="P325" s="28">
        <f>I325</f>
        <v>3523.44</v>
      </c>
    </row>
    <row r="326" spans="1:22" ht="57" x14ac:dyDescent="0.2">
      <c r="A326" s="20" t="str">
        <f>Source!E275</f>
        <v>39</v>
      </c>
      <c r="B326" s="21" t="str">
        <f>Source!F275</f>
        <v>2.49-3401-1-2/1</v>
      </c>
      <c r="C326" s="21" t="str">
        <f>Source!G275</f>
        <v>Перевозка грунта автосамосвалами грузоподъемностью до 10 т - добавляется на каждый последующий 1 км до 100 км (к поз. 49-3401-1-1)</v>
      </c>
      <c r="D326" s="22" t="str">
        <f>Source!H275</f>
        <v>м3</v>
      </c>
      <c r="E326" s="9">
        <f>Source!I275</f>
        <v>68.191199999999995</v>
      </c>
      <c r="F326" s="24"/>
      <c r="G326" s="23"/>
      <c r="H326" s="9"/>
      <c r="I326" s="9"/>
      <c r="J326" s="25"/>
      <c r="K326" s="25"/>
      <c r="Q326">
        <f>ROUND((Source!BZ275/100)*ROUND((Source!AF275*Source!AV275)*Source!I275, 2), 2)</f>
        <v>0</v>
      </c>
      <c r="R326">
        <f>Source!X275</f>
        <v>0</v>
      </c>
      <c r="S326">
        <f>ROUND((Source!CA275/100)*ROUND((Source!AF275*Source!AV275)*Source!I275, 2), 2)</f>
        <v>0</v>
      </c>
      <c r="T326">
        <f>Source!Y275</f>
        <v>0</v>
      </c>
      <c r="U326">
        <f>ROUND((175/100)*ROUND((Source!AE275*Source!AV275)*Source!I275, 2), 2)</f>
        <v>47704</v>
      </c>
      <c r="V326">
        <f>ROUND((108/100)*ROUND(Source!CS275*Source!I275, 2), 2)</f>
        <v>29440.18</v>
      </c>
    </row>
    <row r="327" spans="1:22" ht="14.25" x14ac:dyDescent="0.2">
      <c r="A327" s="20"/>
      <c r="B327" s="21"/>
      <c r="C327" s="21" t="s">
        <v>523</v>
      </c>
      <c r="D327" s="22"/>
      <c r="E327" s="9"/>
      <c r="F327" s="24">
        <f>Source!AM275</f>
        <v>16.670000000000002</v>
      </c>
      <c r="G327" s="23" t="str">
        <f>Source!DE275</f>
        <v>)*41</v>
      </c>
      <c r="H327" s="9">
        <f>Source!AV275</f>
        <v>1</v>
      </c>
      <c r="I327" s="9">
        <f>IF(Source!BB275&lt;&gt; 0, Source!BB275, 1)</f>
        <v>1</v>
      </c>
      <c r="J327" s="25">
        <f>Source!Q275</f>
        <v>46606.64</v>
      </c>
      <c r="K327" s="25"/>
    </row>
    <row r="328" spans="1:22" ht="14.25" x14ac:dyDescent="0.2">
      <c r="A328" s="20"/>
      <c r="B328" s="21"/>
      <c r="C328" s="21" t="s">
        <v>524</v>
      </c>
      <c r="D328" s="22"/>
      <c r="E328" s="9"/>
      <c r="F328" s="24">
        <f>Source!AN275</f>
        <v>9.75</v>
      </c>
      <c r="G328" s="23" t="str">
        <f>Source!DF275</f>
        <v>)*41</v>
      </c>
      <c r="H328" s="9">
        <f>Source!AV275</f>
        <v>1</v>
      </c>
      <c r="I328" s="9">
        <f>IF(Source!BS275&lt;&gt; 0, Source!BS275, 1)</f>
        <v>1</v>
      </c>
      <c r="J328" s="27">
        <f>Source!R275</f>
        <v>27259.43</v>
      </c>
      <c r="K328" s="25"/>
    </row>
    <row r="329" spans="1:22" ht="15" x14ac:dyDescent="0.25">
      <c r="A329" s="29"/>
      <c r="B329" s="29"/>
      <c r="C329" s="29"/>
      <c r="D329" s="29"/>
      <c r="E329" s="29"/>
      <c r="F329" s="29"/>
      <c r="G329" s="29"/>
      <c r="H329" s="29"/>
      <c r="I329" s="41">
        <f>J327</f>
        <v>46606.64</v>
      </c>
      <c r="J329" s="41"/>
      <c r="K329" s="30">
        <f>IF(Source!I275&lt;&gt;0, ROUND(I329/Source!I275, 2), 0)</f>
        <v>683.47</v>
      </c>
      <c r="P329" s="28">
        <f>I329</f>
        <v>46606.64</v>
      </c>
    </row>
    <row r="330" spans="1:22" ht="71.25" x14ac:dyDescent="0.2">
      <c r="A330" s="20" t="str">
        <f>Source!E276</f>
        <v>40</v>
      </c>
      <c r="B330" s="21" t="str">
        <f>Source!F276</f>
        <v>21.25-0-2</v>
      </c>
      <c r="C330" s="21" t="str">
        <f>Source!G276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v>
      </c>
      <c r="D330" s="22" t="str">
        <f>Source!H276</f>
        <v>т</v>
      </c>
      <c r="E330" s="9">
        <f>Source!I276</f>
        <v>122.74415999999999</v>
      </c>
      <c r="F330" s="24">
        <f>Source!AL276</f>
        <v>153.63999999999999</v>
      </c>
      <c r="G330" s="23" t="str">
        <f>Source!DD276</f>
        <v/>
      </c>
      <c r="H330" s="9">
        <f>Source!AW276</f>
        <v>1</v>
      </c>
      <c r="I330" s="9">
        <f>IF(Source!BC276&lt;&gt; 0, Source!BC276, 1)</f>
        <v>1</v>
      </c>
      <c r="J330" s="25">
        <f>Source!P276</f>
        <v>18858.41</v>
      </c>
      <c r="K330" s="25"/>
      <c r="Q330">
        <f>ROUND((Source!BZ276/100)*ROUND((Source!AF276*Source!AV276)*Source!I276, 2), 2)</f>
        <v>0</v>
      </c>
      <c r="R330">
        <f>Source!X276</f>
        <v>0</v>
      </c>
      <c r="S330">
        <f>ROUND((Source!CA276/100)*ROUND((Source!AF276*Source!AV276)*Source!I276, 2), 2)</f>
        <v>0</v>
      </c>
      <c r="T330">
        <f>Source!Y276</f>
        <v>0</v>
      </c>
      <c r="U330">
        <f>ROUND((175/100)*ROUND((Source!AE276*Source!AV276)*Source!I276, 2), 2)</f>
        <v>0</v>
      </c>
      <c r="V330">
        <f>ROUND((108/100)*ROUND(Source!CS276*Source!I276, 2), 2)</f>
        <v>0</v>
      </c>
    </row>
    <row r="331" spans="1:22" x14ac:dyDescent="0.2">
      <c r="C331" s="26" t="str">
        <f>"Объем: "&amp;Source!I276&amp;"="&amp;Source!I275&amp;"*"&amp;"1,8"</f>
        <v>Объем: 122,74416=68,1912*1,8</v>
      </c>
    </row>
    <row r="332" spans="1:22" ht="15" x14ac:dyDescent="0.25">
      <c r="A332" s="29"/>
      <c r="B332" s="29"/>
      <c r="C332" s="29"/>
      <c r="D332" s="29"/>
      <c r="E332" s="29"/>
      <c r="F332" s="29"/>
      <c r="G332" s="29"/>
      <c r="H332" s="29"/>
      <c r="I332" s="41">
        <f>J330</f>
        <v>18858.41</v>
      </c>
      <c r="J332" s="41"/>
      <c r="K332" s="30">
        <f>IF(Source!I276&lt;&gt;0, ROUND(I332/Source!I276, 2), 0)</f>
        <v>153.63999999999999</v>
      </c>
      <c r="P332" s="28">
        <f>I332</f>
        <v>18858.41</v>
      </c>
    </row>
    <row r="333" spans="1:22" ht="42.75" x14ac:dyDescent="0.2">
      <c r="A333" s="20" t="str">
        <f>Source!E277</f>
        <v>41</v>
      </c>
      <c r="B333" s="21" t="str">
        <f>Source!F277</f>
        <v>2.1-3303-1-1/1</v>
      </c>
      <c r="C333" s="21" t="str">
        <f>Source!G277</f>
        <v>Устройство подстилающих и выравнивающих слоев оснований из песка / 15 см</v>
      </c>
      <c r="D333" s="22" t="str">
        <f>Source!H277</f>
        <v>100 м3</v>
      </c>
      <c r="E333" s="9">
        <f>Source!I277</f>
        <v>0.47495999999999999</v>
      </c>
      <c r="F333" s="24"/>
      <c r="G333" s="23"/>
      <c r="H333" s="9"/>
      <c r="I333" s="9"/>
      <c r="J333" s="25"/>
      <c r="K333" s="25"/>
      <c r="Q333">
        <f>ROUND((Source!BZ277/100)*ROUND((Source!AF277*Source!AV277)*Source!I277, 2), 2)</f>
        <v>981.4</v>
      </c>
      <c r="R333">
        <f>Source!X277</f>
        <v>981.4</v>
      </c>
      <c r="S333">
        <f>ROUND((Source!CA277/100)*ROUND((Source!AF277*Source!AV277)*Source!I277, 2), 2)</f>
        <v>140.19999999999999</v>
      </c>
      <c r="T333">
        <f>Source!Y277</f>
        <v>140.19999999999999</v>
      </c>
      <c r="U333">
        <f>ROUND((175/100)*ROUND((Source!AE277*Source!AV277)*Source!I277, 2), 2)</f>
        <v>2778.42</v>
      </c>
      <c r="V333">
        <f>ROUND((108/100)*ROUND(Source!CS277*Source!I277, 2), 2)</f>
        <v>1714.68</v>
      </c>
    </row>
    <row r="334" spans="1:22" x14ac:dyDescent="0.2">
      <c r="C334" s="26" t="str">
        <f>"Объем: "&amp;Source!I277&amp;"=(316,64*"&amp;"0,15)/"&amp;"100"</f>
        <v>Объем: 0,47496=(316,64*0,15)/100</v>
      </c>
    </row>
    <row r="335" spans="1:22" ht="14.25" x14ac:dyDescent="0.2">
      <c r="A335" s="20"/>
      <c r="B335" s="21"/>
      <c r="C335" s="21" t="s">
        <v>522</v>
      </c>
      <c r="D335" s="22"/>
      <c r="E335" s="9"/>
      <c r="F335" s="24">
        <f>Source!AO277</f>
        <v>2951.82</v>
      </c>
      <c r="G335" s="23" t="str">
        <f>Source!DG277</f>
        <v/>
      </c>
      <c r="H335" s="9">
        <f>Source!AV277</f>
        <v>1</v>
      </c>
      <c r="I335" s="9">
        <f>IF(Source!BA277&lt;&gt; 0, Source!BA277, 1)</f>
        <v>1</v>
      </c>
      <c r="J335" s="25">
        <f>Source!S277</f>
        <v>1402</v>
      </c>
      <c r="K335" s="25"/>
    </row>
    <row r="336" spans="1:22" ht="14.25" x14ac:dyDescent="0.2">
      <c r="A336" s="20"/>
      <c r="B336" s="21"/>
      <c r="C336" s="21" t="s">
        <v>523</v>
      </c>
      <c r="D336" s="22"/>
      <c r="E336" s="9"/>
      <c r="F336" s="24">
        <f>Source!AM277</f>
        <v>8265.0300000000007</v>
      </c>
      <c r="G336" s="23" t="str">
        <f>Source!DE277</f>
        <v/>
      </c>
      <c r="H336" s="9">
        <f>Source!AV277</f>
        <v>1</v>
      </c>
      <c r="I336" s="9">
        <f>IF(Source!BB277&lt;&gt; 0, Source!BB277, 1)</f>
        <v>1</v>
      </c>
      <c r="J336" s="25">
        <f>Source!Q277</f>
        <v>3925.56</v>
      </c>
      <c r="K336" s="25"/>
    </row>
    <row r="337" spans="1:22" ht="14.25" x14ac:dyDescent="0.2">
      <c r="A337" s="20"/>
      <c r="B337" s="21"/>
      <c r="C337" s="21" t="s">
        <v>524</v>
      </c>
      <c r="D337" s="22"/>
      <c r="E337" s="9"/>
      <c r="F337" s="24">
        <f>Source!AN277</f>
        <v>3342.74</v>
      </c>
      <c r="G337" s="23" t="str">
        <f>Source!DF277</f>
        <v/>
      </c>
      <c r="H337" s="9">
        <f>Source!AV277</f>
        <v>1</v>
      </c>
      <c r="I337" s="9">
        <f>IF(Source!BS277&lt;&gt; 0, Source!BS277, 1)</f>
        <v>1</v>
      </c>
      <c r="J337" s="27">
        <f>Source!R277</f>
        <v>1587.67</v>
      </c>
      <c r="K337" s="25"/>
    </row>
    <row r="338" spans="1:22" ht="14.25" x14ac:dyDescent="0.2">
      <c r="A338" s="20"/>
      <c r="B338" s="21"/>
      <c r="C338" s="21" t="s">
        <v>531</v>
      </c>
      <c r="D338" s="22"/>
      <c r="E338" s="9"/>
      <c r="F338" s="24">
        <f>Source!AL277</f>
        <v>65154.45</v>
      </c>
      <c r="G338" s="23" t="str">
        <f>Source!DD277</f>
        <v/>
      </c>
      <c r="H338" s="9">
        <f>Source!AW277</f>
        <v>1</v>
      </c>
      <c r="I338" s="9">
        <f>IF(Source!BC277&lt;&gt; 0, Source!BC277, 1)</f>
        <v>1</v>
      </c>
      <c r="J338" s="25">
        <f>Source!P277</f>
        <v>30945.759999999998</v>
      </c>
      <c r="K338" s="25"/>
    </row>
    <row r="339" spans="1:22" ht="14.25" x14ac:dyDescent="0.2">
      <c r="A339" s="20"/>
      <c r="B339" s="21"/>
      <c r="C339" s="21" t="s">
        <v>525</v>
      </c>
      <c r="D339" s="22" t="s">
        <v>526</v>
      </c>
      <c r="E339" s="9">
        <f>Source!AT277</f>
        <v>70</v>
      </c>
      <c r="F339" s="24"/>
      <c r="G339" s="23"/>
      <c r="H339" s="9"/>
      <c r="I339" s="9"/>
      <c r="J339" s="25">
        <f>SUM(R333:R338)</f>
        <v>981.4</v>
      </c>
      <c r="K339" s="25"/>
    </row>
    <row r="340" spans="1:22" ht="14.25" x14ac:dyDescent="0.2">
      <c r="A340" s="20"/>
      <c r="B340" s="21"/>
      <c r="C340" s="21" t="s">
        <v>527</v>
      </c>
      <c r="D340" s="22" t="s">
        <v>526</v>
      </c>
      <c r="E340" s="9">
        <f>Source!AU277</f>
        <v>10</v>
      </c>
      <c r="F340" s="24"/>
      <c r="G340" s="23"/>
      <c r="H340" s="9"/>
      <c r="I340" s="9"/>
      <c r="J340" s="25">
        <f>SUM(T333:T339)</f>
        <v>140.19999999999999</v>
      </c>
      <c r="K340" s="25"/>
    </row>
    <row r="341" spans="1:22" ht="14.25" x14ac:dyDescent="0.2">
      <c r="A341" s="20"/>
      <c r="B341" s="21"/>
      <c r="C341" s="21" t="s">
        <v>528</v>
      </c>
      <c r="D341" s="22" t="s">
        <v>526</v>
      </c>
      <c r="E341" s="9">
        <f>108</f>
        <v>108</v>
      </c>
      <c r="F341" s="24"/>
      <c r="G341" s="23"/>
      <c r="H341" s="9"/>
      <c r="I341" s="9"/>
      <c r="J341" s="25">
        <f>SUM(V333:V340)</f>
        <v>1714.68</v>
      </c>
      <c r="K341" s="25"/>
    </row>
    <row r="342" spans="1:22" ht="14.25" x14ac:dyDescent="0.2">
      <c r="A342" s="20"/>
      <c r="B342" s="21"/>
      <c r="C342" s="21" t="s">
        <v>529</v>
      </c>
      <c r="D342" s="22" t="s">
        <v>530</v>
      </c>
      <c r="E342" s="9">
        <f>Source!AQ277</f>
        <v>16.559999999999999</v>
      </c>
      <c r="F342" s="24"/>
      <c r="G342" s="23" t="str">
        <f>Source!DI277</f>
        <v/>
      </c>
      <c r="H342" s="9">
        <f>Source!AV277</f>
        <v>1</v>
      </c>
      <c r="I342" s="9"/>
      <c r="J342" s="25"/>
      <c r="K342" s="25">
        <f>Source!U277</f>
        <v>7.8653375999999993</v>
      </c>
    </row>
    <row r="343" spans="1:22" ht="15" x14ac:dyDescent="0.25">
      <c r="A343" s="29"/>
      <c r="B343" s="29"/>
      <c r="C343" s="29"/>
      <c r="D343" s="29"/>
      <c r="E343" s="29"/>
      <c r="F343" s="29"/>
      <c r="G343" s="29"/>
      <c r="H343" s="29"/>
      <c r="I343" s="41">
        <f>J335+J336+J338+J339+J340+J341</f>
        <v>39109.599999999999</v>
      </c>
      <c r="J343" s="41"/>
      <c r="K343" s="30">
        <f>IF(Source!I277&lt;&gt;0, ROUND(I343/Source!I277, 2), 0)</f>
        <v>82342.929999999993</v>
      </c>
      <c r="P343" s="28">
        <f>I343</f>
        <v>39109.599999999999</v>
      </c>
    </row>
    <row r="344" spans="1:22" ht="42.75" x14ac:dyDescent="0.2">
      <c r="A344" s="20" t="str">
        <f>Source!E278</f>
        <v>42</v>
      </c>
      <c r="B344" s="21" t="str">
        <f>Source!F278</f>
        <v>2.1-3303-1-2/1</v>
      </c>
      <c r="C344" s="21" t="str">
        <f>Source!G278</f>
        <v>Устройство подстилающих и выравнивающих слоев оснований из щебня / 10 см</v>
      </c>
      <c r="D344" s="22" t="str">
        <f>Source!H278</f>
        <v>100 м3</v>
      </c>
      <c r="E344" s="9">
        <f>Source!I278</f>
        <v>0.31663999999999998</v>
      </c>
      <c r="F344" s="24"/>
      <c r="G344" s="23"/>
      <c r="H344" s="9"/>
      <c r="I344" s="9"/>
      <c r="J344" s="25"/>
      <c r="K344" s="25"/>
      <c r="Q344">
        <f>ROUND((Source!BZ278/100)*ROUND((Source!AF278*Source!AV278)*Source!I278, 2), 2)</f>
        <v>981.4</v>
      </c>
      <c r="R344">
        <f>Source!X278</f>
        <v>981.4</v>
      </c>
      <c r="S344">
        <f>ROUND((Source!CA278/100)*ROUND((Source!AF278*Source!AV278)*Source!I278, 2), 2)</f>
        <v>140.19999999999999</v>
      </c>
      <c r="T344">
        <f>Source!Y278</f>
        <v>140.19999999999999</v>
      </c>
      <c r="U344">
        <f>ROUND((175/100)*ROUND((Source!AE278*Source!AV278)*Source!I278, 2), 2)</f>
        <v>11187.35</v>
      </c>
      <c r="V344">
        <f>ROUND((108/100)*ROUND(Source!CS278*Source!I278, 2), 2)</f>
        <v>6904.19</v>
      </c>
    </row>
    <row r="345" spans="1:22" x14ac:dyDescent="0.2">
      <c r="C345" s="26" t="str">
        <f>"Объем: "&amp;Source!I278&amp;"=(316,64*"&amp;"0,1)/"&amp;"100"</f>
        <v>Объем: 0,31664=(316,64*0,1)/100</v>
      </c>
    </row>
    <row r="346" spans="1:22" ht="14.25" x14ac:dyDescent="0.2">
      <c r="A346" s="20"/>
      <c r="B346" s="21"/>
      <c r="C346" s="21" t="s">
        <v>522</v>
      </c>
      <c r="D346" s="22"/>
      <c r="E346" s="9"/>
      <c r="F346" s="24">
        <f>Source!AO278</f>
        <v>4427.7299999999996</v>
      </c>
      <c r="G346" s="23" t="str">
        <f>Source!DG278</f>
        <v/>
      </c>
      <c r="H346" s="9">
        <f>Source!AV278</f>
        <v>1</v>
      </c>
      <c r="I346" s="9">
        <f>IF(Source!BA278&lt;&gt; 0, Source!BA278, 1)</f>
        <v>1</v>
      </c>
      <c r="J346" s="25">
        <f>Source!S278</f>
        <v>1402</v>
      </c>
      <c r="K346" s="25"/>
    </row>
    <row r="347" spans="1:22" ht="14.25" x14ac:dyDescent="0.2">
      <c r="A347" s="20"/>
      <c r="B347" s="21"/>
      <c r="C347" s="21" t="s">
        <v>523</v>
      </c>
      <c r="D347" s="22"/>
      <c r="E347" s="9"/>
      <c r="F347" s="24">
        <f>Source!AM278</f>
        <v>51353.4</v>
      </c>
      <c r="G347" s="23" t="str">
        <f>Source!DE278</f>
        <v/>
      </c>
      <c r="H347" s="9">
        <f>Source!AV278</f>
        <v>1</v>
      </c>
      <c r="I347" s="9">
        <f>IF(Source!BB278&lt;&gt; 0, Source!BB278, 1)</f>
        <v>1</v>
      </c>
      <c r="J347" s="25">
        <f>Source!Q278</f>
        <v>16260.54</v>
      </c>
      <c r="K347" s="25"/>
    </row>
    <row r="348" spans="1:22" ht="14.25" x14ac:dyDescent="0.2">
      <c r="A348" s="20"/>
      <c r="B348" s="21"/>
      <c r="C348" s="21" t="s">
        <v>524</v>
      </c>
      <c r="D348" s="22"/>
      <c r="E348" s="9"/>
      <c r="F348" s="24">
        <f>Source!AN278</f>
        <v>20189.400000000001</v>
      </c>
      <c r="G348" s="23" t="str">
        <f>Source!DF278</f>
        <v/>
      </c>
      <c r="H348" s="9">
        <f>Source!AV278</f>
        <v>1</v>
      </c>
      <c r="I348" s="9">
        <f>IF(Source!BS278&lt;&gt; 0, Source!BS278, 1)</f>
        <v>1</v>
      </c>
      <c r="J348" s="27">
        <f>Source!R278</f>
        <v>6392.77</v>
      </c>
      <c r="K348" s="25"/>
    </row>
    <row r="349" spans="1:22" ht="14.25" x14ac:dyDescent="0.2">
      <c r="A349" s="20"/>
      <c r="B349" s="21"/>
      <c r="C349" s="21" t="s">
        <v>531</v>
      </c>
      <c r="D349" s="22"/>
      <c r="E349" s="9"/>
      <c r="F349" s="24">
        <f>Source!AL278</f>
        <v>227826.13</v>
      </c>
      <c r="G349" s="23" t="str">
        <f>Source!DD278</f>
        <v/>
      </c>
      <c r="H349" s="9">
        <f>Source!AW278</f>
        <v>1</v>
      </c>
      <c r="I349" s="9">
        <f>IF(Source!BC278&lt;&gt; 0, Source!BC278, 1)</f>
        <v>1</v>
      </c>
      <c r="J349" s="25">
        <f>Source!P278</f>
        <v>72138.87</v>
      </c>
      <c r="K349" s="25"/>
    </row>
    <row r="350" spans="1:22" ht="14.25" x14ac:dyDescent="0.2">
      <c r="A350" s="20"/>
      <c r="B350" s="21"/>
      <c r="C350" s="21" t="s">
        <v>525</v>
      </c>
      <c r="D350" s="22" t="s">
        <v>526</v>
      </c>
      <c r="E350" s="9">
        <f>Source!AT278</f>
        <v>70</v>
      </c>
      <c r="F350" s="24"/>
      <c r="G350" s="23"/>
      <c r="H350" s="9"/>
      <c r="I350" s="9"/>
      <c r="J350" s="25">
        <f>SUM(R344:R349)</f>
        <v>981.4</v>
      </c>
      <c r="K350" s="25"/>
    </row>
    <row r="351" spans="1:22" ht="14.25" x14ac:dyDescent="0.2">
      <c r="A351" s="20"/>
      <c r="B351" s="21"/>
      <c r="C351" s="21" t="s">
        <v>527</v>
      </c>
      <c r="D351" s="22" t="s">
        <v>526</v>
      </c>
      <c r="E351" s="9">
        <f>Source!AU278</f>
        <v>10</v>
      </c>
      <c r="F351" s="24"/>
      <c r="G351" s="23"/>
      <c r="H351" s="9"/>
      <c r="I351" s="9"/>
      <c r="J351" s="25">
        <f>SUM(T344:T350)</f>
        <v>140.19999999999999</v>
      </c>
      <c r="K351" s="25"/>
    </row>
    <row r="352" spans="1:22" ht="14.25" x14ac:dyDescent="0.2">
      <c r="A352" s="20"/>
      <c r="B352" s="21"/>
      <c r="C352" s="21" t="s">
        <v>528</v>
      </c>
      <c r="D352" s="22" t="s">
        <v>526</v>
      </c>
      <c r="E352" s="9">
        <f>108</f>
        <v>108</v>
      </c>
      <c r="F352" s="24"/>
      <c r="G352" s="23"/>
      <c r="H352" s="9"/>
      <c r="I352" s="9"/>
      <c r="J352" s="25">
        <f>SUM(V344:V351)</f>
        <v>6904.19</v>
      </c>
      <c r="K352" s="25"/>
    </row>
    <row r="353" spans="1:22" ht="14.25" x14ac:dyDescent="0.2">
      <c r="A353" s="20"/>
      <c r="B353" s="21"/>
      <c r="C353" s="21" t="s">
        <v>529</v>
      </c>
      <c r="D353" s="22" t="s">
        <v>530</v>
      </c>
      <c r="E353" s="9">
        <f>Source!AQ278</f>
        <v>24.84</v>
      </c>
      <c r="F353" s="24"/>
      <c r="G353" s="23" t="str">
        <f>Source!DI278</f>
        <v/>
      </c>
      <c r="H353" s="9">
        <f>Source!AV278</f>
        <v>1</v>
      </c>
      <c r="I353" s="9"/>
      <c r="J353" s="25"/>
      <c r="K353" s="25">
        <f>Source!U278</f>
        <v>7.8653375999999993</v>
      </c>
    </row>
    <row r="354" spans="1:22" ht="15" x14ac:dyDescent="0.25">
      <c r="A354" s="29"/>
      <c r="B354" s="29"/>
      <c r="C354" s="29"/>
      <c r="D354" s="29"/>
      <c r="E354" s="29"/>
      <c r="F354" s="29"/>
      <c r="G354" s="29"/>
      <c r="H354" s="29"/>
      <c r="I354" s="41">
        <f>J346+J347+J349+J350+J351+J352</f>
        <v>97827.199999999997</v>
      </c>
      <c r="J354" s="41"/>
      <c r="K354" s="30">
        <f>IF(Source!I278&lt;&gt;0, ROUND(I354/Source!I278, 2), 0)</f>
        <v>308954.02</v>
      </c>
      <c r="P354" s="28">
        <f>I354</f>
        <v>97827.199999999997</v>
      </c>
    </row>
    <row r="355" spans="1:22" ht="85.5" x14ac:dyDescent="0.2">
      <c r="A355" s="20" t="str">
        <f>Source!E279</f>
        <v>43</v>
      </c>
      <c r="B355" s="21" t="str">
        <f>Source!F279</f>
        <v>2.1-3103-19-3/1</v>
      </c>
      <c r="C355" s="21" t="str">
        <f>Source!G279</f>
        <v>Устройство асфальтобетонных покрытий дорожек и тротуаров двухслойных, нижний слой из крупнозернистой асфальтобетонной смеси тип Б, марка I, толщиной 4,5 см / 4 см</v>
      </c>
      <c r="D355" s="22" t="str">
        <f>Source!H279</f>
        <v>100 м2</v>
      </c>
      <c r="E355" s="9">
        <f>Source!I279</f>
        <v>3.1663999999999999</v>
      </c>
      <c r="F355" s="24"/>
      <c r="G355" s="23"/>
      <c r="H355" s="9"/>
      <c r="I355" s="9"/>
      <c r="J355" s="25"/>
      <c r="K355" s="25"/>
      <c r="Q355">
        <f>ROUND((Source!BZ279/100)*ROUND((Source!AF279*Source!AV279)*Source!I279, 2), 2)</f>
        <v>4971.41</v>
      </c>
      <c r="R355">
        <f>Source!X279</f>
        <v>4971.41</v>
      </c>
      <c r="S355">
        <f>ROUND((Source!CA279/100)*ROUND((Source!AF279*Source!AV279)*Source!I279, 2), 2)</f>
        <v>710.2</v>
      </c>
      <c r="T355">
        <f>Source!Y279</f>
        <v>710.2</v>
      </c>
      <c r="U355">
        <f>ROUND((175/100)*ROUND((Source!AE279*Source!AV279)*Source!I279, 2), 2)</f>
        <v>2487.56</v>
      </c>
      <c r="V355">
        <f>ROUND((108/100)*ROUND(Source!CS279*Source!I279, 2), 2)</f>
        <v>1535.18</v>
      </c>
    </row>
    <row r="356" spans="1:22" x14ac:dyDescent="0.2">
      <c r="C356" s="26" t="str">
        <f>"Объем: "&amp;Source!I279&amp;"=316,64/"&amp;"100"</f>
        <v>Объем: 3,1664=316,64/100</v>
      </c>
    </row>
    <row r="357" spans="1:22" ht="14.25" x14ac:dyDescent="0.2">
      <c r="A357" s="20"/>
      <c r="B357" s="21"/>
      <c r="C357" s="21" t="s">
        <v>522</v>
      </c>
      <c r="D357" s="22"/>
      <c r="E357" s="9"/>
      <c r="F357" s="24">
        <f>Source!AO279</f>
        <v>2242.9299999999998</v>
      </c>
      <c r="G357" s="23" t="str">
        <f>Source!DG279</f>
        <v/>
      </c>
      <c r="H357" s="9">
        <f>Source!AV279</f>
        <v>1</v>
      </c>
      <c r="I357" s="9">
        <f>IF(Source!BA279&lt;&gt; 0, Source!BA279, 1)</f>
        <v>1</v>
      </c>
      <c r="J357" s="25">
        <f>Source!S279</f>
        <v>7102.01</v>
      </c>
      <c r="K357" s="25"/>
    </row>
    <row r="358" spans="1:22" ht="14.25" x14ac:dyDescent="0.2">
      <c r="A358" s="20"/>
      <c r="B358" s="21"/>
      <c r="C358" s="21" t="s">
        <v>523</v>
      </c>
      <c r="D358" s="22"/>
      <c r="E358" s="9"/>
      <c r="F358" s="24">
        <f>Source!AM279</f>
        <v>1074.95</v>
      </c>
      <c r="G358" s="23" t="str">
        <f>Source!DE279</f>
        <v/>
      </c>
      <c r="H358" s="9">
        <f>Source!AV279</f>
        <v>1</v>
      </c>
      <c r="I358" s="9">
        <f>IF(Source!BB279&lt;&gt; 0, Source!BB279, 1)</f>
        <v>1</v>
      </c>
      <c r="J358" s="25">
        <f>Source!Q279</f>
        <v>3403.72</v>
      </c>
      <c r="K358" s="25"/>
    </row>
    <row r="359" spans="1:22" ht="14.25" x14ac:dyDescent="0.2">
      <c r="A359" s="20"/>
      <c r="B359" s="21"/>
      <c r="C359" s="21" t="s">
        <v>524</v>
      </c>
      <c r="D359" s="22"/>
      <c r="E359" s="9"/>
      <c r="F359" s="24">
        <f>Source!AN279</f>
        <v>448.92</v>
      </c>
      <c r="G359" s="23" t="str">
        <f>Source!DF279</f>
        <v/>
      </c>
      <c r="H359" s="9">
        <f>Source!AV279</f>
        <v>1</v>
      </c>
      <c r="I359" s="9">
        <f>IF(Source!BS279&lt;&gt; 0, Source!BS279, 1)</f>
        <v>1</v>
      </c>
      <c r="J359" s="27">
        <f>Source!R279</f>
        <v>1421.46</v>
      </c>
      <c r="K359" s="25"/>
    </row>
    <row r="360" spans="1:22" ht="14.25" x14ac:dyDescent="0.2">
      <c r="A360" s="20"/>
      <c r="B360" s="21"/>
      <c r="C360" s="21" t="s">
        <v>531</v>
      </c>
      <c r="D360" s="22"/>
      <c r="E360" s="9"/>
      <c r="F360" s="24">
        <f>Source!AL279</f>
        <v>30758.81</v>
      </c>
      <c r="G360" s="23" t="str">
        <f>Source!DD279</f>
        <v/>
      </c>
      <c r="H360" s="9">
        <f>Source!AW279</f>
        <v>1</v>
      </c>
      <c r="I360" s="9">
        <f>IF(Source!BC279&lt;&gt; 0, Source!BC279, 1)</f>
        <v>1</v>
      </c>
      <c r="J360" s="25">
        <f>Source!P279</f>
        <v>97394.7</v>
      </c>
      <c r="K360" s="25"/>
    </row>
    <row r="361" spans="1:22" ht="42.75" x14ac:dyDescent="0.2">
      <c r="A361" s="20" t="str">
        <f>Source!E280</f>
        <v>43,1</v>
      </c>
      <c r="B361" s="21" t="str">
        <f>Source!F280</f>
        <v>21.3-3-7</v>
      </c>
      <c r="C361" s="21" t="str">
        <f>Source!G280</f>
        <v>Смеси асфальтобетонные дорожные горячие крупнозернистые, тип Б, марка I</v>
      </c>
      <c r="D361" s="22" t="str">
        <f>Source!H280</f>
        <v>т</v>
      </c>
      <c r="E361" s="9">
        <f>Source!I280</f>
        <v>-33.880479999999999</v>
      </c>
      <c r="F361" s="24">
        <f>Source!AK280</f>
        <v>2706.83</v>
      </c>
      <c r="G361" s="32" t="s">
        <v>3</v>
      </c>
      <c r="H361" s="9">
        <f>Source!AW280</f>
        <v>1</v>
      </c>
      <c r="I361" s="9">
        <f>IF(Source!BC280&lt;&gt; 0, Source!BC280, 1)</f>
        <v>1</v>
      </c>
      <c r="J361" s="25">
        <f>Source!O280</f>
        <v>-91708.7</v>
      </c>
      <c r="K361" s="25"/>
      <c r="Q361">
        <f>ROUND((Source!BZ280/100)*ROUND((Source!AF280*Source!AV280)*Source!I280, 2), 2)</f>
        <v>0</v>
      </c>
      <c r="R361">
        <f>Source!X280</f>
        <v>0</v>
      </c>
      <c r="S361">
        <f>ROUND((Source!CA280/100)*ROUND((Source!AF280*Source!AV280)*Source!I280, 2), 2)</f>
        <v>0</v>
      </c>
      <c r="T361">
        <f>Source!Y280</f>
        <v>0</v>
      </c>
      <c r="U361">
        <f>ROUND((175/100)*ROUND((Source!AE280*Source!AV280)*Source!I280, 2), 2)</f>
        <v>0</v>
      </c>
      <c r="V361">
        <f>ROUND((108/100)*ROUND(Source!CS280*Source!I280, 2), 2)</f>
        <v>0</v>
      </c>
    </row>
    <row r="362" spans="1:22" ht="42.75" x14ac:dyDescent="0.2">
      <c r="A362" s="20" t="str">
        <f>Source!E281</f>
        <v>43,2</v>
      </c>
      <c r="B362" s="21" t="str">
        <f>Source!F281</f>
        <v>21.3-3-7</v>
      </c>
      <c r="C362" s="21" t="str">
        <f>Source!G281</f>
        <v>Смеси асфальтобетонные дорожные горячие крупнозернистые, тип Б, марка I</v>
      </c>
      <c r="D362" s="22" t="str">
        <f>Source!H281</f>
        <v>т</v>
      </c>
      <c r="E362" s="9">
        <f>Source!I281</f>
        <v>30.112463999999999</v>
      </c>
      <c r="F362" s="24">
        <f>Source!AK281</f>
        <v>2706.83</v>
      </c>
      <c r="G362" s="32" t="s">
        <v>3</v>
      </c>
      <c r="H362" s="9">
        <f>Source!AW281</f>
        <v>1</v>
      </c>
      <c r="I362" s="9">
        <f>IF(Source!BC281&lt;&gt; 0, Source!BC281, 1)</f>
        <v>1</v>
      </c>
      <c r="J362" s="25">
        <f>Source!O281</f>
        <v>81509.320000000007</v>
      </c>
      <c r="K362" s="25"/>
      <c r="Q362">
        <f>ROUND((Source!BZ281/100)*ROUND((Source!AF281*Source!AV281)*Source!I281, 2), 2)</f>
        <v>0</v>
      </c>
      <c r="R362">
        <f>Source!X281</f>
        <v>0</v>
      </c>
      <c r="S362">
        <f>ROUND((Source!CA281/100)*ROUND((Source!AF281*Source!AV281)*Source!I281, 2), 2)</f>
        <v>0</v>
      </c>
      <c r="T362">
        <f>Source!Y281</f>
        <v>0</v>
      </c>
      <c r="U362">
        <f>ROUND((175/100)*ROUND((Source!AE281*Source!AV281)*Source!I281, 2), 2)</f>
        <v>0</v>
      </c>
      <c r="V362">
        <f>ROUND((108/100)*ROUND(Source!CS281*Source!I281, 2), 2)</f>
        <v>0</v>
      </c>
    </row>
    <row r="363" spans="1:22" ht="14.25" x14ac:dyDescent="0.2">
      <c r="A363" s="20"/>
      <c r="B363" s="21"/>
      <c r="C363" s="21" t="s">
        <v>525</v>
      </c>
      <c r="D363" s="22" t="s">
        <v>526</v>
      </c>
      <c r="E363" s="9">
        <f>Source!AT279</f>
        <v>70</v>
      </c>
      <c r="F363" s="24"/>
      <c r="G363" s="23"/>
      <c r="H363" s="9"/>
      <c r="I363" s="9"/>
      <c r="J363" s="25">
        <f>SUM(R355:R362)</f>
        <v>4971.41</v>
      </c>
      <c r="K363" s="25"/>
    </row>
    <row r="364" spans="1:22" ht="14.25" x14ac:dyDescent="0.2">
      <c r="A364" s="20"/>
      <c r="B364" s="21"/>
      <c r="C364" s="21" t="s">
        <v>527</v>
      </c>
      <c r="D364" s="22" t="s">
        <v>526</v>
      </c>
      <c r="E364" s="9">
        <f>Source!AU279</f>
        <v>10</v>
      </c>
      <c r="F364" s="24"/>
      <c r="G364" s="23"/>
      <c r="H364" s="9"/>
      <c r="I364" s="9"/>
      <c r="J364" s="25">
        <f>SUM(T355:T363)</f>
        <v>710.2</v>
      </c>
      <c r="K364" s="25"/>
    </row>
    <row r="365" spans="1:22" ht="14.25" x14ac:dyDescent="0.2">
      <c r="A365" s="20"/>
      <c r="B365" s="21"/>
      <c r="C365" s="21" t="s">
        <v>528</v>
      </c>
      <c r="D365" s="22" t="s">
        <v>526</v>
      </c>
      <c r="E365" s="9">
        <f>108</f>
        <v>108</v>
      </c>
      <c r="F365" s="24"/>
      <c r="G365" s="23"/>
      <c r="H365" s="9"/>
      <c r="I365" s="9"/>
      <c r="J365" s="25">
        <f>SUM(V355:V364)</f>
        <v>1535.18</v>
      </c>
      <c r="K365" s="25"/>
    </row>
    <row r="366" spans="1:22" ht="14.25" x14ac:dyDescent="0.2">
      <c r="A366" s="20"/>
      <c r="B366" s="21"/>
      <c r="C366" s="21" t="s">
        <v>529</v>
      </c>
      <c r="D366" s="22" t="s">
        <v>530</v>
      </c>
      <c r="E366" s="9">
        <f>Source!AQ279</f>
        <v>10.3</v>
      </c>
      <c r="F366" s="24"/>
      <c r="G366" s="23" t="str">
        <f>Source!DI279</f>
        <v/>
      </c>
      <c r="H366" s="9">
        <f>Source!AV279</f>
        <v>1</v>
      </c>
      <c r="I366" s="9"/>
      <c r="J366" s="25"/>
      <c r="K366" s="25">
        <f>Source!U279</f>
        <v>32.61392</v>
      </c>
    </row>
    <row r="367" spans="1:22" ht="15" x14ac:dyDescent="0.25">
      <c r="A367" s="29"/>
      <c r="B367" s="29"/>
      <c r="C367" s="29"/>
      <c r="D367" s="29"/>
      <c r="E367" s="29"/>
      <c r="F367" s="29"/>
      <c r="G367" s="29"/>
      <c r="H367" s="29"/>
      <c r="I367" s="41">
        <f>J357+J358+J360+J363+J364+J365+SUM(J361:J362)</f>
        <v>104917.84</v>
      </c>
      <c r="J367" s="41"/>
      <c r="K367" s="30">
        <f>IF(Source!I279&lt;&gt;0, ROUND(I367/Source!I279, 2), 0)</f>
        <v>33134.74</v>
      </c>
      <c r="P367" s="28">
        <f>I367</f>
        <v>104917.84</v>
      </c>
    </row>
    <row r="368" spans="1:22" ht="71.25" x14ac:dyDescent="0.2">
      <c r="A368" s="20" t="str">
        <f>Source!E282</f>
        <v>44</v>
      </c>
      <c r="B368" s="21" t="str">
        <f>Source!F282</f>
        <v>2.1-3103-19-4/1</v>
      </c>
      <c r="C368" s="21" t="str">
        <f>Source!G282</f>
        <v>Устройство асфальтобетонных покрытий дорожек и тротуаров двухслойных, верхний слой из песчаной асфальтобетонной смеси толщиной 3 см / 4 см</v>
      </c>
      <c r="D368" s="22" t="str">
        <f>Source!H282</f>
        <v>100 м2</v>
      </c>
      <c r="E368" s="9">
        <f>Source!I282</f>
        <v>3.1663999999999999</v>
      </c>
      <c r="F368" s="24"/>
      <c r="G368" s="23"/>
      <c r="H368" s="9"/>
      <c r="I368" s="9"/>
      <c r="J368" s="25"/>
      <c r="K368" s="25"/>
      <c r="Q368">
        <f>ROUND((Source!BZ282/100)*ROUND((Source!AF282*Source!AV282)*Source!I282, 2), 2)</f>
        <v>4971.41</v>
      </c>
      <c r="R368">
        <f>Source!X282</f>
        <v>4971.41</v>
      </c>
      <c r="S368">
        <f>ROUND((Source!CA282/100)*ROUND((Source!AF282*Source!AV282)*Source!I282, 2), 2)</f>
        <v>710.2</v>
      </c>
      <c r="T368">
        <f>Source!Y282</f>
        <v>710.2</v>
      </c>
      <c r="U368">
        <f>ROUND((175/100)*ROUND((Source!AE282*Source!AV282)*Source!I282, 2), 2)</f>
        <v>2487.56</v>
      </c>
      <c r="V368">
        <f>ROUND((108/100)*ROUND(Source!CS282*Source!I282, 2), 2)</f>
        <v>1535.18</v>
      </c>
    </row>
    <row r="369" spans="1:22" x14ac:dyDescent="0.2">
      <c r="C369" s="26" t="str">
        <f>"Объем: "&amp;Source!I282&amp;"=(316,64)/"&amp;"100"</f>
        <v>Объем: 3,1664=(316,64)/100</v>
      </c>
    </row>
    <row r="370" spans="1:22" ht="14.25" x14ac:dyDescent="0.2">
      <c r="A370" s="20"/>
      <c r="B370" s="21"/>
      <c r="C370" s="21" t="s">
        <v>522</v>
      </c>
      <c r="D370" s="22"/>
      <c r="E370" s="9"/>
      <c r="F370" s="24">
        <f>Source!AO282</f>
        <v>2242.9299999999998</v>
      </c>
      <c r="G370" s="23" t="str">
        <f>Source!DG282</f>
        <v/>
      </c>
      <c r="H370" s="9">
        <f>Source!AV282</f>
        <v>1</v>
      </c>
      <c r="I370" s="9">
        <f>IF(Source!BA282&lt;&gt; 0, Source!BA282, 1)</f>
        <v>1</v>
      </c>
      <c r="J370" s="25">
        <f>Source!S282</f>
        <v>7102.01</v>
      </c>
      <c r="K370" s="25"/>
    </row>
    <row r="371" spans="1:22" ht="14.25" x14ac:dyDescent="0.2">
      <c r="A371" s="20"/>
      <c r="B371" s="21"/>
      <c r="C371" s="21" t="s">
        <v>523</v>
      </c>
      <c r="D371" s="22"/>
      <c r="E371" s="9"/>
      <c r="F371" s="24">
        <f>Source!AM282</f>
        <v>1074.95</v>
      </c>
      <c r="G371" s="23" t="str">
        <f>Source!DE282</f>
        <v/>
      </c>
      <c r="H371" s="9">
        <f>Source!AV282</f>
        <v>1</v>
      </c>
      <c r="I371" s="9">
        <f>IF(Source!BB282&lt;&gt; 0, Source!BB282, 1)</f>
        <v>1</v>
      </c>
      <c r="J371" s="25">
        <f>Source!Q282</f>
        <v>3403.72</v>
      </c>
      <c r="K371" s="25"/>
    </row>
    <row r="372" spans="1:22" ht="14.25" x14ac:dyDescent="0.2">
      <c r="A372" s="20"/>
      <c r="B372" s="21"/>
      <c r="C372" s="21" t="s">
        <v>524</v>
      </c>
      <c r="D372" s="22"/>
      <c r="E372" s="9"/>
      <c r="F372" s="24">
        <f>Source!AN282</f>
        <v>448.92</v>
      </c>
      <c r="G372" s="23" t="str">
        <f>Source!DF282</f>
        <v/>
      </c>
      <c r="H372" s="9">
        <f>Source!AV282</f>
        <v>1</v>
      </c>
      <c r="I372" s="9">
        <f>IF(Source!BS282&lt;&gt; 0, Source!BS282, 1)</f>
        <v>1</v>
      </c>
      <c r="J372" s="27">
        <f>Source!R282</f>
        <v>1421.46</v>
      </c>
      <c r="K372" s="25"/>
    </row>
    <row r="373" spans="1:22" ht="14.25" x14ac:dyDescent="0.2">
      <c r="A373" s="20"/>
      <c r="B373" s="21"/>
      <c r="C373" s="21" t="s">
        <v>531</v>
      </c>
      <c r="D373" s="22"/>
      <c r="E373" s="9"/>
      <c r="F373" s="24">
        <f>Source!AL282</f>
        <v>20561.080000000002</v>
      </c>
      <c r="G373" s="23" t="str">
        <f>Source!DD282</f>
        <v/>
      </c>
      <c r="H373" s="9">
        <f>Source!AW282</f>
        <v>1</v>
      </c>
      <c r="I373" s="9">
        <f>IF(Source!BC282&lt;&gt; 0, Source!BC282, 1)</f>
        <v>1</v>
      </c>
      <c r="J373" s="25">
        <f>Source!P282</f>
        <v>65104.6</v>
      </c>
      <c r="K373" s="25"/>
    </row>
    <row r="374" spans="1:22" ht="28.5" x14ac:dyDescent="0.2">
      <c r="A374" s="20" t="str">
        <f>Source!E283</f>
        <v>44,1</v>
      </c>
      <c r="B374" s="21" t="str">
        <f>Source!F283</f>
        <v>21.3-3-34</v>
      </c>
      <c r="C374" s="21" t="str">
        <f>Source!G283</f>
        <v>Смеси асфальтобетонные дорожные горячие песчаные, тип Д, марка III</v>
      </c>
      <c r="D374" s="22" t="str">
        <f>Source!H283</f>
        <v>т</v>
      </c>
      <c r="E374" s="9">
        <f>Source!I283</f>
        <v>-22.608096</v>
      </c>
      <c r="F374" s="24">
        <f>Source!AK283</f>
        <v>2628.2</v>
      </c>
      <c r="G374" s="32" t="s">
        <v>3</v>
      </c>
      <c r="H374" s="9">
        <f>Source!AW283</f>
        <v>1</v>
      </c>
      <c r="I374" s="9">
        <f>IF(Source!BC283&lt;&gt; 0, Source!BC283, 1)</f>
        <v>1</v>
      </c>
      <c r="J374" s="25">
        <f>Source!O283</f>
        <v>-59418.6</v>
      </c>
      <c r="K374" s="25"/>
      <c r="Q374">
        <f>ROUND((Source!BZ283/100)*ROUND((Source!AF283*Source!AV283)*Source!I283, 2), 2)</f>
        <v>0</v>
      </c>
      <c r="R374">
        <f>Source!X283</f>
        <v>0</v>
      </c>
      <c r="S374">
        <f>ROUND((Source!CA283/100)*ROUND((Source!AF283*Source!AV283)*Source!I283, 2), 2)</f>
        <v>0</v>
      </c>
      <c r="T374">
        <f>Source!Y283</f>
        <v>0</v>
      </c>
      <c r="U374">
        <f>ROUND((175/100)*ROUND((Source!AE283*Source!AV283)*Source!I283, 2), 2)</f>
        <v>0</v>
      </c>
      <c r="V374">
        <f>ROUND((108/100)*ROUND(Source!CS283*Source!I283, 2), 2)</f>
        <v>0</v>
      </c>
    </row>
    <row r="375" spans="1:22" ht="42.75" x14ac:dyDescent="0.2">
      <c r="A375" s="20" t="str">
        <f>Source!E284</f>
        <v>44,2</v>
      </c>
      <c r="B375" s="21" t="str">
        <f>Source!F284</f>
        <v>21.3-3-34</v>
      </c>
      <c r="C375" s="21" t="str">
        <f>Source!G284</f>
        <v>Смеси асфальтобетонные дорожные горячие песчаные, тип Д, марка III/  тип Д, марка II</v>
      </c>
      <c r="D375" s="22" t="str">
        <f>Source!H284</f>
        <v>т</v>
      </c>
      <c r="E375" s="9">
        <f>Source!I284</f>
        <v>30.144127999999998</v>
      </c>
      <c r="F375" s="24">
        <f>Source!AK284</f>
        <v>2628.2</v>
      </c>
      <c r="G375" s="32" t="s">
        <v>3</v>
      </c>
      <c r="H375" s="9">
        <f>Source!AW284</f>
        <v>1</v>
      </c>
      <c r="I375" s="9">
        <f>IF(Source!BC284&lt;&gt; 0, Source!BC284, 1)</f>
        <v>1</v>
      </c>
      <c r="J375" s="25">
        <f>Source!O284</f>
        <v>79224.800000000003</v>
      </c>
      <c r="K375" s="25"/>
      <c r="Q375">
        <f>ROUND((Source!BZ284/100)*ROUND((Source!AF284*Source!AV284)*Source!I284, 2), 2)</f>
        <v>0</v>
      </c>
      <c r="R375">
        <f>Source!X284</f>
        <v>0</v>
      </c>
      <c r="S375">
        <f>ROUND((Source!CA284/100)*ROUND((Source!AF284*Source!AV284)*Source!I284, 2), 2)</f>
        <v>0</v>
      </c>
      <c r="T375">
        <f>Source!Y284</f>
        <v>0</v>
      </c>
      <c r="U375">
        <f>ROUND((175/100)*ROUND((Source!AE284*Source!AV284)*Source!I284, 2), 2)</f>
        <v>0</v>
      </c>
      <c r="V375">
        <f>ROUND((108/100)*ROUND(Source!CS284*Source!I284, 2), 2)</f>
        <v>0</v>
      </c>
    </row>
    <row r="376" spans="1:22" ht="14.25" x14ac:dyDescent="0.2">
      <c r="A376" s="20"/>
      <c r="B376" s="21"/>
      <c r="C376" s="21" t="s">
        <v>525</v>
      </c>
      <c r="D376" s="22" t="s">
        <v>526</v>
      </c>
      <c r="E376" s="9">
        <f>Source!AT282</f>
        <v>70</v>
      </c>
      <c r="F376" s="24"/>
      <c r="G376" s="23"/>
      <c r="H376" s="9"/>
      <c r="I376" s="9"/>
      <c r="J376" s="25">
        <f>SUM(R368:R375)</f>
        <v>4971.41</v>
      </c>
      <c r="K376" s="25"/>
    </row>
    <row r="377" spans="1:22" ht="14.25" x14ac:dyDescent="0.2">
      <c r="A377" s="20"/>
      <c r="B377" s="21"/>
      <c r="C377" s="21" t="s">
        <v>527</v>
      </c>
      <c r="D377" s="22" t="s">
        <v>526</v>
      </c>
      <c r="E377" s="9">
        <f>Source!AU282</f>
        <v>10</v>
      </c>
      <c r="F377" s="24"/>
      <c r="G377" s="23"/>
      <c r="H377" s="9"/>
      <c r="I377" s="9"/>
      <c r="J377" s="25">
        <f>SUM(T368:T376)</f>
        <v>710.2</v>
      </c>
      <c r="K377" s="25"/>
    </row>
    <row r="378" spans="1:22" ht="14.25" x14ac:dyDescent="0.2">
      <c r="A378" s="20"/>
      <c r="B378" s="21"/>
      <c r="C378" s="21" t="s">
        <v>528</v>
      </c>
      <c r="D378" s="22" t="s">
        <v>526</v>
      </c>
      <c r="E378" s="9">
        <f>108</f>
        <v>108</v>
      </c>
      <c r="F378" s="24"/>
      <c r="G378" s="23"/>
      <c r="H378" s="9"/>
      <c r="I378" s="9"/>
      <c r="J378" s="25">
        <f>SUM(V368:V377)</f>
        <v>1535.18</v>
      </c>
      <c r="K378" s="25"/>
    </row>
    <row r="379" spans="1:22" ht="14.25" x14ac:dyDescent="0.2">
      <c r="A379" s="20"/>
      <c r="B379" s="21"/>
      <c r="C379" s="21" t="s">
        <v>529</v>
      </c>
      <c r="D379" s="22" t="s">
        <v>530</v>
      </c>
      <c r="E379" s="9">
        <f>Source!AQ282</f>
        <v>10.3</v>
      </c>
      <c r="F379" s="24"/>
      <c r="G379" s="23" t="str">
        <f>Source!DI282</f>
        <v/>
      </c>
      <c r="H379" s="9">
        <f>Source!AV282</f>
        <v>1</v>
      </c>
      <c r="I379" s="9"/>
      <c r="J379" s="25"/>
      <c r="K379" s="25">
        <f>Source!U282</f>
        <v>32.61392</v>
      </c>
    </row>
    <row r="380" spans="1:22" ht="15" x14ac:dyDescent="0.25">
      <c r="A380" s="29"/>
      <c r="B380" s="29"/>
      <c r="C380" s="29"/>
      <c r="D380" s="29"/>
      <c r="E380" s="29"/>
      <c r="F380" s="29"/>
      <c r="G380" s="29"/>
      <c r="H380" s="29"/>
      <c r="I380" s="41">
        <f>J370+J371+J373+J376+J377+J378+SUM(J374:J375)</f>
        <v>102633.32</v>
      </c>
      <c r="J380" s="41"/>
      <c r="K380" s="30">
        <f>IF(Source!I282&lt;&gt;0, ROUND(I380/Source!I282, 2), 0)</f>
        <v>32413.25</v>
      </c>
      <c r="P380" s="28">
        <f>I380</f>
        <v>102633.32</v>
      </c>
    </row>
    <row r="382" spans="1:22" ht="15" x14ac:dyDescent="0.25">
      <c r="A382" s="40" t="str">
        <f>CONCATENATE("Итого по подразделу: ",IF(Source!G286&lt;&gt;"Новый подраздел", Source!G286, ""))</f>
        <v>Итого по подразделу: Устройство АБП парковки</v>
      </c>
      <c r="B382" s="40"/>
      <c r="C382" s="40"/>
      <c r="D382" s="40"/>
      <c r="E382" s="40"/>
      <c r="F382" s="40"/>
      <c r="G382" s="40"/>
      <c r="H382" s="40"/>
      <c r="I382" s="38">
        <f>SUM(P286:P381)</f>
        <v>426960.95</v>
      </c>
      <c r="J382" s="39"/>
      <c r="K382" s="31"/>
    </row>
    <row r="385" spans="1:22" ht="16.5" x14ac:dyDescent="0.25">
      <c r="A385" s="42" t="str">
        <f>CONCATENATE("Подраздел: ",IF(Source!G315&lt;&gt;"Новый подраздел", Source!G315, ""))</f>
        <v>Подраздел: Демонтаж/Установка ограждения</v>
      </c>
      <c r="B385" s="42"/>
      <c r="C385" s="42"/>
      <c r="D385" s="42"/>
      <c r="E385" s="42"/>
      <c r="F385" s="42"/>
      <c r="G385" s="42"/>
      <c r="H385" s="42"/>
      <c r="I385" s="42"/>
      <c r="J385" s="42"/>
      <c r="K385" s="42"/>
    </row>
    <row r="386" spans="1:22" ht="198.75" x14ac:dyDescent="0.2">
      <c r="A386" s="20" t="str">
        <f>Source!E319</f>
        <v>45</v>
      </c>
      <c r="B386" s="21" t="s">
        <v>532</v>
      </c>
      <c r="C386" s="21" t="s">
        <v>533</v>
      </c>
      <c r="D386" s="22" t="str">
        <f>Source!H319</f>
        <v>100 м</v>
      </c>
      <c r="E386" s="9">
        <f>Source!I319</f>
        <v>1.1100000000000001</v>
      </c>
      <c r="F386" s="24"/>
      <c r="G386" s="23"/>
      <c r="H386" s="9"/>
      <c r="I386" s="9"/>
      <c r="J386" s="25"/>
      <c r="K386" s="25"/>
      <c r="Q386">
        <f>ROUND((Source!BZ319/100)*ROUND((Source!AF319*Source!AV319)*Source!I319, 2), 2)</f>
        <v>964.02</v>
      </c>
      <c r="R386">
        <f>Source!X319</f>
        <v>964.02</v>
      </c>
      <c r="S386">
        <f>ROUND((Source!CA319/100)*ROUND((Source!AF319*Source!AV319)*Source!I319, 2), 2)</f>
        <v>137.72</v>
      </c>
      <c r="T386">
        <f>Source!Y319</f>
        <v>137.72</v>
      </c>
      <c r="U386">
        <f>ROUND((175/100)*ROUND((Source!AE319*Source!AV319)*Source!I319, 2), 2)</f>
        <v>7.11</v>
      </c>
      <c r="V386">
        <f>ROUND((108/100)*ROUND(Source!CS319*Source!I319, 2), 2)</f>
        <v>4.38</v>
      </c>
    </row>
    <row r="387" spans="1:22" x14ac:dyDescent="0.2">
      <c r="C387" s="26" t="str">
        <f>"Объем: "&amp;Source!I319&amp;"=111/"&amp;"100"</f>
        <v>Объем: 1,11=111/100</v>
      </c>
    </row>
    <row r="388" spans="1:22" ht="14.25" x14ac:dyDescent="0.2">
      <c r="A388" s="20"/>
      <c r="B388" s="21"/>
      <c r="C388" s="21" t="s">
        <v>522</v>
      </c>
      <c r="D388" s="22"/>
      <c r="E388" s="9"/>
      <c r="F388" s="24">
        <f>Source!AO319</f>
        <v>6203.46</v>
      </c>
      <c r="G388" s="23" t="str">
        <f>Source!DG319</f>
        <v>)*0,2</v>
      </c>
      <c r="H388" s="9">
        <f>Source!AV319</f>
        <v>1</v>
      </c>
      <c r="I388" s="9">
        <f>IF(Source!BA319&lt;&gt; 0, Source!BA319, 1)</f>
        <v>1</v>
      </c>
      <c r="J388" s="25">
        <f>Source!S319</f>
        <v>1377.17</v>
      </c>
      <c r="K388" s="25"/>
    </row>
    <row r="389" spans="1:22" ht="14.25" x14ac:dyDescent="0.2">
      <c r="A389" s="20"/>
      <c r="B389" s="21"/>
      <c r="C389" s="21" t="s">
        <v>523</v>
      </c>
      <c r="D389" s="22"/>
      <c r="E389" s="9"/>
      <c r="F389" s="24">
        <f>Source!AM319</f>
        <v>97.78</v>
      </c>
      <c r="G389" s="23" t="str">
        <f>Source!DE319</f>
        <v>)*0,2</v>
      </c>
      <c r="H389" s="9">
        <f>Source!AV319</f>
        <v>1</v>
      </c>
      <c r="I389" s="9">
        <f>IF(Source!BB319&lt;&gt; 0, Source!BB319, 1)</f>
        <v>1</v>
      </c>
      <c r="J389" s="25">
        <f>Source!Q319</f>
        <v>21.71</v>
      </c>
      <c r="K389" s="25"/>
    </row>
    <row r="390" spans="1:22" ht="14.25" x14ac:dyDescent="0.2">
      <c r="A390" s="20"/>
      <c r="B390" s="21"/>
      <c r="C390" s="21" t="s">
        <v>524</v>
      </c>
      <c r="D390" s="22"/>
      <c r="E390" s="9"/>
      <c r="F390" s="24">
        <f>Source!AN319</f>
        <v>18.29</v>
      </c>
      <c r="G390" s="23" t="str">
        <f>Source!DF319</f>
        <v>)*0,2</v>
      </c>
      <c r="H390" s="9">
        <f>Source!AV319</f>
        <v>1</v>
      </c>
      <c r="I390" s="9">
        <f>IF(Source!BS319&lt;&gt; 0, Source!BS319, 1)</f>
        <v>1</v>
      </c>
      <c r="J390" s="27">
        <f>Source!R319</f>
        <v>4.0599999999999996</v>
      </c>
      <c r="K390" s="25"/>
    </row>
    <row r="391" spans="1:22" ht="14.25" x14ac:dyDescent="0.2">
      <c r="A391" s="20"/>
      <c r="B391" s="21"/>
      <c r="C391" s="21" t="s">
        <v>525</v>
      </c>
      <c r="D391" s="22" t="s">
        <v>526</v>
      </c>
      <c r="E391" s="9">
        <f>Source!AT319</f>
        <v>70</v>
      </c>
      <c r="F391" s="24"/>
      <c r="G391" s="23"/>
      <c r="H391" s="9"/>
      <c r="I391" s="9"/>
      <c r="J391" s="25">
        <f>SUM(R386:R390)</f>
        <v>964.02</v>
      </c>
      <c r="K391" s="25"/>
    </row>
    <row r="392" spans="1:22" ht="14.25" x14ac:dyDescent="0.2">
      <c r="A392" s="20"/>
      <c r="B392" s="21"/>
      <c r="C392" s="21" t="s">
        <v>527</v>
      </c>
      <c r="D392" s="22" t="s">
        <v>526</v>
      </c>
      <c r="E392" s="9">
        <f>Source!AU319</f>
        <v>10</v>
      </c>
      <c r="F392" s="24"/>
      <c r="G392" s="23"/>
      <c r="H392" s="9"/>
      <c r="I392" s="9"/>
      <c r="J392" s="25">
        <f>SUM(T386:T391)</f>
        <v>137.72</v>
      </c>
      <c r="K392" s="25"/>
    </row>
    <row r="393" spans="1:22" ht="14.25" x14ac:dyDescent="0.2">
      <c r="A393" s="20"/>
      <c r="B393" s="21"/>
      <c r="C393" s="21" t="s">
        <v>528</v>
      </c>
      <c r="D393" s="22" t="s">
        <v>526</v>
      </c>
      <c r="E393" s="9">
        <f>108</f>
        <v>108</v>
      </c>
      <c r="F393" s="24"/>
      <c r="G393" s="23"/>
      <c r="H393" s="9"/>
      <c r="I393" s="9"/>
      <c r="J393" s="25">
        <f>SUM(V386:V392)</f>
        <v>4.38</v>
      </c>
      <c r="K393" s="25"/>
    </row>
    <row r="394" spans="1:22" ht="14.25" x14ac:dyDescent="0.2">
      <c r="A394" s="20"/>
      <c r="B394" s="21"/>
      <c r="C394" s="21" t="s">
        <v>529</v>
      </c>
      <c r="D394" s="22" t="s">
        <v>530</v>
      </c>
      <c r="E394" s="9">
        <f>Source!AQ319</f>
        <v>23.84</v>
      </c>
      <c r="F394" s="24"/>
      <c r="G394" s="23" t="str">
        <f>Source!DI319</f>
        <v>)*0,2</v>
      </c>
      <c r="H394" s="9">
        <f>Source!AV319</f>
        <v>1</v>
      </c>
      <c r="I394" s="9"/>
      <c r="J394" s="25"/>
      <c r="K394" s="25">
        <f>Source!U319</f>
        <v>5.2924800000000003</v>
      </c>
    </row>
    <row r="395" spans="1:22" ht="15" x14ac:dyDescent="0.25">
      <c r="A395" s="29"/>
      <c r="B395" s="29"/>
      <c r="C395" s="29"/>
      <c r="D395" s="29"/>
      <c r="E395" s="29"/>
      <c r="F395" s="29"/>
      <c r="G395" s="29"/>
      <c r="H395" s="29"/>
      <c r="I395" s="41">
        <f>J388+J389+J391+J392+J393</f>
        <v>2505</v>
      </c>
      <c r="J395" s="41"/>
      <c r="K395" s="30">
        <f>IF(Source!I319&lt;&gt;0, ROUND(I395/Source!I319, 2), 0)</f>
        <v>2256.7600000000002</v>
      </c>
      <c r="P395" s="28">
        <f>I395</f>
        <v>2505</v>
      </c>
    </row>
    <row r="396" spans="1:22" ht="42.75" x14ac:dyDescent="0.2">
      <c r="A396" s="20" t="str">
        <f>Source!E320</f>
        <v>46</v>
      </c>
      <c r="B396" s="21" t="str">
        <f>Source!F320</f>
        <v>2.1-3203-23-1/1</v>
      </c>
      <c r="C396" s="21" t="str">
        <f>Source!G320</f>
        <v>Установка дорожных пешеходных ограждений высотой 1 м, шаг стоек 2 м, из оцинкованных трубчатых профилей</v>
      </c>
      <c r="D396" s="22" t="str">
        <f>Source!H320</f>
        <v>100 м</v>
      </c>
      <c r="E396" s="9">
        <f>Source!I320</f>
        <v>1.1100000000000001</v>
      </c>
      <c r="F396" s="24"/>
      <c r="G396" s="23"/>
      <c r="H396" s="9"/>
      <c r="I396" s="9"/>
      <c r="J396" s="25"/>
      <c r="K396" s="25"/>
      <c r="Q396">
        <f>ROUND((Source!BZ320/100)*ROUND((Source!AF320*Source!AV320)*Source!I320, 2), 2)</f>
        <v>21833.02</v>
      </c>
      <c r="R396">
        <f>Source!X320</f>
        <v>21833.02</v>
      </c>
      <c r="S396">
        <f>ROUND((Source!CA320/100)*ROUND((Source!AF320*Source!AV320)*Source!I320, 2), 2)</f>
        <v>3119</v>
      </c>
      <c r="T396">
        <f>Source!Y320</f>
        <v>3119</v>
      </c>
      <c r="U396">
        <f>ROUND((175/100)*ROUND((Source!AE320*Source!AV320)*Source!I320, 2), 2)</f>
        <v>1836.52</v>
      </c>
      <c r="V396">
        <f>ROUND((108/100)*ROUND(Source!CS320*Source!I320, 2), 2)</f>
        <v>1133.4000000000001</v>
      </c>
    </row>
    <row r="397" spans="1:22" x14ac:dyDescent="0.2">
      <c r="C397" s="26" t="str">
        <f>"Объем: "&amp;Source!I320&amp;"=111/"&amp;"100"</f>
        <v>Объем: 1,11=111/100</v>
      </c>
    </row>
    <row r="398" spans="1:22" ht="14.25" x14ac:dyDescent="0.2">
      <c r="A398" s="20"/>
      <c r="B398" s="21"/>
      <c r="C398" s="21" t="s">
        <v>522</v>
      </c>
      <c r="D398" s="22"/>
      <c r="E398" s="9"/>
      <c r="F398" s="24">
        <f>Source!AO320</f>
        <v>28099.13</v>
      </c>
      <c r="G398" s="23" t="str">
        <f>Source!DG320</f>
        <v/>
      </c>
      <c r="H398" s="9">
        <f>Source!AV320</f>
        <v>1</v>
      </c>
      <c r="I398" s="9">
        <f>IF(Source!BA320&lt;&gt; 0, Source!BA320, 1)</f>
        <v>1</v>
      </c>
      <c r="J398" s="25">
        <f>Source!S320</f>
        <v>31190.03</v>
      </c>
      <c r="K398" s="25"/>
    </row>
    <row r="399" spans="1:22" ht="14.25" x14ac:dyDescent="0.2">
      <c r="A399" s="20"/>
      <c r="B399" s="21"/>
      <c r="C399" s="21" t="s">
        <v>523</v>
      </c>
      <c r="D399" s="22"/>
      <c r="E399" s="9"/>
      <c r="F399" s="24">
        <f>Source!AM320</f>
        <v>1310.49</v>
      </c>
      <c r="G399" s="23" t="str">
        <f>Source!DE320</f>
        <v/>
      </c>
      <c r="H399" s="9">
        <f>Source!AV320</f>
        <v>1</v>
      </c>
      <c r="I399" s="9">
        <f>IF(Source!BB320&lt;&gt; 0, Source!BB320, 1)</f>
        <v>1</v>
      </c>
      <c r="J399" s="25">
        <f>Source!Q320</f>
        <v>1454.64</v>
      </c>
      <c r="K399" s="25"/>
    </row>
    <row r="400" spans="1:22" ht="14.25" x14ac:dyDescent="0.2">
      <c r="A400" s="20"/>
      <c r="B400" s="21"/>
      <c r="C400" s="21" t="s">
        <v>524</v>
      </c>
      <c r="D400" s="22"/>
      <c r="E400" s="9"/>
      <c r="F400" s="24">
        <f>Source!AN320</f>
        <v>945.44</v>
      </c>
      <c r="G400" s="23" t="str">
        <f>Source!DF320</f>
        <v/>
      </c>
      <c r="H400" s="9">
        <f>Source!AV320</f>
        <v>1</v>
      </c>
      <c r="I400" s="9">
        <f>IF(Source!BS320&lt;&gt; 0, Source!BS320, 1)</f>
        <v>1</v>
      </c>
      <c r="J400" s="27">
        <f>Source!R320</f>
        <v>1049.44</v>
      </c>
      <c r="K400" s="25"/>
    </row>
    <row r="401" spans="1:22" ht="14.25" x14ac:dyDescent="0.2">
      <c r="A401" s="20"/>
      <c r="B401" s="21"/>
      <c r="C401" s="21" t="s">
        <v>531</v>
      </c>
      <c r="D401" s="22"/>
      <c r="E401" s="9"/>
      <c r="F401" s="24">
        <f>Source!AL320</f>
        <v>103883.93</v>
      </c>
      <c r="G401" s="23" t="str">
        <f>Source!DD320</f>
        <v/>
      </c>
      <c r="H401" s="9">
        <f>Source!AW320</f>
        <v>1</v>
      </c>
      <c r="I401" s="9">
        <f>IF(Source!BC320&lt;&gt; 0, Source!BC320, 1)</f>
        <v>1</v>
      </c>
      <c r="J401" s="25">
        <f>Source!P320</f>
        <v>115311.16</v>
      </c>
      <c r="K401" s="25"/>
    </row>
    <row r="402" spans="1:22" ht="14.25" x14ac:dyDescent="0.2">
      <c r="A402" s="20"/>
      <c r="B402" s="21"/>
      <c r="C402" s="21" t="s">
        <v>525</v>
      </c>
      <c r="D402" s="22" t="s">
        <v>526</v>
      </c>
      <c r="E402" s="9">
        <f>Source!AT320</f>
        <v>70</v>
      </c>
      <c r="F402" s="24"/>
      <c r="G402" s="23"/>
      <c r="H402" s="9"/>
      <c r="I402" s="9"/>
      <c r="J402" s="25">
        <f>SUM(R396:R401)</f>
        <v>21833.02</v>
      </c>
      <c r="K402" s="25"/>
    </row>
    <row r="403" spans="1:22" ht="14.25" x14ac:dyDescent="0.2">
      <c r="A403" s="20"/>
      <c r="B403" s="21"/>
      <c r="C403" s="21" t="s">
        <v>527</v>
      </c>
      <c r="D403" s="22" t="s">
        <v>526</v>
      </c>
      <c r="E403" s="9">
        <f>Source!AU320</f>
        <v>10</v>
      </c>
      <c r="F403" s="24"/>
      <c r="G403" s="23"/>
      <c r="H403" s="9"/>
      <c r="I403" s="9"/>
      <c r="J403" s="25">
        <f>SUM(T396:T402)</f>
        <v>3119</v>
      </c>
      <c r="K403" s="25"/>
    </row>
    <row r="404" spans="1:22" ht="14.25" x14ac:dyDescent="0.2">
      <c r="A404" s="20"/>
      <c r="B404" s="21"/>
      <c r="C404" s="21" t="s">
        <v>528</v>
      </c>
      <c r="D404" s="22" t="s">
        <v>526</v>
      </c>
      <c r="E404" s="9">
        <f>108</f>
        <v>108</v>
      </c>
      <c r="F404" s="24"/>
      <c r="G404" s="23"/>
      <c r="H404" s="9"/>
      <c r="I404" s="9"/>
      <c r="J404" s="25">
        <f>SUM(V396:V403)</f>
        <v>1133.4000000000001</v>
      </c>
      <c r="K404" s="25"/>
    </row>
    <row r="405" spans="1:22" ht="14.25" x14ac:dyDescent="0.2">
      <c r="A405" s="20"/>
      <c r="B405" s="21"/>
      <c r="C405" s="21" t="s">
        <v>529</v>
      </c>
      <c r="D405" s="22" t="s">
        <v>530</v>
      </c>
      <c r="E405" s="9">
        <f>Source!AQ320</f>
        <v>122.25</v>
      </c>
      <c r="F405" s="24"/>
      <c r="G405" s="23" t="str">
        <f>Source!DI320</f>
        <v/>
      </c>
      <c r="H405" s="9">
        <f>Source!AV320</f>
        <v>1</v>
      </c>
      <c r="I405" s="9"/>
      <c r="J405" s="25"/>
      <c r="K405" s="25">
        <f>Source!U320</f>
        <v>135.69750000000002</v>
      </c>
    </row>
    <row r="406" spans="1:22" ht="15" x14ac:dyDescent="0.25">
      <c r="A406" s="29"/>
      <c r="B406" s="29"/>
      <c r="C406" s="29"/>
      <c r="D406" s="29"/>
      <c r="E406" s="29"/>
      <c r="F406" s="29"/>
      <c r="G406" s="29"/>
      <c r="H406" s="29"/>
      <c r="I406" s="41">
        <f>J398+J399+J401+J402+J403+J404</f>
        <v>174041.25</v>
      </c>
      <c r="J406" s="41"/>
      <c r="K406" s="30">
        <f>IF(Source!I320&lt;&gt;0, ROUND(I406/Source!I320, 2), 0)</f>
        <v>156793.92000000001</v>
      </c>
      <c r="P406" s="28">
        <f>I406</f>
        <v>174041.25</v>
      </c>
    </row>
    <row r="408" spans="1:22" ht="15" x14ac:dyDescent="0.25">
      <c r="A408" s="40" t="str">
        <f>CONCATENATE("Итого по подразделу: ",IF(Source!G322&lt;&gt;"Новый подраздел", Source!G322, ""))</f>
        <v>Итого по подразделу: Демонтаж/Установка ограждения</v>
      </c>
      <c r="B408" s="40"/>
      <c r="C408" s="40"/>
      <c r="D408" s="40"/>
      <c r="E408" s="40"/>
      <c r="F408" s="40"/>
      <c r="G408" s="40"/>
      <c r="H408" s="40"/>
      <c r="I408" s="38">
        <f>SUM(P385:P407)</f>
        <v>176546.25</v>
      </c>
      <c r="J408" s="39"/>
      <c r="K408" s="31"/>
    </row>
    <row r="411" spans="1:22" ht="16.5" x14ac:dyDescent="0.25">
      <c r="A411" s="42" t="str">
        <f>CONCATENATE("Подраздел: ",IF(Source!G351&lt;&gt;"Новый подраздел", Source!G351, ""))</f>
        <v>Подраздел: Демонтаж/Устройство МАФ</v>
      </c>
      <c r="B411" s="42"/>
      <c r="C411" s="42"/>
      <c r="D411" s="42"/>
      <c r="E411" s="42"/>
      <c r="F411" s="42"/>
      <c r="G411" s="42"/>
      <c r="H411" s="42"/>
      <c r="I411" s="42"/>
      <c r="J411" s="42"/>
      <c r="K411" s="42"/>
    </row>
    <row r="412" spans="1:22" ht="141.75" x14ac:dyDescent="0.2">
      <c r="A412" s="20" t="str">
        <f>Source!E355</f>
        <v>47</v>
      </c>
      <c r="B412" s="21" t="s">
        <v>534</v>
      </c>
      <c r="C412" s="21" t="s">
        <v>535</v>
      </c>
      <c r="D412" s="22" t="str">
        <f>Source!H355</f>
        <v>100 шт.</v>
      </c>
      <c r="E412" s="9">
        <f>Source!I355</f>
        <v>0.4</v>
      </c>
      <c r="F412" s="24"/>
      <c r="G412" s="23"/>
      <c r="H412" s="9"/>
      <c r="I412" s="9"/>
      <c r="J412" s="25"/>
      <c r="K412" s="25"/>
      <c r="Q412">
        <f>ROUND((Source!BZ355/100)*ROUND((Source!AF355*Source!AV355)*Source!I355, 2), 2)</f>
        <v>191.53</v>
      </c>
      <c r="R412">
        <f>Source!X355</f>
        <v>191.53</v>
      </c>
      <c r="S412">
        <f>ROUND((Source!CA355/100)*ROUND((Source!AF355*Source!AV355)*Source!I355, 2), 2)</f>
        <v>27.36</v>
      </c>
      <c r="T412">
        <f>Source!Y355</f>
        <v>27.36</v>
      </c>
      <c r="U412">
        <f>ROUND((175/100)*ROUND((Source!AE355*Source!AV355)*Source!I355, 2), 2)</f>
        <v>0</v>
      </c>
      <c r="V412">
        <f>ROUND((108/100)*ROUND(Source!CS355*Source!I355, 2), 2)</f>
        <v>0</v>
      </c>
    </row>
    <row r="413" spans="1:22" x14ac:dyDescent="0.2">
      <c r="C413" s="26" t="str">
        <f>"Объем: "&amp;Source!I355&amp;"=40/"&amp;"100"</f>
        <v>Объем: 0,4=40/100</v>
      </c>
    </row>
    <row r="414" spans="1:22" ht="14.25" x14ac:dyDescent="0.2">
      <c r="A414" s="20"/>
      <c r="B414" s="21"/>
      <c r="C414" s="21" t="s">
        <v>522</v>
      </c>
      <c r="D414" s="22"/>
      <c r="E414" s="9"/>
      <c r="F414" s="24">
        <f>Source!AO355</f>
        <v>3420.17</v>
      </c>
      <c r="G414" s="23" t="str">
        <f>Source!DG355</f>
        <v>)*0,2</v>
      </c>
      <c r="H414" s="9">
        <f>Source!AV355</f>
        <v>1</v>
      </c>
      <c r="I414" s="9">
        <f>IF(Source!BA355&lt;&gt; 0, Source!BA355, 1)</f>
        <v>1</v>
      </c>
      <c r="J414" s="25">
        <f>Source!S355</f>
        <v>273.61</v>
      </c>
      <c r="K414" s="25"/>
    </row>
    <row r="415" spans="1:22" ht="14.25" x14ac:dyDescent="0.2">
      <c r="A415" s="20"/>
      <c r="B415" s="21"/>
      <c r="C415" s="21" t="s">
        <v>525</v>
      </c>
      <c r="D415" s="22" t="s">
        <v>526</v>
      </c>
      <c r="E415" s="9">
        <f>Source!AT355</f>
        <v>70</v>
      </c>
      <c r="F415" s="24"/>
      <c r="G415" s="23"/>
      <c r="H415" s="9"/>
      <c r="I415" s="9"/>
      <c r="J415" s="25">
        <f>SUM(R412:R414)</f>
        <v>191.53</v>
      </c>
      <c r="K415" s="25"/>
    </row>
    <row r="416" spans="1:22" ht="14.25" x14ac:dyDescent="0.2">
      <c r="A416" s="20"/>
      <c r="B416" s="21"/>
      <c r="C416" s="21" t="s">
        <v>527</v>
      </c>
      <c r="D416" s="22" t="s">
        <v>526</v>
      </c>
      <c r="E416" s="9">
        <f>Source!AU355</f>
        <v>10</v>
      </c>
      <c r="F416" s="24"/>
      <c r="G416" s="23"/>
      <c r="H416" s="9"/>
      <c r="I416" s="9"/>
      <c r="J416" s="25">
        <f>SUM(T412:T415)</f>
        <v>27.36</v>
      </c>
      <c r="K416" s="25"/>
    </row>
    <row r="417" spans="1:32" ht="14.25" x14ac:dyDescent="0.2">
      <c r="A417" s="20"/>
      <c r="B417" s="21"/>
      <c r="C417" s="21" t="s">
        <v>529</v>
      </c>
      <c r="D417" s="22" t="s">
        <v>530</v>
      </c>
      <c r="E417" s="9">
        <f>Source!AQ355</f>
        <v>17.02</v>
      </c>
      <c r="F417" s="24"/>
      <c r="G417" s="23" t="str">
        <f>Source!DI355</f>
        <v>)*0,2</v>
      </c>
      <c r="H417" s="9">
        <f>Source!AV355</f>
        <v>1</v>
      </c>
      <c r="I417" s="9"/>
      <c r="J417" s="25"/>
      <c r="K417" s="25">
        <f>Source!U355</f>
        <v>1.3616000000000001</v>
      </c>
    </row>
    <row r="418" spans="1:32" ht="15" x14ac:dyDescent="0.25">
      <c r="A418" s="29"/>
      <c r="B418" s="29"/>
      <c r="C418" s="29"/>
      <c r="D418" s="29"/>
      <c r="E418" s="29"/>
      <c r="F418" s="29"/>
      <c r="G418" s="29"/>
      <c r="H418" s="29"/>
      <c r="I418" s="41">
        <f>J414+J415+J416</f>
        <v>492.5</v>
      </c>
      <c r="J418" s="41"/>
      <c r="K418" s="30">
        <f>IF(Source!I355&lt;&gt;0, ROUND(I418/Source!I355, 2), 0)</f>
        <v>1231.25</v>
      </c>
      <c r="P418" s="28">
        <f>I418</f>
        <v>492.5</v>
      </c>
    </row>
    <row r="419" spans="1:32" ht="28.5" x14ac:dyDescent="0.2">
      <c r="A419" s="20" t="str">
        <f>Source!E356</f>
        <v>48</v>
      </c>
      <c r="B419" s="21" t="str">
        <f>Source!F356</f>
        <v>1.4-3103-6-6/1</v>
      </c>
      <c r="C419" s="21" t="str">
        <f>Source!G356</f>
        <v>Укладка перемычек массой до 0,3 т</v>
      </c>
      <c r="D419" s="22" t="str">
        <f>Source!H356</f>
        <v>100 шт.</v>
      </c>
      <c r="E419" s="9">
        <f>Source!I356</f>
        <v>0.4</v>
      </c>
      <c r="F419" s="24"/>
      <c r="G419" s="23"/>
      <c r="H419" s="9"/>
      <c r="I419" s="9"/>
      <c r="J419" s="25"/>
      <c r="K419" s="25"/>
      <c r="Q419">
        <f>ROUND((Source!BZ356/100)*ROUND((Source!AF356*Source!AV356)*Source!I356, 2), 2)</f>
        <v>957.65</v>
      </c>
      <c r="R419">
        <f>Source!X356</f>
        <v>957.65</v>
      </c>
      <c r="S419">
        <f>ROUND((Source!CA356/100)*ROUND((Source!AF356*Source!AV356)*Source!I356, 2), 2)</f>
        <v>136.81</v>
      </c>
      <c r="T419">
        <f>Source!Y356</f>
        <v>136.81</v>
      </c>
      <c r="U419">
        <f>ROUND((175/100)*ROUND((Source!AE356*Source!AV356)*Source!I356, 2), 2)</f>
        <v>0</v>
      </c>
      <c r="V419">
        <f>ROUND((108/100)*ROUND(Source!CS356*Source!I356, 2), 2)</f>
        <v>0</v>
      </c>
    </row>
    <row r="420" spans="1:32" x14ac:dyDescent="0.2">
      <c r="C420" s="26" t="str">
        <f>"Объем: "&amp;Source!I356&amp;"=40/"&amp;"100"</f>
        <v>Объем: 0,4=40/100</v>
      </c>
    </row>
    <row r="421" spans="1:32" ht="14.25" x14ac:dyDescent="0.2">
      <c r="A421" s="20"/>
      <c r="B421" s="21"/>
      <c r="C421" s="21" t="s">
        <v>522</v>
      </c>
      <c r="D421" s="22"/>
      <c r="E421" s="9"/>
      <c r="F421" s="24">
        <f>Source!AO356</f>
        <v>3420.17</v>
      </c>
      <c r="G421" s="23" t="str">
        <f>Source!DG356</f>
        <v/>
      </c>
      <c r="H421" s="9">
        <f>Source!AV356</f>
        <v>1</v>
      </c>
      <c r="I421" s="9">
        <f>IF(Source!BA356&lt;&gt; 0, Source!BA356, 1)</f>
        <v>1</v>
      </c>
      <c r="J421" s="25">
        <f>Source!S356</f>
        <v>1368.07</v>
      </c>
      <c r="K421" s="25"/>
    </row>
    <row r="422" spans="1:32" ht="14.25" x14ac:dyDescent="0.2">
      <c r="A422" s="20"/>
      <c r="B422" s="21"/>
      <c r="C422" s="21" t="s">
        <v>531</v>
      </c>
      <c r="D422" s="22"/>
      <c r="E422" s="9"/>
      <c r="F422" s="24">
        <f>Source!AL356</f>
        <v>122333.05</v>
      </c>
      <c r="G422" s="23" t="str">
        <f>Source!DD356</f>
        <v/>
      </c>
      <c r="H422" s="9">
        <f>Source!AW356</f>
        <v>1</v>
      </c>
      <c r="I422" s="9">
        <f>IF(Source!BC356&lt;&gt; 0, Source!BC356, 1)</f>
        <v>1</v>
      </c>
      <c r="J422" s="25">
        <f>Source!P356</f>
        <v>48933.22</v>
      </c>
      <c r="K422" s="25"/>
    </row>
    <row r="423" spans="1:32" ht="14.25" x14ac:dyDescent="0.2">
      <c r="A423" s="20"/>
      <c r="B423" s="21"/>
      <c r="C423" s="21" t="s">
        <v>525</v>
      </c>
      <c r="D423" s="22" t="s">
        <v>526</v>
      </c>
      <c r="E423" s="9">
        <f>Source!AT356</f>
        <v>70</v>
      </c>
      <c r="F423" s="24"/>
      <c r="G423" s="23"/>
      <c r="H423" s="9"/>
      <c r="I423" s="9"/>
      <c r="J423" s="25">
        <f>SUM(R419:R422)</f>
        <v>957.65</v>
      </c>
      <c r="K423" s="25"/>
    </row>
    <row r="424" spans="1:32" ht="14.25" x14ac:dyDescent="0.2">
      <c r="A424" s="20"/>
      <c r="B424" s="21"/>
      <c r="C424" s="21" t="s">
        <v>527</v>
      </c>
      <c r="D424" s="22" t="s">
        <v>526</v>
      </c>
      <c r="E424" s="9">
        <f>Source!AU356</f>
        <v>10</v>
      </c>
      <c r="F424" s="24"/>
      <c r="G424" s="23"/>
      <c r="H424" s="9"/>
      <c r="I424" s="9"/>
      <c r="J424" s="25">
        <f>SUM(T419:T423)</f>
        <v>136.81</v>
      </c>
      <c r="K424" s="25"/>
    </row>
    <row r="425" spans="1:32" ht="14.25" x14ac:dyDescent="0.2">
      <c r="A425" s="20"/>
      <c r="B425" s="21"/>
      <c r="C425" s="21" t="s">
        <v>529</v>
      </c>
      <c r="D425" s="22" t="s">
        <v>530</v>
      </c>
      <c r="E425" s="9">
        <f>Source!AQ356</f>
        <v>17.02</v>
      </c>
      <c r="F425" s="24"/>
      <c r="G425" s="23" t="str">
        <f>Source!DI356</f>
        <v/>
      </c>
      <c r="H425" s="9">
        <f>Source!AV356</f>
        <v>1</v>
      </c>
      <c r="I425" s="9"/>
      <c r="J425" s="25"/>
      <c r="K425" s="25">
        <f>Source!U356</f>
        <v>6.8079999999999998</v>
      </c>
    </row>
    <row r="426" spans="1:32" ht="15" x14ac:dyDescent="0.25">
      <c r="A426" s="29"/>
      <c r="B426" s="29"/>
      <c r="C426" s="29"/>
      <c r="D426" s="29"/>
      <c r="E426" s="29"/>
      <c r="F426" s="29"/>
      <c r="G426" s="29"/>
      <c r="H426" s="29"/>
      <c r="I426" s="41">
        <f>J421+J422+J423+J424</f>
        <v>51395.75</v>
      </c>
      <c r="J426" s="41"/>
      <c r="K426" s="30">
        <f>IF(Source!I356&lt;&gt;0, ROUND(I426/Source!I356, 2), 0)</f>
        <v>128489.38</v>
      </c>
      <c r="P426" s="28">
        <f>I426</f>
        <v>51395.75</v>
      </c>
    </row>
    <row r="428" spans="1:32" ht="15" x14ac:dyDescent="0.25">
      <c r="A428" s="40" t="str">
        <f>CONCATENATE("Итого по подразделу: ",IF(Source!G358&lt;&gt;"Новый подраздел", Source!G358, ""))</f>
        <v>Итого по подразделу: Демонтаж/Устройство МАФ</v>
      </c>
      <c r="B428" s="40"/>
      <c r="C428" s="40"/>
      <c r="D428" s="40"/>
      <c r="E428" s="40"/>
      <c r="F428" s="40"/>
      <c r="G428" s="40"/>
      <c r="H428" s="40"/>
      <c r="I428" s="38">
        <f>SUM(P411:P427)</f>
        <v>51888.25</v>
      </c>
      <c r="J428" s="39"/>
      <c r="K428" s="31"/>
    </row>
    <row r="431" spans="1:32" ht="15" x14ac:dyDescent="0.25">
      <c r="A431" s="40" t="str">
        <f>CONCATENATE("Итого по разделу: ",IF(Source!G387&lt;&gt;"Новый раздел", Source!G387, ""))</f>
        <v>Итого по разделу: Сосинская ул. д. 6 (Уширение проезжей части для организации парковок)</v>
      </c>
      <c r="B431" s="40"/>
      <c r="C431" s="40"/>
      <c r="D431" s="40"/>
      <c r="E431" s="40"/>
      <c r="F431" s="40"/>
      <c r="G431" s="40"/>
      <c r="H431" s="40"/>
      <c r="I431" s="38">
        <f>SUM(P200:P430)</f>
        <v>1124143.43</v>
      </c>
      <c r="J431" s="39"/>
      <c r="K431" s="31"/>
      <c r="AF431" s="33" t="str">
        <f>CONCATENATE("Итого по разделу: ",IF(Source!G387&lt;&gt;"Новый раздел", Source!G387, ""))</f>
        <v>Итого по разделу: Сосинская ул. д. 6 (Уширение проезжей части для организации парковок)</v>
      </c>
    </row>
    <row r="434" spans="1:31" ht="16.5" x14ac:dyDescent="0.25">
      <c r="A434" s="42" t="str">
        <f>CONCATENATE("Раздел: ",IF(Source!G416&lt;&gt;"Новый раздел", Source!G416, ""))</f>
        <v>Раздел: 2-я Дубровская ул. Проезд от 1-й до 2-й Дубровский в районе д.2 (Организации парковочных карманов)</v>
      </c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AE434" s="34" t="str">
        <f>CONCATENATE("Раздел: ",IF(Source!G416&lt;&gt;"Новый раздел", Source!G416, ""))</f>
        <v>Раздел: 2-я Дубровская ул. Проезд от 1-й до 2-й Дубровский в районе д.2 (Организации парковочных карманов)</v>
      </c>
    </row>
    <row r="436" spans="1:31" ht="16.5" x14ac:dyDescent="0.25">
      <c r="A436" s="42" t="str">
        <f>CONCATENATE("Подраздел: ",IF(Source!G420&lt;&gt;"Новый подраздел", Source!G420, ""))</f>
        <v>Подраздел: Подготовительные работы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</row>
    <row r="437" spans="1:31" ht="28.5" x14ac:dyDescent="0.2">
      <c r="A437" s="20" t="str">
        <f>Source!E424</f>
        <v>49</v>
      </c>
      <c r="B437" s="21" t="str">
        <f>Source!F424</f>
        <v>2.1-3104-1-4/1</v>
      </c>
      <c r="C437" s="21" t="str">
        <f>Source!G424</f>
        <v>Разборка покрытий и оснований асфальтобетонных / 5 см</v>
      </c>
      <c r="D437" s="22" t="str">
        <f>Source!H424</f>
        <v>100 м3</v>
      </c>
      <c r="E437" s="9">
        <f>Source!I424</f>
        <v>3.4000000000000002E-2</v>
      </c>
      <c r="F437" s="24"/>
      <c r="G437" s="23"/>
      <c r="H437" s="9"/>
      <c r="I437" s="9"/>
      <c r="J437" s="25"/>
      <c r="K437" s="25"/>
      <c r="Q437">
        <f>ROUND((Source!BZ424/100)*ROUND((Source!AF424*Source!AV424)*Source!I424, 2), 2)</f>
        <v>687.7</v>
      </c>
      <c r="R437">
        <f>Source!X424</f>
        <v>687.7</v>
      </c>
      <c r="S437">
        <f>ROUND((Source!CA424/100)*ROUND((Source!AF424*Source!AV424)*Source!I424, 2), 2)</f>
        <v>98.24</v>
      </c>
      <c r="T437">
        <f>Source!Y424</f>
        <v>98.24</v>
      </c>
      <c r="U437">
        <f>ROUND((175/100)*ROUND((Source!AE424*Source!AV424)*Source!I424, 2), 2)</f>
        <v>954.92</v>
      </c>
      <c r="V437">
        <f>ROUND((108/100)*ROUND(Source!CS424*Source!I424, 2), 2)</f>
        <v>589.32000000000005</v>
      </c>
    </row>
    <row r="438" spans="1:31" x14ac:dyDescent="0.2">
      <c r="C438" s="26" t="str">
        <f>"Объем: "&amp;Source!I424&amp;"=(68*"&amp;"0,05)/"&amp;"100"</f>
        <v>Объем: 0,034=(68*0,05)/100</v>
      </c>
    </row>
    <row r="439" spans="1:31" ht="14.25" x14ac:dyDescent="0.2">
      <c r="A439" s="20"/>
      <c r="B439" s="21"/>
      <c r="C439" s="21" t="s">
        <v>522</v>
      </c>
      <c r="D439" s="22"/>
      <c r="E439" s="9"/>
      <c r="F439" s="24">
        <f>Source!AO424</f>
        <v>28895.1</v>
      </c>
      <c r="G439" s="23" t="str">
        <f>Source!DG424</f>
        <v/>
      </c>
      <c r="H439" s="9">
        <f>Source!AV424</f>
        <v>1</v>
      </c>
      <c r="I439" s="9">
        <f>IF(Source!BA424&lt;&gt; 0, Source!BA424, 1)</f>
        <v>1</v>
      </c>
      <c r="J439" s="25">
        <f>Source!S424</f>
        <v>982.43</v>
      </c>
      <c r="K439" s="25"/>
    </row>
    <row r="440" spans="1:31" ht="14.25" x14ac:dyDescent="0.2">
      <c r="A440" s="20"/>
      <c r="B440" s="21"/>
      <c r="C440" s="21" t="s">
        <v>523</v>
      </c>
      <c r="D440" s="22"/>
      <c r="E440" s="9"/>
      <c r="F440" s="24">
        <f>Source!AM424</f>
        <v>29276.639999999999</v>
      </c>
      <c r="G440" s="23" t="str">
        <f>Source!DE424</f>
        <v/>
      </c>
      <c r="H440" s="9">
        <f>Source!AV424</f>
        <v>1</v>
      </c>
      <c r="I440" s="9">
        <f>IF(Source!BB424&lt;&gt; 0, Source!BB424, 1)</f>
        <v>1</v>
      </c>
      <c r="J440" s="25">
        <f>Source!Q424</f>
        <v>995.41</v>
      </c>
      <c r="K440" s="25"/>
    </row>
    <row r="441" spans="1:31" ht="14.25" x14ac:dyDescent="0.2">
      <c r="A441" s="20"/>
      <c r="B441" s="21"/>
      <c r="C441" s="21" t="s">
        <v>524</v>
      </c>
      <c r="D441" s="22"/>
      <c r="E441" s="9"/>
      <c r="F441" s="24">
        <f>Source!AN424</f>
        <v>16049.11</v>
      </c>
      <c r="G441" s="23" t="str">
        <f>Source!DF424</f>
        <v/>
      </c>
      <c r="H441" s="9">
        <f>Source!AV424</f>
        <v>1</v>
      </c>
      <c r="I441" s="9">
        <f>IF(Source!BS424&lt;&gt; 0, Source!BS424, 1)</f>
        <v>1</v>
      </c>
      <c r="J441" s="27">
        <f>Source!R424</f>
        <v>545.66999999999996</v>
      </c>
      <c r="K441" s="25"/>
    </row>
    <row r="442" spans="1:31" ht="14.25" x14ac:dyDescent="0.2">
      <c r="A442" s="20"/>
      <c r="B442" s="21"/>
      <c r="C442" s="21" t="s">
        <v>525</v>
      </c>
      <c r="D442" s="22" t="s">
        <v>526</v>
      </c>
      <c r="E442" s="9">
        <f>Source!AT424</f>
        <v>70</v>
      </c>
      <c r="F442" s="24"/>
      <c r="G442" s="23"/>
      <c r="H442" s="9"/>
      <c r="I442" s="9"/>
      <c r="J442" s="25">
        <f>SUM(R437:R441)</f>
        <v>687.7</v>
      </c>
      <c r="K442" s="25"/>
    </row>
    <row r="443" spans="1:31" ht="14.25" x14ac:dyDescent="0.2">
      <c r="A443" s="20"/>
      <c r="B443" s="21"/>
      <c r="C443" s="21" t="s">
        <v>527</v>
      </c>
      <c r="D443" s="22" t="s">
        <v>526</v>
      </c>
      <c r="E443" s="9">
        <f>Source!AU424</f>
        <v>10</v>
      </c>
      <c r="F443" s="24"/>
      <c r="G443" s="23"/>
      <c r="H443" s="9"/>
      <c r="I443" s="9"/>
      <c r="J443" s="25">
        <f>SUM(T437:T442)</f>
        <v>98.24</v>
      </c>
      <c r="K443" s="25"/>
    </row>
    <row r="444" spans="1:31" ht="14.25" x14ac:dyDescent="0.2">
      <c r="A444" s="20"/>
      <c r="B444" s="21"/>
      <c r="C444" s="21" t="s">
        <v>528</v>
      </c>
      <c r="D444" s="22" t="s">
        <v>526</v>
      </c>
      <c r="E444" s="9">
        <f>108</f>
        <v>108</v>
      </c>
      <c r="F444" s="24"/>
      <c r="G444" s="23"/>
      <c r="H444" s="9"/>
      <c r="I444" s="9"/>
      <c r="J444" s="25">
        <f>SUM(V437:V443)</f>
        <v>589.32000000000005</v>
      </c>
      <c r="K444" s="25"/>
    </row>
    <row r="445" spans="1:31" ht="14.25" x14ac:dyDescent="0.2">
      <c r="A445" s="20"/>
      <c r="B445" s="21"/>
      <c r="C445" s="21" t="s">
        <v>529</v>
      </c>
      <c r="D445" s="22" t="s">
        <v>530</v>
      </c>
      <c r="E445" s="9">
        <f>Source!AQ424</f>
        <v>155</v>
      </c>
      <c r="F445" s="24"/>
      <c r="G445" s="23" t="str">
        <f>Source!DI424</f>
        <v/>
      </c>
      <c r="H445" s="9">
        <f>Source!AV424</f>
        <v>1</v>
      </c>
      <c r="I445" s="9"/>
      <c r="J445" s="25"/>
      <c r="K445" s="25">
        <f>Source!U424</f>
        <v>5.2700000000000005</v>
      </c>
    </row>
    <row r="446" spans="1:31" ht="15" x14ac:dyDescent="0.25">
      <c r="A446" s="29"/>
      <c r="B446" s="29"/>
      <c r="C446" s="29"/>
      <c r="D446" s="29"/>
      <c r="E446" s="29"/>
      <c r="F446" s="29"/>
      <c r="G446" s="29"/>
      <c r="H446" s="29"/>
      <c r="I446" s="41">
        <f>J439+J440+J442+J443+J444</f>
        <v>3353.1</v>
      </c>
      <c r="J446" s="41"/>
      <c r="K446" s="30">
        <f>IF(Source!I424&lt;&gt;0, ROUND(I446/Source!I424, 2), 0)</f>
        <v>98620.59</v>
      </c>
      <c r="P446" s="28">
        <f>I446</f>
        <v>3353.1</v>
      </c>
    </row>
    <row r="447" spans="1:31" ht="28.5" x14ac:dyDescent="0.2">
      <c r="A447" s="20" t="str">
        <f>Source!E425</f>
        <v>50</v>
      </c>
      <c r="B447" s="21" t="str">
        <f>Source!F425</f>
        <v>2.1-3104-1-2/1</v>
      </c>
      <c r="C447" s="21" t="str">
        <f>Source!G425</f>
        <v>Разборка покрытий и оснований щебеночных / 14 см</v>
      </c>
      <c r="D447" s="22" t="str">
        <f>Source!H425</f>
        <v>100 м3</v>
      </c>
      <c r="E447" s="9">
        <f>Source!I425</f>
        <v>9.5200000000000007E-2</v>
      </c>
      <c r="F447" s="24"/>
      <c r="G447" s="23"/>
      <c r="H447" s="9"/>
      <c r="I447" s="9"/>
      <c r="J447" s="25"/>
      <c r="K447" s="25"/>
      <c r="Q447">
        <f>ROUND((Source!BZ425/100)*ROUND((Source!AF425*Source!AV425)*Source!I425, 2), 2)</f>
        <v>91.49</v>
      </c>
      <c r="R447">
        <f>Source!X425</f>
        <v>91.49</v>
      </c>
      <c r="S447">
        <f>ROUND((Source!CA425/100)*ROUND((Source!AF425*Source!AV425)*Source!I425, 2), 2)</f>
        <v>13.07</v>
      </c>
      <c r="T447">
        <f>Source!Y425</f>
        <v>13.07</v>
      </c>
      <c r="U447">
        <f>ROUND((175/100)*ROUND((Source!AE425*Source!AV425)*Source!I425, 2), 2)</f>
        <v>283.22000000000003</v>
      </c>
      <c r="V447">
        <f>ROUND((108/100)*ROUND(Source!CS425*Source!I425, 2), 2)</f>
        <v>174.79</v>
      </c>
    </row>
    <row r="448" spans="1:31" x14ac:dyDescent="0.2">
      <c r="C448" s="26" t="str">
        <f>"Объем: "&amp;Source!I425&amp;"=(68*"&amp;"0,14)/"&amp;"100"</f>
        <v>Объем: 0,0952=(68*0,14)/100</v>
      </c>
    </row>
    <row r="449" spans="1:22" ht="14.25" x14ac:dyDescent="0.2">
      <c r="A449" s="20"/>
      <c r="B449" s="21"/>
      <c r="C449" s="21" t="s">
        <v>522</v>
      </c>
      <c r="D449" s="22"/>
      <c r="E449" s="9"/>
      <c r="F449" s="24">
        <f>Source!AO425</f>
        <v>1372.88</v>
      </c>
      <c r="G449" s="23" t="str">
        <f>Source!DG425</f>
        <v/>
      </c>
      <c r="H449" s="9">
        <f>Source!AV425</f>
        <v>1</v>
      </c>
      <c r="I449" s="9">
        <f>IF(Source!BA425&lt;&gt; 0, Source!BA425, 1)</f>
        <v>1</v>
      </c>
      <c r="J449" s="25">
        <f>Source!S425</f>
        <v>130.69999999999999</v>
      </c>
      <c r="K449" s="25"/>
    </row>
    <row r="450" spans="1:22" ht="14.25" x14ac:dyDescent="0.2">
      <c r="A450" s="20"/>
      <c r="B450" s="21"/>
      <c r="C450" s="21" t="s">
        <v>523</v>
      </c>
      <c r="D450" s="22"/>
      <c r="E450" s="9"/>
      <c r="F450" s="24">
        <f>Source!AM425</f>
        <v>3781.03</v>
      </c>
      <c r="G450" s="23" t="str">
        <f>Source!DE425</f>
        <v/>
      </c>
      <c r="H450" s="9">
        <f>Source!AV425</f>
        <v>1</v>
      </c>
      <c r="I450" s="9">
        <f>IF(Source!BB425&lt;&gt; 0, Source!BB425, 1)</f>
        <v>1</v>
      </c>
      <c r="J450" s="25">
        <f>Source!Q425</f>
        <v>359.95</v>
      </c>
      <c r="K450" s="25"/>
    </row>
    <row r="451" spans="1:22" ht="14.25" x14ac:dyDescent="0.2">
      <c r="A451" s="20"/>
      <c r="B451" s="21"/>
      <c r="C451" s="21" t="s">
        <v>524</v>
      </c>
      <c r="D451" s="22"/>
      <c r="E451" s="9"/>
      <c r="F451" s="24">
        <f>Source!AN425</f>
        <v>1699.96</v>
      </c>
      <c r="G451" s="23" t="str">
        <f>Source!DF425</f>
        <v/>
      </c>
      <c r="H451" s="9">
        <f>Source!AV425</f>
        <v>1</v>
      </c>
      <c r="I451" s="9">
        <f>IF(Source!BS425&lt;&gt; 0, Source!BS425, 1)</f>
        <v>1</v>
      </c>
      <c r="J451" s="27">
        <f>Source!R425</f>
        <v>161.84</v>
      </c>
      <c r="K451" s="25"/>
    </row>
    <row r="452" spans="1:22" ht="14.25" x14ac:dyDescent="0.2">
      <c r="A452" s="20"/>
      <c r="B452" s="21"/>
      <c r="C452" s="21" t="s">
        <v>525</v>
      </c>
      <c r="D452" s="22" t="s">
        <v>526</v>
      </c>
      <c r="E452" s="9">
        <f>Source!AT425</f>
        <v>70</v>
      </c>
      <c r="F452" s="24"/>
      <c r="G452" s="23"/>
      <c r="H452" s="9"/>
      <c r="I452" s="9"/>
      <c r="J452" s="25">
        <f>SUM(R447:R451)</f>
        <v>91.49</v>
      </c>
      <c r="K452" s="25"/>
    </row>
    <row r="453" spans="1:22" ht="14.25" x14ac:dyDescent="0.2">
      <c r="A453" s="20"/>
      <c r="B453" s="21"/>
      <c r="C453" s="21" t="s">
        <v>527</v>
      </c>
      <c r="D453" s="22" t="s">
        <v>526</v>
      </c>
      <c r="E453" s="9">
        <f>Source!AU425</f>
        <v>10</v>
      </c>
      <c r="F453" s="24"/>
      <c r="G453" s="23"/>
      <c r="H453" s="9"/>
      <c r="I453" s="9"/>
      <c r="J453" s="25">
        <f>SUM(T447:T452)</f>
        <v>13.07</v>
      </c>
      <c r="K453" s="25"/>
    </row>
    <row r="454" spans="1:22" ht="14.25" x14ac:dyDescent="0.2">
      <c r="A454" s="20"/>
      <c r="B454" s="21"/>
      <c r="C454" s="21" t="s">
        <v>528</v>
      </c>
      <c r="D454" s="22" t="s">
        <v>526</v>
      </c>
      <c r="E454" s="9">
        <f>108</f>
        <v>108</v>
      </c>
      <c r="F454" s="24"/>
      <c r="G454" s="23"/>
      <c r="H454" s="9"/>
      <c r="I454" s="9"/>
      <c r="J454" s="25">
        <f>SUM(V447:V453)</f>
        <v>174.79</v>
      </c>
      <c r="K454" s="25"/>
    </row>
    <row r="455" spans="1:22" ht="14.25" x14ac:dyDescent="0.2">
      <c r="A455" s="20"/>
      <c r="B455" s="21"/>
      <c r="C455" s="21" t="s">
        <v>529</v>
      </c>
      <c r="D455" s="22" t="s">
        <v>530</v>
      </c>
      <c r="E455" s="9">
        <f>Source!AQ425</f>
        <v>11.7</v>
      </c>
      <c r="F455" s="24"/>
      <c r="G455" s="23" t="str">
        <f>Source!DI425</f>
        <v/>
      </c>
      <c r="H455" s="9">
        <f>Source!AV425</f>
        <v>1</v>
      </c>
      <c r="I455" s="9"/>
      <c r="J455" s="25"/>
      <c r="K455" s="25">
        <f>Source!U425</f>
        <v>1.1138399999999999</v>
      </c>
    </row>
    <row r="456" spans="1:22" ht="15" x14ac:dyDescent="0.25">
      <c r="A456" s="29"/>
      <c r="B456" s="29"/>
      <c r="C456" s="29"/>
      <c r="D456" s="29"/>
      <c r="E456" s="29"/>
      <c r="F456" s="29"/>
      <c r="G456" s="29"/>
      <c r="H456" s="29"/>
      <c r="I456" s="41">
        <f>J449+J450+J452+J453+J454</f>
        <v>770</v>
      </c>
      <c r="J456" s="41"/>
      <c r="K456" s="30">
        <f>IF(Source!I425&lt;&gt;0, ROUND(I456/Source!I425, 2), 0)</f>
        <v>8088.24</v>
      </c>
      <c r="P456" s="28">
        <f>I456</f>
        <v>770</v>
      </c>
    </row>
    <row r="457" spans="1:22" ht="28.5" x14ac:dyDescent="0.2">
      <c r="A457" s="20" t="str">
        <f>Source!E426</f>
        <v>51</v>
      </c>
      <c r="B457" s="21" t="str">
        <f>Source!F426</f>
        <v>2.1-3204-6-1/1</v>
      </c>
      <c r="C457" s="21" t="str">
        <f>Source!G426</f>
        <v>Разборка бортовых камней на бетонном основании</v>
      </c>
      <c r="D457" s="22" t="str">
        <f>Source!H426</f>
        <v>100 м</v>
      </c>
      <c r="E457" s="9">
        <f>Source!I426</f>
        <v>0.45</v>
      </c>
      <c r="F457" s="24"/>
      <c r="G457" s="23"/>
      <c r="H457" s="9"/>
      <c r="I457" s="9"/>
      <c r="J457" s="25"/>
      <c r="K457" s="25"/>
      <c r="Q457">
        <f>ROUND((Source!BZ426/100)*ROUND((Source!AF426*Source!AV426)*Source!I426, 2), 2)</f>
        <v>4651.8599999999997</v>
      </c>
      <c r="R457">
        <f>Source!X426</f>
        <v>4651.8599999999997</v>
      </c>
      <c r="S457">
        <f>ROUND((Source!CA426/100)*ROUND((Source!AF426*Source!AV426)*Source!I426, 2), 2)</f>
        <v>664.55</v>
      </c>
      <c r="T457">
        <f>Source!Y426</f>
        <v>664.55</v>
      </c>
      <c r="U457">
        <f>ROUND((175/100)*ROUND((Source!AE426*Source!AV426)*Source!I426, 2), 2)</f>
        <v>0</v>
      </c>
      <c r="V457">
        <f>ROUND((108/100)*ROUND(Source!CS426*Source!I426, 2), 2)</f>
        <v>0</v>
      </c>
    </row>
    <row r="458" spans="1:22" x14ac:dyDescent="0.2">
      <c r="C458" s="26" t="str">
        <f>"Объем: "&amp;Source!I426&amp;"=(45)/"&amp;"100"</f>
        <v>Объем: 0,45=(45)/100</v>
      </c>
    </row>
    <row r="459" spans="1:22" ht="14.25" x14ac:dyDescent="0.2">
      <c r="A459" s="20"/>
      <c r="B459" s="21"/>
      <c r="C459" s="21" t="s">
        <v>522</v>
      </c>
      <c r="D459" s="22"/>
      <c r="E459" s="9"/>
      <c r="F459" s="24">
        <f>Source!AO426</f>
        <v>14767.82</v>
      </c>
      <c r="G459" s="23" t="str">
        <f>Source!DG426</f>
        <v/>
      </c>
      <c r="H459" s="9">
        <f>Source!AV426</f>
        <v>1</v>
      </c>
      <c r="I459" s="9">
        <f>IF(Source!BA426&lt;&gt; 0, Source!BA426, 1)</f>
        <v>1</v>
      </c>
      <c r="J459" s="25">
        <f>Source!S426</f>
        <v>6645.52</v>
      </c>
      <c r="K459" s="25"/>
    </row>
    <row r="460" spans="1:22" ht="14.25" x14ac:dyDescent="0.2">
      <c r="A460" s="20"/>
      <c r="B460" s="21"/>
      <c r="C460" s="21" t="s">
        <v>525</v>
      </c>
      <c r="D460" s="22" t="s">
        <v>526</v>
      </c>
      <c r="E460" s="9">
        <f>Source!AT426</f>
        <v>70</v>
      </c>
      <c r="F460" s="24"/>
      <c r="G460" s="23"/>
      <c r="H460" s="9"/>
      <c r="I460" s="9"/>
      <c r="J460" s="25">
        <f>SUM(R457:R459)</f>
        <v>4651.8599999999997</v>
      </c>
      <c r="K460" s="25"/>
    </row>
    <row r="461" spans="1:22" ht="14.25" x14ac:dyDescent="0.2">
      <c r="A461" s="20"/>
      <c r="B461" s="21"/>
      <c r="C461" s="21" t="s">
        <v>527</v>
      </c>
      <c r="D461" s="22" t="s">
        <v>526</v>
      </c>
      <c r="E461" s="9">
        <f>Source!AU426</f>
        <v>10</v>
      </c>
      <c r="F461" s="24"/>
      <c r="G461" s="23"/>
      <c r="H461" s="9"/>
      <c r="I461" s="9"/>
      <c r="J461" s="25">
        <f>SUM(T457:T460)</f>
        <v>664.55</v>
      </c>
      <c r="K461" s="25"/>
    </row>
    <row r="462" spans="1:22" ht="14.25" x14ac:dyDescent="0.2">
      <c r="A462" s="20"/>
      <c r="B462" s="21"/>
      <c r="C462" s="21" t="s">
        <v>529</v>
      </c>
      <c r="D462" s="22" t="s">
        <v>530</v>
      </c>
      <c r="E462" s="9">
        <f>Source!AQ426</f>
        <v>76.7</v>
      </c>
      <c r="F462" s="24"/>
      <c r="G462" s="23" t="str">
        <f>Source!DI426</f>
        <v/>
      </c>
      <c r="H462" s="9">
        <f>Source!AV426</f>
        <v>1</v>
      </c>
      <c r="I462" s="9"/>
      <c r="J462" s="25"/>
      <c r="K462" s="25">
        <f>Source!U426</f>
        <v>34.515000000000001</v>
      </c>
    </row>
    <row r="463" spans="1:22" ht="15" x14ac:dyDescent="0.25">
      <c r="A463" s="29"/>
      <c r="B463" s="29"/>
      <c r="C463" s="29"/>
      <c r="D463" s="29"/>
      <c r="E463" s="29"/>
      <c r="F463" s="29"/>
      <c r="G463" s="29"/>
      <c r="H463" s="29"/>
      <c r="I463" s="41">
        <f>J459+J460+J461</f>
        <v>11961.93</v>
      </c>
      <c r="J463" s="41"/>
      <c r="K463" s="30">
        <f>IF(Source!I426&lt;&gt;0, ROUND(I463/Source!I426, 2), 0)</f>
        <v>26582.07</v>
      </c>
      <c r="P463" s="28">
        <f>I463</f>
        <v>11961.93</v>
      </c>
    </row>
    <row r="464" spans="1:22" ht="42.75" x14ac:dyDescent="0.2">
      <c r="A464" s="20" t="str">
        <f>Source!E427</f>
        <v>52</v>
      </c>
      <c r="B464" s="21" t="str">
        <f>Source!F427</f>
        <v>1.49-9101-7-1/1</v>
      </c>
      <c r="C464" s="21" t="str">
        <f>Source!G427</f>
        <v>Механизированная погрузка строительного мусора в автомобили-самосвалы</v>
      </c>
      <c r="D464" s="22" t="str">
        <f>Source!H427</f>
        <v>т</v>
      </c>
      <c r="E464" s="9">
        <f>Source!I427</f>
        <v>30.967199999999998</v>
      </c>
      <c r="F464" s="24"/>
      <c r="G464" s="23"/>
      <c r="H464" s="9"/>
      <c r="I464" s="9"/>
      <c r="J464" s="25"/>
      <c r="K464" s="25"/>
      <c r="Q464">
        <f>ROUND((Source!BZ427/100)*ROUND((Source!AF427*Source!AV427)*Source!I427, 2), 2)</f>
        <v>0</v>
      </c>
      <c r="R464">
        <f>Source!X427</f>
        <v>0</v>
      </c>
      <c r="S464">
        <f>ROUND((Source!CA427/100)*ROUND((Source!AF427*Source!AV427)*Source!I427, 2), 2)</f>
        <v>0</v>
      </c>
      <c r="T464">
        <f>Source!Y427</f>
        <v>0</v>
      </c>
      <c r="U464">
        <f>ROUND((175/100)*ROUND((Source!AE427*Source!AV427)*Source!I427, 2), 2)</f>
        <v>1332.59</v>
      </c>
      <c r="V464">
        <f>ROUND((108/100)*ROUND(Source!CS427*Source!I427, 2), 2)</f>
        <v>822.4</v>
      </c>
    </row>
    <row r="465" spans="1:22" ht="38.25" x14ac:dyDescent="0.2">
      <c r="C465" s="26" t="str">
        <f>"Объем: "&amp;Source!I427&amp;"=("&amp;Source!I424&amp;"*"&amp;"100*"&amp;"2,4+"&amp;""&amp;Source!I425&amp;"*"&amp;"100*"&amp;"1,6+"&amp;""&amp;Source!I426&amp;"*"&amp;"100*"&amp;"(0,043+"&amp;"0,059)*"&amp;"2,4)*"&amp;"0,9"</f>
        <v>Объем: 30,9672=(0,034*100*2,4+0,0952*100*1,6+0,45*100*(0,043+0,059)*2,4)*0,9</v>
      </c>
    </row>
    <row r="466" spans="1:22" ht="14.25" x14ac:dyDescent="0.2">
      <c r="A466" s="20"/>
      <c r="B466" s="21"/>
      <c r="C466" s="21" t="s">
        <v>523</v>
      </c>
      <c r="D466" s="22"/>
      <c r="E466" s="9"/>
      <c r="F466" s="24">
        <f>Source!AM427</f>
        <v>77.959999999999994</v>
      </c>
      <c r="G466" s="23" t="str">
        <f>Source!DE427</f>
        <v/>
      </c>
      <c r="H466" s="9">
        <f>Source!AV427</f>
        <v>1</v>
      </c>
      <c r="I466" s="9">
        <f>IF(Source!BB427&lt;&gt; 0, Source!BB427, 1)</f>
        <v>1</v>
      </c>
      <c r="J466" s="25">
        <f>Source!Q427</f>
        <v>2414.1999999999998</v>
      </c>
      <c r="K466" s="25"/>
    </row>
    <row r="467" spans="1:22" ht="14.25" x14ac:dyDescent="0.2">
      <c r="A467" s="20"/>
      <c r="B467" s="21"/>
      <c r="C467" s="21" t="s">
        <v>524</v>
      </c>
      <c r="D467" s="22"/>
      <c r="E467" s="9"/>
      <c r="F467" s="24">
        <f>Source!AN427</f>
        <v>24.59</v>
      </c>
      <c r="G467" s="23" t="str">
        <f>Source!DF427</f>
        <v/>
      </c>
      <c r="H467" s="9">
        <f>Source!AV427</f>
        <v>1</v>
      </c>
      <c r="I467" s="9">
        <f>IF(Source!BS427&lt;&gt; 0, Source!BS427, 1)</f>
        <v>1</v>
      </c>
      <c r="J467" s="27">
        <f>Source!R427</f>
        <v>761.48</v>
      </c>
      <c r="K467" s="25"/>
    </row>
    <row r="468" spans="1:22" ht="14.25" x14ac:dyDescent="0.2">
      <c r="A468" s="20"/>
      <c r="B468" s="21"/>
      <c r="C468" s="21" t="s">
        <v>528</v>
      </c>
      <c r="D468" s="22" t="s">
        <v>526</v>
      </c>
      <c r="E468" s="9">
        <f>108</f>
        <v>108</v>
      </c>
      <c r="F468" s="24"/>
      <c r="G468" s="23"/>
      <c r="H468" s="9"/>
      <c r="I468" s="9"/>
      <c r="J468" s="25">
        <f>SUM(V464:V467)</f>
        <v>822.4</v>
      </c>
      <c r="K468" s="25"/>
    </row>
    <row r="469" spans="1:22" ht="15" x14ac:dyDescent="0.25">
      <c r="A469" s="29"/>
      <c r="B469" s="29"/>
      <c r="C469" s="29"/>
      <c r="D469" s="29"/>
      <c r="E469" s="29"/>
      <c r="F469" s="29"/>
      <c r="G469" s="29"/>
      <c r="H469" s="29"/>
      <c r="I469" s="41">
        <f>J466+J468</f>
        <v>3236.6</v>
      </c>
      <c r="J469" s="41"/>
      <c r="K469" s="30">
        <f>IF(Source!I427&lt;&gt;0, ROUND(I469/Source!I427, 2), 0)</f>
        <v>104.52</v>
      </c>
      <c r="P469" s="28">
        <f>I469</f>
        <v>3236.6</v>
      </c>
    </row>
    <row r="470" spans="1:22" ht="57" x14ac:dyDescent="0.2">
      <c r="A470" s="20" t="str">
        <f>Source!E428</f>
        <v>53</v>
      </c>
      <c r="B470" s="21" t="str">
        <f>Source!F428</f>
        <v>1.49-9201-1-2/1</v>
      </c>
      <c r="C470" s="21" t="str">
        <f>Source!G428</f>
        <v>Перевозка строительного мусора автосамосвалами грузоподъемностью до 10 т на расстояние 1 км - при механизированной погрузке</v>
      </c>
      <c r="D470" s="22" t="str">
        <f>Source!H428</f>
        <v>т</v>
      </c>
      <c r="E470" s="9">
        <f>Source!I428</f>
        <v>30.967199999999998</v>
      </c>
      <c r="F470" s="24"/>
      <c r="G470" s="23"/>
      <c r="H470" s="9"/>
      <c r="I470" s="9"/>
      <c r="J470" s="25"/>
      <c r="K470" s="25"/>
      <c r="Q470">
        <f>ROUND((Source!BZ428/100)*ROUND((Source!AF428*Source!AV428)*Source!I428, 2), 2)</f>
        <v>0</v>
      </c>
      <c r="R470">
        <f>Source!X428</f>
        <v>0</v>
      </c>
      <c r="S470">
        <f>ROUND((Source!CA428/100)*ROUND((Source!AF428*Source!AV428)*Source!I428, 2), 2)</f>
        <v>0</v>
      </c>
      <c r="T470">
        <f>Source!Y428</f>
        <v>0</v>
      </c>
      <c r="U470">
        <f>ROUND((175/100)*ROUND((Source!AE428*Source!AV428)*Source!I428, 2), 2)</f>
        <v>2006.22</v>
      </c>
      <c r="V470">
        <f>ROUND((108/100)*ROUND(Source!CS428*Source!I428, 2), 2)</f>
        <v>1238.1199999999999</v>
      </c>
    </row>
    <row r="471" spans="1:22" ht="14.25" x14ac:dyDescent="0.2">
      <c r="A471" s="20"/>
      <c r="B471" s="21"/>
      <c r="C471" s="21" t="s">
        <v>523</v>
      </c>
      <c r="D471" s="22"/>
      <c r="E471" s="9"/>
      <c r="F471" s="24">
        <f>Source!AM428</f>
        <v>62.5</v>
      </c>
      <c r="G471" s="23" t="str">
        <f>Source!DE428</f>
        <v/>
      </c>
      <c r="H471" s="9">
        <f>Source!AV428</f>
        <v>1</v>
      </c>
      <c r="I471" s="9">
        <f>IF(Source!BB428&lt;&gt; 0, Source!BB428, 1)</f>
        <v>1</v>
      </c>
      <c r="J471" s="25">
        <f>Source!Q428</f>
        <v>1935.45</v>
      </c>
      <c r="K471" s="25"/>
    </row>
    <row r="472" spans="1:22" ht="14.25" x14ac:dyDescent="0.2">
      <c r="A472" s="20"/>
      <c r="B472" s="21"/>
      <c r="C472" s="21" t="s">
        <v>524</v>
      </c>
      <c r="D472" s="22"/>
      <c r="E472" s="9"/>
      <c r="F472" s="24">
        <f>Source!AN428</f>
        <v>37.020000000000003</v>
      </c>
      <c r="G472" s="23" t="str">
        <f>Source!DF428</f>
        <v/>
      </c>
      <c r="H472" s="9">
        <f>Source!AV428</f>
        <v>1</v>
      </c>
      <c r="I472" s="9">
        <f>IF(Source!BS428&lt;&gt; 0, Source!BS428, 1)</f>
        <v>1</v>
      </c>
      <c r="J472" s="27">
        <f>Source!R428</f>
        <v>1146.4100000000001</v>
      </c>
      <c r="K472" s="25"/>
    </row>
    <row r="473" spans="1:22" ht="15" x14ac:dyDescent="0.25">
      <c r="A473" s="29"/>
      <c r="B473" s="29"/>
      <c r="C473" s="29"/>
      <c r="D473" s="29"/>
      <c r="E473" s="29"/>
      <c r="F473" s="29"/>
      <c r="G473" s="29"/>
      <c r="H473" s="29"/>
      <c r="I473" s="41">
        <f>J471</f>
        <v>1935.45</v>
      </c>
      <c r="J473" s="41"/>
      <c r="K473" s="30">
        <f>IF(Source!I428&lt;&gt;0, ROUND(I473/Source!I428, 2), 0)</f>
        <v>62.5</v>
      </c>
      <c r="P473" s="28">
        <f>I473</f>
        <v>1935.45</v>
      </c>
    </row>
    <row r="474" spans="1:22" ht="42.75" x14ac:dyDescent="0.2">
      <c r="A474" s="20" t="str">
        <f>Source!E429</f>
        <v>54</v>
      </c>
      <c r="B474" s="21" t="str">
        <f>Source!F429</f>
        <v>1.50-3305-4-1/1</v>
      </c>
      <c r="C474" s="21" t="str">
        <f>Source!G429</f>
        <v>Погрузка и выгрузка вручную строительного мусора на транспортные средства</v>
      </c>
      <c r="D474" s="22" t="str">
        <f>Source!H429</f>
        <v>т</v>
      </c>
      <c r="E474" s="9">
        <f>Source!I429</f>
        <v>3.4407999999999999</v>
      </c>
      <c r="F474" s="24"/>
      <c r="G474" s="23"/>
      <c r="H474" s="9"/>
      <c r="I474" s="9"/>
      <c r="J474" s="25"/>
      <c r="K474" s="25"/>
      <c r="Q474">
        <f>ROUND((Source!BZ429/100)*ROUND((Source!AF429*Source!AV429)*Source!I429, 2), 2)</f>
        <v>288.27999999999997</v>
      </c>
      <c r="R474">
        <f>Source!X429</f>
        <v>288.27999999999997</v>
      </c>
      <c r="S474">
        <f>ROUND((Source!CA429/100)*ROUND((Source!AF429*Source!AV429)*Source!I429, 2), 2)</f>
        <v>41.18</v>
      </c>
      <c r="T474">
        <f>Source!Y429</f>
        <v>41.18</v>
      </c>
      <c r="U474">
        <f>ROUND((175/100)*ROUND((Source!AE429*Source!AV429)*Source!I429, 2), 2)</f>
        <v>0</v>
      </c>
      <c r="V474">
        <f>ROUND((108/100)*ROUND(Source!CS429*Source!I429, 2), 2)</f>
        <v>0</v>
      </c>
    </row>
    <row r="475" spans="1:22" x14ac:dyDescent="0.2">
      <c r="C475" s="26" t="str">
        <f>"Объем: "&amp;Source!I429&amp;"="&amp;Source!I427&amp;"/"&amp;"0,9*"&amp;"0,1"</f>
        <v>Объем: 3,4408=30,9672/0,9*0,1</v>
      </c>
    </row>
    <row r="476" spans="1:22" ht="14.25" x14ac:dyDescent="0.2">
      <c r="A476" s="20"/>
      <c r="B476" s="21"/>
      <c r="C476" s="21" t="s">
        <v>522</v>
      </c>
      <c r="D476" s="22"/>
      <c r="E476" s="9"/>
      <c r="F476" s="24">
        <f>Source!AO429</f>
        <v>119.69</v>
      </c>
      <c r="G476" s="23" t="str">
        <f>Source!DG429</f>
        <v/>
      </c>
      <c r="H476" s="9">
        <f>Source!AV429</f>
        <v>1</v>
      </c>
      <c r="I476" s="9">
        <f>IF(Source!BA429&lt;&gt; 0, Source!BA429, 1)</f>
        <v>1</v>
      </c>
      <c r="J476" s="25">
        <f>Source!S429</f>
        <v>411.83</v>
      </c>
      <c r="K476" s="25"/>
    </row>
    <row r="477" spans="1:22" ht="14.25" x14ac:dyDescent="0.2">
      <c r="A477" s="20"/>
      <c r="B477" s="21"/>
      <c r="C477" s="21" t="s">
        <v>525</v>
      </c>
      <c r="D477" s="22" t="s">
        <v>526</v>
      </c>
      <c r="E477" s="9">
        <f>Source!AT429</f>
        <v>70</v>
      </c>
      <c r="F477" s="24"/>
      <c r="G477" s="23"/>
      <c r="H477" s="9"/>
      <c r="I477" s="9"/>
      <c r="J477" s="25">
        <f>SUM(R474:R476)</f>
        <v>288.27999999999997</v>
      </c>
      <c r="K477" s="25"/>
    </row>
    <row r="478" spans="1:22" ht="14.25" x14ac:dyDescent="0.2">
      <c r="A478" s="20"/>
      <c r="B478" s="21"/>
      <c r="C478" s="21" t="s">
        <v>527</v>
      </c>
      <c r="D478" s="22" t="s">
        <v>526</v>
      </c>
      <c r="E478" s="9">
        <f>Source!AU429</f>
        <v>10</v>
      </c>
      <c r="F478" s="24"/>
      <c r="G478" s="23"/>
      <c r="H478" s="9"/>
      <c r="I478" s="9"/>
      <c r="J478" s="25">
        <f>SUM(T474:T477)</f>
        <v>41.18</v>
      </c>
      <c r="K478" s="25"/>
    </row>
    <row r="479" spans="1:22" ht="14.25" x14ac:dyDescent="0.2">
      <c r="A479" s="20"/>
      <c r="B479" s="21"/>
      <c r="C479" s="21" t="s">
        <v>529</v>
      </c>
      <c r="D479" s="22" t="s">
        <v>530</v>
      </c>
      <c r="E479" s="9">
        <f>Source!AQ429</f>
        <v>1.02</v>
      </c>
      <c r="F479" s="24"/>
      <c r="G479" s="23" t="str">
        <f>Source!DI429</f>
        <v/>
      </c>
      <c r="H479" s="9">
        <f>Source!AV429</f>
        <v>1</v>
      </c>
      <c r="I479" s="9"/>
      <c r="J479" s="25"/>
      <c r="K479" s="25">
        <f>Source!U429</f>
        <v>3.5096159999999998</v>
      </c>
    </row>
    <row r="480" spans="1:22" ht="15" x14ac:dyDescent="0.25">
      <c r="A480" s="29"/>
      <c r="B480" s="29"/>
      <c r="C480" s="29"/>
      <c r="D480" s="29"/>
      <c r="E480" s="29"/>
      <c r="F480" s="29"/>
      <c r="G480" s="29"/>
      <c r="H480" s="29"/>
      <c r="I480" s="41">
        <f>J476+J477+J478</f>
        <v>741.28999999999985</v>
      </c>
      <c r="J480" s="41"/>
      <c r="K480" s="30">
        <f>IF(Source!I429&lt;&gt;0, ROUND(I480/Source!I429, 2), 0)</f>
        <v>215.44</v>
      </c>
      <c r="P480" s="28">
        <f>I480</f>
        <v>741.28999999999985</v>
      </c>
    </row>
    <row r="481" spans="1:22" ht="57" x14ac:dyDescent="0.2">
      <c r="A481" s="20" t="str">
        <f>Source!E430</f>
        <v>55</v>
      </c>
      <c r="B481" s="21" t="str">
        <f>Source!F430</f>
        <v>1.49-9201-1-1/1</v>
      </c>
      <c r="C481" s="21" t="str">
        <f>Source!G430</f>
        <v>Перевозка строительного мусора автосамосвалами грузоподъемностью до 10 т на расстояние 1 км - при погрузке вручную</v>
      </c>
      <c r="D481" s="22" t="str">
        <f>Source!H430</f>
        <v>т</v>
      </c>
      <c r="E481" s="9">
        <f>Source!I430</f>
        <v>3.4407999999999999</v>
      </c>
      <c r="F481" s="24"/>
      <c r="G481" s="23"/>
      <c r="H481" s="9"/>
      <c r="I481" s="9"/>
      <c r="J481" s="25"/>
      <c r="K481" s="25"/>
      <c r="Q481">
        <f>ROUND((Source!BZ430/100)*ROUND((Source!AF430*Source!AV430)*Source!I430, 2), 2)</f>
        <v>0</v>
      </c>
      <c r="R481">
        <f>Source!X430</f>
        <v>0</v>
      </c>
      <c r="S481">
        <f>ROUND((Source!CA430/100)*ROUND((Source!AF430*Source!AV430)*Source!I430, 2), 2)</f>
        <v>0</v>
      </c>
      <c r="T481">
        <f>Source!Y430</f>
        <v>0</v>
      </c>
      <c r="U481">
        <f>ROUND((175/100)*ROUND((Source!AE430*Source!AV430)*Source!I430, 2), 2)</f>
        <v>639.47</v>
      </c>
      <c r="V481">
        <f>ROUND((108/100)*ROUND(Source!CS430*Source!I430, 2), 2)</f>
        <v>394.64</v>
      </c>
    </row>
    <row r="482" spans="1:22" ht="14.25" x14ac:dyDescent="0.2">
      <c r="A482" s="20"/>
      <c r="B482" s="21"/>
      <c r="C482" s="21" t="s">
        <v>523</v>
      </c>
      <c r="D482" s="22"/>
      <c r="E482" s="9"/>
      <c r="F482" s="24">
        <f>Source!AM430</f>
        <v>179.4</v>
      </c>
      <c r="G482" s="23" t="str">
        <f>Source!DE430</f>
        <v/>
      </c>
      <c r="H482" s="9">
        <f>Source!AV430</f>
        <v>1</v>
      </c>
      <c r="I482" s="9">
        <f>IF(Source!BB430&lt;&gt; 0, Source!BB430, 1)</f>
        <v>1</v>
      </c>
      <c r="J482" s="25">
        <f>Source!Q430</f>
        <v>617.28</v>
      </c>
      <c r="K482" s="25"/>
    </row>
    <row r="483" spans="1:22" ht="14.25" x14ac:dyDescent="0.2">
      <c r="A483" s="20"/>
      <c r="B483" s="21"/>
      <c r="C483" s="21" t="s">
        <v>524</v>
      </c>
      <c r="D483" s="22"/>
      <c r="E483" s="9"/>
      <c r="F483" s="24">
        <f>Source!AN430</f>
        <v>106.2</v>
      </c>
      <c r="G483" s="23" t="str">
        <f>Source!DF430</f>
        <v/>
      </c>
      <c r="H483" s="9">
        <f>Source!AV430</f>
        <v>1</v>
      </c>
      <c r="I483" s="9">
        <f>IF(Source!BS430&lt;&gt; 0, Source!BS430, 1)</f>
        <v>1</v>
      </c>
      <c r="J483" s="27">
        <f>Source!R430</f>
        <v>365.41</v>
      </c>
      <c r="K483" s="25"/>
    </row>
    <row r="484" spans="1:22" ht="15" x14ac:dyDescent="0.25">
      <c r="A484" s="29"/>
      <c r="B484" s="29"/>
      <c r="C484" s="29"/>
      <c r="D484" s="29"/>
      <c r="E484" s="29"/>
      <c r="F484" s="29"/>
      <c r="G484" s="29"/>
      <c r="H484" s="29"/>
      <c r="I484" s="41">
        <f>J482</f>
        <v>617.28</v>
      </c>
      <c r="J484" s="41"/>
      <c r="K484" s="30">
        <f>IF(Source!I430&lt;&gt;0, ROUND(I484/Source!I430, 2), 0)</f>
        <v>179.4</v>
      </c>
      <c r="P484" s="28">
        <f>I484</f>
        <v>617.28</v>
      </c>
    </row>
    <row r="485" spans="1:22" ht="57" x14ac:dyDescent="0.2">
      <c r="A485" s="20" t="str">
        <f>Source!E431</f>
        <v>56</v>
      </c>
      <c r="B485" s="21" t="str">
        <f>Source!F431</f>
        <v>1.49-9201-1-3/1</v>
      </c>
      <c r="C485" s="21" t="str">
        <f>Source!G431</f>
        <v>Перевозка строительного мусора автосамосвалами грузоподъемностью до 10 т - добавляется на каждый последующий 1 км до 100 км</v>
      </c>
      <c r="D485" s="22" t="str">
        <f>Source!H431</f>
        <v>т</v>
      </c>
      <c r="E485" s="9">
        <f>Source!I431</f>
        <v>34.408000000000001</v>
      </c>
      <c r="F485" s="24"/>
      <c r="G485" s="23"/>
      <c r="H485" s="9"/>
      <c r="I485" s="9"/>
      <c r="J485" s="25"/>
      <c r="K485" s="25"/>
      <c r="Q485">
        <f>ROUND((Source!BZ431/100)*ROUND((Source!AF431*Source!AV431)*Source!I431, 2), 2)</f>
        <v>0</v>
      </c>
      <c r="R485">
        <f>Source!X431</f>
        <v>0</v>
      </c>
      <c r="S485">
        <f>ROUND((Source!CA431/100)*ROUND((Source!AF431*Source!AV431)*Source!I431, 2), 2)</f>
        <v>0</v>
      </c>
      <c r="T485">
        <f>Source!Y431</f>
        <v>0</v>
      </c>
      <c r="U485">
        <f>ROUND((175/100)*ROUND((Source!AE431*Source!AV431)*Source!I431, 2), 2)</f>
        <v>27459.99</v>
      </c>
      <c r="V485">
        <f>ROUND((108/100)*ROUND(Source!CS431*Source!I431, 2), 2)</f>
        <v>16946.73</v>
      </c>
    </row>
    <row r="486" spans="1:22" x14ac:dyDescent="0.2">
      <c r="C486" s="26" t="str">
        <f>"Объем: "&amp;Source!I431&amp;"="&amp;Source!I428&amp;"+"&amp;""&amp;Source!I430&amp;""</f>
        <v>Объем: 34,408=30,9672+3,4408</v>
      </c>
    </row>
    <row r="487" spans="1:22" ht="14.25" x14ac:dyDescent="0.2">
      <c r="A487" s="20"/>
      <c r="B487" s="21"/>
      <c r="C487" s="21" t="s">
        <v>523</v>
      </c>
      <c r="D487" s="22"/>
      <c r="E487" s="9"/>
      <c r="F487" s="24">
        <f>Source!AM431</f>
        <v>29.58</v>
      </c>
      <c r="G487" s="23" t="str">
        <f>Source!DE431</f>
        <v>)*26</v>
      </c>
      <c r="H487" s="9">
        <f>Source!AV431</f>
        <v>1</v>
      </c>
      <c r="I487" s="9">
        <f>IF(Source!BB431&lt;&gt; 0, Source!BB431, 1)</f>
        <v>1</v>
      </c>
      <c r="J487" s="25">
        <f>Source!Q431</f>
        <v>26462.5</v>
      </c>
      <c r="K487" s="25"/>
    </row>
    <row r="488" spans="1:22" ht="14.25" x14ac:dyDescent="0.2">
      <c r="A488" s="20"/>
      <c r="B488" s="21"/>
      <c r="C488" s="21" t="s">
        <v>524</v>
      </c>
      <c r="D488" s="22"/>
      <c r="E488" s="9"/>
      <c r="F488" s="24">
        <f>Source!AN431</f>
        <v>17.54</v>
      </c>
      <c r="G488" s="23" t="str">
        <f>Source!DF431</f>
        <v>)*26</v>
      </c>
      <c r="H488" s="9">
        <f>Source!AV431</f>
        <v>1</v>
      </c>
      <c r="I488" s="9">
        <f>IF(Source!BS431&lt;&gt; 0, Source!BS431, 1)</f>
        <v>1</v>
      </c>
      <c r="J488" s="27">
        <f>Source!R431</f>
        <v>15691.42</v>
      </c>
      <c r="K488" s="25"/>
    </row>
    <row r="489" spans="1:22" ht="15" x14ac:dyDescent="0.25">
      <c r="A489" s="29"/>
      <c r="B489" s="29"/>
      <c r="C489" s="29"/>
      <c r="D489" s="29"/>
      <c r="E489" s="29"/>
      <c r="F489" s="29"/>
      <c r="G489" s="29"/>
      <c r="H489" s="29"/>
      <c r="I489" s="41">
        <f>J487</f>
        <v>26462.5</v>
      </c>
      <c r="J489" s="41"/>
      <c r="K489" s="30">
        <f>IF(Source!I431&lt;&gt;0, ROUND(I489/Source!I431, 2), 0)</f>
        <v>769.08</v>
      </c>
      <c r="P489" s="28">
        <f>I489</f>
        <v>26462.5</v>
      </c>
    </row>
    <row r="490" spans="1:22" ht="99.75" x14ac:dyDescent="0.2">
      <c r="A490" s="20" t="str">
        <f>Source!E432</f>
        <v>57</v>
      </c>
      <c r="B490" s="21" t="str">
        <f>Source!F432</f>
        <v>21.25-0-5</v>
      </c>
      <c r="C490" s="21" t="str">
        <f>Source!G432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D490" s="22" t="str">
        <f>Source!H432</f>
        <v>т</v>
      </c>
      <c r="E490" s="9">
        <f>Source!I432</f>
        <v>19.175999999999998</v>
      </c>
      <c r="F490" s="24">
        <f>Source!AL432</f>
        <v>150.61000000000001</v>
      </c>
      <c r="G490" s="23" t="str">
        <f>Source!DD432</f>
        <v/>
      </c>
      <c r="H490" s="9">
        <f>Source!AW432</f>
        <v>1</v>
      </c>
      <c r="I490" s="9">
        <f>IF(Source!BC432&lt;&gt; 0, Source!BC432, 1)</f>
        <v>1</v>
      </c>
      <c r="J490" s="25">
        <f>Source!P432</f>
        <v>2888.1</v>
      </c>
      <c r="K490" s="25"/>
      <c r="Q490">
        <f>ROUND((Source!BZ432/100)*ROUND((Source!AF432*Source!AV432)*Source!I432, 2), 2)</f>
        <v>0</v>
      </c>
      <c r="R490">
        <f>Source!X432</f>
        <v>0</v>
      </c>
      <c r="S490">
        <f>ROUND((Source!CA432/100)*ROUND((Source!AF432*Source!AV432)*Source!I432, 2), 2)</f>
        <v>0</v>
      </c>
      <c r="T490">
        <f>Source!Y432</f>
        <v>0</v>
      </c>
      <c r="U490">
        <f>ROUND((175/100)*ROUND((Source!AE432*Source!AV432)*Source!I432, 2), 2)</f>
        <v>0</v>
      </c>
      <c r="V490">
        <f>ROUND((108/100)*ROUND(Source!CS432*Source!I432, 2), 2)</f>
        <v>0</v>
      </c>
    </row>
    <row r="491" spans="1:22" x14ac:dyDescent="0.2">
      <c r="C491" s="26" t="str">
        <f>"Объем: "&amp;Source!I432&amp;"="&amp;Source!I431&amp;"-"&amp;""&amp;Source!I433&amp;""</f>
        <v>Объем: 19,176=34,408-15,232</v>
      </c>
    </row>
    <row r="492" spans="1:22" ht="15" x14ac:dyDescent="0.25">
      <c r="A492" s="29"/>
      <c r="B492" s="29"/>
      <c r="C492" s="29"/>
      <c r="D492" s="29"/>
      <c r="E492" s="29"/>
      <c r="F492" s="29"/>
      <c r="G492" s="29"/>
      <c r="H492" s="29"/>
      <c r="I492" s="41">
        <f>J490</f>
        <v>2888.1</v>
      </c>
      <c r="J492" s="41"/>
      <c r="K492" s="30">
        <f>IF(Source!I432&lt;&gt;0, ROUND(I492/Source!I432, 2), 0)</f>
        <v>150.61000000000001</v>
      </c>
      <c r="P492" s="28">
        <f>I492</f>
        <v>2888.1</v>
      </c>
    </row>
    <row r="493" spans="1:22" ht="28.5" x14ac:dyDescent="0.2">
      <c r="A493" s="20" t="str">
        <f>Source!E433</f>
        <v>58</v>
      </c>
      <c r="B493" s="21" t="str">
        <f>Source!F433</f>
        <v>21.25-0-1</v>
      </c>
      <c r="C493" s="21" t="str">
        <f>Source!G433</f>
        <v>Содержание свалки отходов строительства и сноса</v>
      </c>
      <c r="D493" s="22" t="str">
        <f>Source!H433</f>
        <v>т</v>
      </c>
      <c r="E493" s="9">
        <f>Source!I433</f>
        <v>15.231999999999999</v>
      </c>
      <c r="F493" s="24">
        <f>Source!AL433</f>
        <v>203.01</v>
      </c>
      <c r="G493" s="23" t="str">
        <f>Source!DD433</f>
        <v/>
      </c>
      <c r="H493" s="9">
        <f>Source!AW433</f>
        <v>1</v>
      </c>
      <c r="I493" s="9">
        <f>IF(Source!BC433&lt;&gt; 0, Source!BC433, 1)</f>
        <v>1</v>
      </c>
      <c r="J493" s="25">
        <f>Source!P433</f>
        <v>3092.25</v>
      </c>
      <c r="K493" s="25"/>
      <c r="Q493">
        <f>ROUND((Source!BZ433/100)*ROUND((Source!AF433*Source!AV433)*Source!I433, 2), 2)</f>
        <v>0</v>
      </c>
      <c r="R493">
        <f>Source!X433</f>
        <v>0</v>
      </c>
      <c r="S493">
        <f>ROUND((Source!CA433/100)*ROUND((Source!AF433*Source!AV433)*Source!I433, 2), 2)</f>
        <v>0</v>
      </c>
      <c r="T493">
        <f>Source!Y433</f>
        <v>0</v>
      </c>
      <c r="U493">
        <f>ROUND((175/100)*ROUND((Source!AE433*Source!AV433)*Source!I433, 2), 2)</f>
        <v>0</v>
      </c>
      <c r="V493">
        <f>ROUND((108/100)*ROUND(Source!CS433*Source!I433, 2), 2)</f>
        <v>0</v>
      </c>
    </row>
    <row r="494" spans="1:22" x14ac:dyDescent="0.2">
      <c r="C494" s="26" t="str">
        <f>"Объем: "&amp;Source!I433&amp;"="&amp;Source!I425&amp;"*"&amp;"100*"&amp;"1,6"</f>
        <v>Объем: 15,232=0,0952*100*1,6</v>
      </c>
    </row>
    <row r="495" spans="1:22" ht="15" x14ac:dyDescent="0.25">
      <c r="A495" s="29"/>
      <c r="B495" s="29"/>
      <c r="C495" s="29"/>
      <c r="D495" s="29"/>
      <c r="E495" s="29"/>
      <c r="F495" s="29"/>
      <c r="G495" s="29"/>
      <c r="H495" s="29"/>
      <c r="I495" s="41">
        <f>J493</f>
        <v>3092.25</v>
      </c>
      <c r="J495" s="41"/>
      <c r="K495" s="30">
        <f>IF(Source!I433&lt;&gt;0, ROUND(I495/Source!I433, 2), 0)</f>
        <v>203.01</v>
      </c>
      <c r="P495" s="28">
        <f>I495</f>
        <v>3092.25</v>
      </c>
    </row>
    <row r="497" spans="1:22" ht="15" x14ac:dyDescent="0.25">
      <c r="A497" s="40" t="str">
        <f>CONCATENATE("Итого по подразделу: ",IF(Source!G435&lt;&gt;"Новый подраздел", Source!G435, ""))</f>
        <v>Итого по подразделу: Подготовительные работы</v>
      </c>
      <c r="B497" s="40"/>
      <c r="C497" s="40"/>
      <c r="D497" s="40"/>
      <c r="E497" s="40"/>
      <c r="F497" s="40"/>
      <c r="G497" s="40"/>
      <c r="H497" s="40"/>
      <c r="I497" s="38">
        <f>SUM(P436:P496)</f>
        <v>55058.5</v>
      </c>
      <c r="J497" s="39"/>
      <c r="K497" s="31"/>
    </row>
    <row r="500" spans="1:22" ht="16.5" x14ac:dyDescent="0.25">
      <c r="A500" s="42" t="str">
        <f>CONCATENATE("Подраздел: ",IF(Source!G464&lt;&gt;"Новый подраздел", Source!G464, ""))</f>
        <v>Подраздел: Устройство парковочного кармана</v>
      </c>
      <c r="B500" s="42"/>
      <c r="C500" s="42"/>
      <c r="D500" s="42"/>
      <c r="E500" s="42"/>
      <c r="F500" s="42"/>
      <c r="G500" s="42"/>
      <c r="H500" s="42"/>
      <c r="I500" s="42"/>
      <c r="J500" s="42"/>
      <c r="K500" s="42"/>
    </row>
    <row r="501" spans="1:22" ht="57" x14ac:dyDescent="0.2">
      <c r="A501" s="20" t="str">
        <f>Source!E468</f>
        <v>59</v>
      </c>
      <c r="B501" s="21" t="str">
        <f>Source!F468</f>
        <v>2.49-3101-3-3/1</v>
      </c>
      <c r="C501" s="21" t="str">
        <f>Source!G468</f>
        <v>Разработка грунта с погрузкой на автомобили-самосвалы экскаваторами с ковшом вместимостью 0,5 м3, группа грунтов 1-3</v>
      </c>
      <c r="D501" s="22" t="str">
        <f>Source!H468</f>
        <v>100 м3</v>
      </c>
      <c r="E501" s="9">
        <f>Source!I468</f>
        <v>0.86004000000000003</v>
      </c>
      <c r="F501" s="24"/>
      <c r="G501" s="23"/>
      <c r="H501" s="9"/>
      <c r="I501" s="9"/>
      <c r="J501" s="25"/>
      <c r="K501" s="25"/>
      <c r="Q501">
        <f>ROUND((Source!BZ468/100)*ROUND((Source!AF468*Source!AV468)*Source!I468, 2), 2)</f>
        <v>164.77</v>
      </c>
      <c r="R501">
        <f>Source!X468</f>
        <v>164.77</v>
      </c>
      <c r="S501">
        <f>ROUND((Source!CA468/100)*ROUND((Source!AF468*Source!AV468)*Source!I468, 2), 2)</f>
        <v>23.54</v>
      </c>
      <c r="T501">
        <f>Source!Y468</f>
        <v>23.54</v>
      </c>
      <c r="U501">
        <f>ROUND((175/100)*ROUND((Source!AE468*Source!AV468)*Source!I468, 2), 2)</f>
        <v>4907.16</v>
      </c>
      <c r="V501">
        <f>ROUND((108/100)*ROUND(Source!CS468*Source!I468, 2), 2)</f>
        <v>3028.42</v>
      </c>
    </row>
    <row r="502" spans="1:22" x14ac:dyDescent="0.2">
      <c r="C502" s="26" t="str">
        <f>"Объем: "&amp;Source!I468&amp;"=((68*"&amp;"0,29+"&amp;"158*"&amp;"0,48)*"&amp;"0,9)/"&amp;"100"</f>
        <v>Объем: 0,86004=((68*0,29+158*0,48)*0,9)/100</v>
      </c>
    </row>
    <row r="503" spans="1:22" ht="14.25" x14ac:dyDescent="0.2">
      <c r="A503" s="20"/>
      <c r="B503" s="21"/>
      <c r="C503" s="21" t="s">
        <v>522</v>
      </c>
      <c r="D503" s="22"/>
      <c r="E503" s="9"/>
      <c r="F503" s="24">
        <f>Source!AO468</f>
        <v>273.69</v>
      </c>
      <c r="G503" s="23" t="str">
        <f>Source!DG468</f>
        <v/>
      </c>
      <c r="H503" s="9">
        <f>Source!AV468</f>
        <v>1</v>
      </c>
      <c r="I503" s="9">
        <f>IF(Source!BA468&lt;&gt; 0, Source!BA468, 1)</f>
        <v>1</v>
      </c>
      <c r="J503" s="25">
        <f>Source!S468</f>
        <v>235.38</v>
      </c>
      <c r="K503" s="25"/>
    </row>
    <row r="504" spans="1:22" ht="14.25" x14ac:dyDescent="0.2">
      <c r="A504" s="20"/>
      <c r="B504" s="21"/>
      <c r="C504" s="21" t="s">
        <v>523</v>
      </c>
      <c r="D504" s="22"/>
      <c r="E504" s="9"/>
      <c r="F504" s="24">
        <f>Source!AM468</f>
        <v>8502.7099999999991</v>
      </c>
      <c r="G504" s="23" t="str">
        <f>Source!DE468</f>
        <v/>
      </c>
      <c r="H504" s="9">
        <f>Source!AV468</f>
        <v>1</v>
      </c>
      <c r="I504" s="9">
        <f>IF(Source!BB468&lt;&gt; 0, Source!BB468, 1)</f>
        <v>1</v>
      </c>
      <c r="J504" s="25">
        <f>Source!Q468</f>
        <v>7312.67</v>
      </c>
      <c r="K504" s="25"/>
    </row>
    <row r="505" spans="1:22" ht="14.25" x14ac:dyDescent="0.2">
      <c r="A505" s="20"/>
      <c r="B505" s="21"/>
      <c r="C505" s="21" t="s">
        <v>524</v>
      </c>
      <c r="D505" s="22"/>
      <c r="E505" s="9"/>
      <c r="F505" s="24">
        <f>Source!AN468</f>
        <v>3260.42</v>
      </c>
      <c r="G505" s="23" t="str">
        <f>Source!DF468</f>
        <v/>
      </c>
      <c r="H505" s="9">
        <f>Source!AV468</f>
        <v>1</v>
      </c>
      <c r="I505" s="9">
        <f>IF(Source!BS468&lt;&gt; 0, Source!BS468, 1)</f>
        <v>1</v>
      </c>
      <c r="J505" s="27">
        <f>Source!R468</f>
        <v>2804.09</v>
      </c>
      <c r="K505" s="25"/>
    </row>
    <row r="506" spans="1:22" ht="14.25" x14ac:dyDescent="0.2">
      <c r="A506" s="20"/>
      <c r="B506" s="21"/>
      <c r="C506" s="21" t="s">
        <v>525</v>
      </c>
      <c r="D506" s="22" t="s">
        <v>526</v>
      </c>
      <c r="E506" s="9">
        <f>Source!AT468</f>
        <v>70</v>
      </c>
      <c r="F506" s="24"/>
      <c r="G506" s="23"/>
      <c r="H506" s="9"/>
      <c r="I506" s="9"/>
      <c r="J506" s="25">
        <f>SUM(R501:R505)</f>
        <v>164.77</v>
      </c>
      <c r="K506" s="25"/>
    </row>
    <row r="507" spans="1:22" ht="14.25" x14ac:dyDescent="0.2">
      <c r="A507" s="20"/>
      <c r="B507" s="21"/>
      <c r="C507" s="21" t="s">
        <v>527</v>
      </c>
      <c r="D507" s="22" t="s">
        <v>526</v>
      </c>
      <c r="E507" s="9">
        <f>Source!AU468</f>
        <v>10</v>
      </c>
      <c r="F507" s="24"/>
      <c r="G507" s="23"/>
      <c r="H507" s="9"/>
      <c r="I507" s="9"/>
      <c r="J507" s="25">
        <f>SUM(T501:T506)</f>
        <v>23.54</v>
      </c>
      <c r="K507" s="25"/>
    </row>
    <row r="508" spans="1:22" ht="14.25" x14ac:dyDescent="0.2">
      <c r="A508" s="20"/>
      <c r="B508" s="21"/>
      <c r="C508" s="21" t="s">
        <v>528</v>
      </c>
      <c r="D508" s="22" t="s">
        <v>526</v>
      </c>
      <c r="E508" s="9">
        <f>108</f>
        <v>108</v>
      </c>
      <c r="F508" s="24"/>
      <c r="G508" s="23"/>
      <c r="H508" s="9"/>
      <c r="I508" s="9"/>
      <c r="J508" s="25">
        <f>SUM(V501:V507)</f>
        <v>3028.42</v>
      </c>
      <c r="K508" s="25"/>
    </row>
    <row r="509" spans="1:22" ht="14.25" x14ac:dyDescent="0.2">
      <c r="A509" s="20"/>
      <c r="B509" s="21"/>
      <c r="C509" s="21" t="s">
        <v>529</v>
      </c>
      <c r="D509" s="22" t="s">
        <v>530</v>
      </c>
      <c r="E509" s="9">
        <f>Source!AQ468</f>
        <v>1.59</v>
      </c>
      <c r="F509" s="24"/>
      <c r="G509" s="23" t="str">
        <f>Source!DI468</f>
        <v/>
      </c>
      <c r="H509" s="9">
        <f>Source!AV468</f>
        <v>1</v>
      </c>
      <c r="I509" s="9"/>
      <c r="J509" s="25"/>
      <c r="K509" s="25">
        <f>Source!U468</f>
        <v>1.3674636</v>
      </c>
    </row>
    <row r="510" spans="1:22" ht="15" x14ac:dyDescent="0.25">
      <c r="A510" s="29"/>
      <c r="B510" s="29"/>
      <c r="C510" s="29"/>
      <c r="D510" s="29"/>
      <c r="E510" s="29"/>
      <c r="F510" s="29"/>
      <c r="G510" s="29"/>
      <c r="H510" s="29"/>
      <c r="I510" s="41">
        <f>J503+J504+J506+J507+J508</f>
        <v>10764.78</v>
      </c>
      <c r="J510" s="41"/>
      <c r="K510" s="30">
        <f>IF(Source!I468&lt;&gt;0, ROUND(I510/Source!I468, 2), 0)</f>
        <v>12516.6</v>
      </c>
      <c r="P510" s="28">
        <f>I510</f>
        <v>10764.78</v>
      </c>
    </row>
    <row r="511" spans="1:22" ht="42.75" x14ac:dyDescent="0.2">
      <c r="A511" s="20" t="str">
        <f>Source!E469</f>
        <v>60</v>
      </c>
      <c r="B511" s="21" t="str">
        <f>Source!F469</f>
        <v>2.49-3201-14-1/1</v>
      </c>
      <c r="C511" s="21" t="str">
        <f>Source!G469</f>
        <v>Разработка грунта вручную в траншеях глубиной до 2 м без креплений с откосами, группа грунтов 1-3</v>
      </c>
      <c r="D511" s="22" t="str">
        <f>Source!H469</f>
        <v>100 м3</v>
      </c>
      <c r="E511" s="9">
        <f>Source!I469</f>
        <v>9.5560000000000006E-2</v>
      </c>
      <c r="F511" s="24"/>
      <c r="G511" s="23"/>
      <c r="H511" s="9"/>
      <c r="I511" s="9"/>
      <c r="J511" s="25"/>
      <c r="K511" s="25"/>
      <c r="Q511">
        <f>ROUND((Source!BZ469/100)*ROUND((Source!AF469*Source!AV469)*Source!I469, 2), 2)</f>
        <v>2672.49</v>
      </c>
      <c r="R511">
        <f>Source!X469</f>
        <v>2672.49</v>
      </c>
      <c r="S511">
        <f>ROUND((Source!CA469/100)*ROUND((Source!AF469*Source!AV469)*Source!I469, 2), 2)</f>
        <v>381.78</v>
      </c>
      <c r="T511">
        <f>Source!Y469</f>
        <v>381.78</v>
      </c>
      <c r="U511">
        <f>ROUND((175/100)*ROUND((Source!AE469*Source!AV469)*Source!I469, 2), 2)</f>
        <v>0</v>
      </c>
      <c r="V511">
        <f>ROUND((108/100)*ROUND(Source!CS469*Source!I469, 2), 2)</f>
        <v>0</v>
      </c>
    </row>
    <row r="512" spans="1:22" x14ac:dyDescent="0.2">
      <c r="C512" s="26" t="str">
        <f>"Объем: "&amp;Source!I469&amp;"="&amp;Source!I468&amp;"/"&amp;"0,9*"&amp;"0,1"</f>
        <v>Объем: 0,09556=0,86004/0,9*0,1</v>
      </c>
    </row>
    <row r="513" spans="1:22" ht="14.25" x14ac:dyDescent="0.2">
      <c r="A513" s="20"/>
      <c r="B513" s="21"/>
      <c r="C513" s="21" t="s">
        <v>522</v>
      </c>
      <c r="D513" s="22"/>
      <c r="E513" s="9"/>
      <c r="F513" s="24">
        <f>Source!AO469</f>
        <v>39952.26</v>
      </c>
      <c r="G513" s="23" t="str">
        <f>Source!DG469</f>
        <v/>
      </c>
      <c r="H513" s="9">
        <f>Source!AV469</f>
        <v>1</v>
      </c>
      <c r="I513" s="9">
        <f>IF(Source!BA469&lt;&gt; 0, Source!BA469, 1)</f>
        <v>1</v>
      </c>
      <c r="J513" s="25">
        <f>Source!S469</f>
        <v>3817.84</v>
      </c>
      <c r="K513" s="25"/>
    </row>
    <row r="514" spans="1:22" ht="14.25" x14ac:dyDescent="0.2">
      <c r="A514" s="20"/>
      <c r="B514" s="21"/>
      <c r="C514" s="21" t="s">
        <v>525</v>
      </c>
      <c r="D514" s="22" t="s">
        <v>526</v>
      </c>
      <c r="E514" s="9">
        <f>Source!AT469</f>
        <v>70</v>
      </c>
      <c r="F514" s="24"/>
      <c r="G514" s="23"/>
      <c r="H514" s="9"/>
      <c r="I514" s="9"/>
      <c r="J514" s="25">
        <f>SUM(R511:R513)</f>
        <v>2672.49</v>
      </c>
      <c r="K514" s="25"/>
    </row>
    <row r="515" spans="1:22" ht="14.25" x14ac:dyDescent="0.2">
      <c r="A515" s="20"/>
      <c r="B515" s="21"/>
      <c r="C515" s="21" t="s">
        <v>527</v>
      </c>
      <c r="D515" s="22" t="s">
        <v>526</v>
      </c>
      <c r="E515" s="9">
        <f>Source!AU469</f>
        <v>10</v>
      </c>
      <c r="F515" s="24"/>
      <c r="G515" s="23"/>
      <c r="H515" s="9"/>
      <c r="I515" s="9"/>
      <c r="J515" s="25">
        <f>SUM(T511:T514)</f>
        <v>381.78</v>
      </c>
      <c r="K515" s="25"/>
    </row>
    <row r="516" spans="1:22" ht="14.25" x14ac:dyDescent="0.2">
      <c r="A516" s="20"/>
      <c r="B516" s="21"/>
      <c r="C516" s="21" t="s">
        <v>529</v>
      </c>
      <c r="D516" s="22" t="s">
        <v>530</v>
      </c>
      <c r="E516" s="9">
        <f>Source!AQ469</f>
        <v>221.6</v>
      </c>
      <c r="F516" s="24"/>
      <c r="G516" s="23" t="str">
        <f>Source!DI469</f>
        <v/>
      </c>
      <c r="H516" s="9">
        <f>Source!AV469</f>
        <v>1</v>
      </c>
      <c r="I516" s="9"/>
      <c r="J516" s="25"/>
      <c r="K516" s="25">
        <f>Source!U469</f>
        <v>21.176096000000001</v>
      </c>
    </row>
    <row r="517" spans="1:22" ht="15" x14ac:dyDescent="0.25">
      <c r="A517" s="29"/>
      <c r="B517" s="29"/>
      <c r="C517" s="29"/>
      <c r="D517" s="29"/>
      <c r="E517" s="29"/>
      <c r="F517" s="29"/>
      <c r="G517" s="29"/>
      <c r="H517" s="29"/>
      <c r="I517" s="41">
        <f>J513+J514+J515</f>
        <v>6872.11</v>
      </c>
      <c r="J517" s="41"/>
      <c r="K517" s="30">
        <f>IF(Source!I469&lt;&gt;0, ROUND(I517/Source!I469, 2), 0)</f>
        <v>71914.09</v>
      </c>
      <c r="P517" s="28">
        <f>I517</f>
        <v>6872.11</v>
      </c>
    </row>
    <row r="518" spans="1:22" ht="57" x14ac:dyDescent="0.2">
      <c r="A518" s="20" t="str">
        <f>Source!E470</f>
        <v>61</v>
      </c>
      <c r="B518" s="21" t="str">
        <f>Source!F470</f>
        <v>2.49-3101-3-3/1</v>
      </c>
      <c r="C518" s="21" t="str">
        <f>Source!G470</f>
        <v>Разработка грунта с погрузкой на автомобили-самосвалы экскаваторами с ковшом вместимостью 0,5 м3, группа грунтов 1-3</v>
      </c>
      <c r="D518" s="22" t="str">
        <f>Source!H470</f>
        <v>100 м3</v>
      </c>
      <c r="E518" s="9">
        <f>Source!I470</f>
        <v>8.6003999999999997E-2</v>
      </c>
      <c r="F518" s="24"/>
      <c r="G518" s="23"/>
      <c r="H518" s="9"/>
      <c r="I518" s="9"/>
      <c r="J518" s="25"/>
      <c r="K518" s="25"/>
      <c r="Q518">
        <f>ROUND((Source!BZ470/100)*ROUND((Source!AF470*Source!AV470)*Source!I470, 2), 2)</f>
        <v>16.48</v>
      </c>
      <c r="R518">
        <f>Source!X470</f>
        <v>16.48</v>
      </c>
      <c r="S518">
        <f>ROUND((Source!CA470/100)*ROUND((Source!AF470*Source!AV470)*Source!I470, 2), 2)</f>
        <v>2.35</v>
      </c>
      <c r="T518">
        <f>Source!Y470</f>
        <v>2.35</v>
      </c>
      <c r="U518">
        <f>ROUND((175/100)*ROUND((Source!AE470*Source!AV470)*Source!I470, 2), 2)</f>
        <v>490.72</v>
      </c>
      <c r="V518">
        <f>ROUND((108/100)*ROUND(Source!CS470*Source!I470, 2), 2)</f>
        <v>302.83999999999997</v>
      </c>
    </row>
    <row r="519" spans="1:22" x14ac:dyDescent="0.2">
      <c r="C519" s="26" t="str">
        <f>"Объем: "&amp;Source!I470&amp;"="&amp;Source!I469&amp;"*"&amp;"0,9"</f>
        <v>Объем: 0,086004=0,09556*0,9</v>
      </c>
    </row>
    <row r="520" spans="1:22" ht="14.25" x14ac:dyDescent="0.2">
      <c r="A520" s="20"/>
      <c r="B520" s="21"/>
      <c r="C520" s="21" t="s">
        <v>522</v>
      </c>
      <c r="D520" s="22"/>
      <c r="E520" s="9"/>
      <c r="F520" s="24">
        <f>Source!AO470</f>
        <v>273.69</v>
      </c>
      <c r="G520" s="23" t="str">
        <f>Source!DG470</f>
        <v/>
      </c>
      <c r="H520" s="9">
        <f>Source!AV470</f>
        <v>1</v>
      </c>
      <c r="I520" s="9">
        <f>IF(Source!BA470&lt;&gt; 0, Source!BA470, 1)</f>
        <v>1</v>
      </c>
      <c r="J520" s="25">
        <f>Source!S470</f>
        <v>23.54</v>
      </c>
      <c r="K520" s="25"/>
    </row>
    <row r="521" spans="1:22" ht="14.25" x14ac:dyDescent="0.2">
      <c r="A521" s="20"/>
      <c r="B521" s="21"/>
      <c r="C521" s="21" t="s">
        <v>523</v>
      </c>
      <c r="D521" s="22"/>
      <c r="E521" s="9"/>
      <c r="F521" s="24">
        <f>Source!AM470</f>
        <v>8502.7099999999991</v>
      </c>
      <c r="G521" s="23" t="str">
        <f>Source!DE470</f>
        <v/>
      </c>
      <c r="H521" s="9">
        <f>Source!AV470</f>
        <v>1</v>
      </c>
      <c r="I521" s="9">
        <f>IF(Source!BB470&lt;&gt; 0, Source!BB470, 1)</f>
        <v>1</v>
      </c>
      <c r="J521" s="25">
        <f>Source!Q470</f>
        <v>731.27</v>
      </c>
      <c r="K521" s="25"/>
    </row>
    <row r="522" spans="1:22" ht="14.25" x14ac:dyDescent="0.2">
      <c r="A522" s="20"/>
      <c r="B522" s="21"/>
      <c r="C522" s="21" t="s">
        <v>524</v>
      </c>
      <c r="D522" s="22"/>
      <c r="E522" s="9"/>
      <c r="F522" s="24">
        <f>Source!AN470</f>
        <v>3260.42</v>
      </c>
      <c r="G522" s="23" t="str">
        <f>Source!DF470</f>
        <v/>
      </c>
      <c r="H522" s="9">
        <f>Source!AV470</f>
        <v>1</v>
      </c>
      <c r="I522" s="9">
        <f>IF(Source!BS470&lt;&gt; 0, Source!BS470, 1)</f>
        <v>1</v>
      </c>
      <c r="J522" s="27">
        <f>Source!R470</f>
        <v>280.41000000000003</v>
      </c>
      <c r="K522" s="25"/>
    </row>
    <row r="523" spans="1:22" ht="14.25" x14ac:dyDescent="0.2">
      <c r="A523" s="20"/>
      <c r="B523" s="21"/>
      <c r="C523" s="21" t="s">
        <v>525</v>
      </c>
      <c r="D523" s="22" t="s">
        <v>526</v>
      </c>
      <c r="E523" s="9">
        <f>Source!AT470</f>
        <v>70</v>
      </c>
      <c r="F523" s="24"/>
      <c r="G523" s="23"/>
      <c r="H523" s="9"/>
      <c r="I523" s="9"/>
      <c r="J523" s="25">
        <f>SUM(R518:R522)</f>
        <v>16.48</v>
      </c>
      <c r="K523" s="25"/>
    </row>
    <row r="524" spans="1:22" ht="14.25" x14ac:dyDescent="0.2">
      <c r="A524" s="20"/>
      <c r="B524" s="21"/>
      <c r="C524" s="21" t="s">
        <v>527</v>
      </c>
      <c r="D524" s="22" t="s">
        <v>526</v>
      </c>
      <c r="E524" s="9">
        <f>Source!AU470</f>
        <v>10</v>
      </c>
      <c r="F524" s="24"/>
      <c r="G524" s="23"/>
      <c r="H524" s="9"/>
      <c r="I524" s="9"/>
      <c r="J524" s="25">
        <f>SUM(T518:T523)</f>
        <v>2.35</v>
      </c>
      <c r="K524" s="25"/>
    </row>
    <row r="525" spans="1:22" ht="14.25" x14ac:dyDescent="0.2">
      <c r="A525" s="20"/>
      <c r="B525" s="21"/>
      <c r="C525" s="21" t="s">
        <v>528</v>
      </c>
      <c r="D525" s="22" t="s">
        <v>526</v>
      </c>
      <c r="E525" s="9">
        <f>108</f>
        <v>108</v>
      </c>
      <c r="F525" s="24"/>
      <c r="G525" s="23"/>
      <c r="H525" s="9"/>
      <c r="I525" s="9"/>
      <c r="J525" s="25">
        <f>SUM(V518:V524)</f>
        <v>302.83999999999997</v>
      </c>
      <c r="K525" s="25"/>
    </row>
    <row r="526" spans="1:22" ht="14.25" x14ac:dyDescent="0.2">
      <c r="A526" s="20"/>
      <c r="B526" s="21"/>
      <c r="C526" s="21" t="s">
        <v>529</v>
      </c>
      <c r="D526" s="22" t="s">
        <v>530</v>
      </c>
      <c r="E526" s="9">
        <f>Source!AQ470</f>
        <v>1.59</v>
      </c>
      <c r="F526" s="24"/>
      <c r="G526" s="23" t="str">
        <f>Source!DI470</f>
        <v/>
      </c>
      <c r="H526" s="9">
        <f>Source!AV470</f>
        <v>1</v>
      </c>
      <c r="I526" s="9"/>
      <c r="J526" s="25"/>
      <c r="K526" s="25">
        <f>Source!U470</f>
        <v>0.13674636000000001</v>
      </c>
    </row>
    <row r="527" spans="1:22" ht="15" x14ac:dyDescent="0.25">
      <c r="A527" s="29"/>
      <c r="B527" s="29"/>
      <c r="C527" s="29"/>
      <c r="D527" s="29"/>
      <c r="E527" s="29"/>
      <c r="F527" s="29"/>
      <c r="G527" s="29"/>
      <c r="H527" s="29"/>
      <c r="I527" s="41">
        <f>J520+J521+J523+J524+J525</f>
        <v>1076.48</v>
      </c>
      <c r="J527" s="41"/>
      <c r="K527" s="30">
        <f>IF(Source!I470&lt;&gt;0, ROUND(I527/Source!I470, 2), 0)</f>
        <v>12516.63</v>
      </c>
      <c r="P527" s="28">
        <f>I527</f>
        <v>1076.48</v>
      </c>
    </row>
    <row r="528" spans="1:22" ht="28.5" x14ac:dyDescent="0.2">
      <c r="A528" s="20" t="str">
        <f>Source!E471</f>
        <v>62</v>
      </c>
      <c r="B528" s="21" t="str">
        <f>Source!F471</f>
        <v>1.1-3101-6-1/1</v>
      </c>
      <c r="C528" s="21" t="str">
        <f>Source!G471</f>
        <v>Погрузка грунта вручную в автомобили-самосвалы с выгрузкой</v>
      </c>
      <c r="D528" s="22" t="str">
        <f>Source!H471</f>
        <v>100 м3</v>
      </c>
      <c r="E528" s="9">
        <f>Source!I471</f>
        <v>9.5560000000000003E-3</v>
      </c>
      <c r="F528" s="24"/>
      <c r="G528" s="23"/>
      <c r="H528" s="9"/>
      <c r="I528" s="9"/>
      <c r="J528" s="25"/>
      <c r="K528" s="25"/>
      <c r="Q528">
        <f>ROUND((Source!BZ471/100)*ROUND((Source!AF471*Source!AV471)*Source!I471, 2), 2)</f>
        <v>71.23</v>
      </c>
      <c r="R528">
        <f>Source!X471</f>
        <v>71.23</v>
      </c>
      <c r="S528">
        <f>ROUND((Source!CA471/100)*ROUND((Source!AF471*Source!AV471)*Source!I471, 2), 2)</f>
        <v>10.18</v>
      </c>
      <c r="T528">
        <f>Source!Y471</f>
        <v>10.18</v>
      </c>
      <c r="U528">
        <f>ROUND((175/100)*ROUND((Source!AE471*Source!AV471)*Source!I471, 2), 2)</f>
        <v>0</v>
      </c>
      <c r="V528">
        <f>ROUND((108/100)*ROUND(Source!CS471*Source!I471, 2), 2)</f>
        <v>0</v>
      </c>
    </row>
    <row r="529" spans="1:22" x14ac:dyDescent="0.2">
      <c r="C529" s="26" t="str">
        <f>"Объем: "&amp;Source!I471&amp;"="&amp;Source!I469&amp;"*"&amp;"0,1"</f>
        <v>Объем: 0,009556=0,09556*0,1</v>
      </c>
    </row>
    <row r="530" spans="1:22" ht="14.25" x14ac:dyDescent="0.2">
      <c r="A530" s="20"/>
      <c r="B530" s="21"/>
      <c r="C530" s="21" t="s">
        <v>522</v>
      </c>
      <c r="D530" s="22"/>
      <c r="E530" s="9"/>
      <c r="F530" s="24">
        <f>Source!AO471</f>
        <v>10648.9</v>
      </c>
      <c r="G530" s="23" t="str">
        <f>Source!DG471</f>
        <v/>
      </c>
      <c r="H530" s="9">
        <f>Source!AV471</f>
        <v>1</v>
      </c>
      <c r="I530" s="9">
        <f>IF(Source!BA471&lt;&gt; 0, Source!BA471, 1)</f>
        <v>1</v>
      </c>
      <c r="J530" s="25">
        <f>Source!S471</f>
        <v>101.76</v>
      </c>
      <c r="K530" s="25"/>
    </row>
    <row r="531" spans="1:22" ht="14.25" x14ac:dyDescent="0.2">
      <c r="A531" s="20"/>
      <c r="B531" s="21"/>
      <c r="C531" s="21" t="s">
        <v>525</v>
      </c>
      <c r="D531" s="22" t="s">
        <v>526</v>
      </c>
      <c r="E531" s="9">
        <f>Source!AT471</f>
        <v>70</v>
      </c>
      <c r="F531" s="24"/>
      <c r="G531" s="23"/>
      <c r="H531" s="9"/>
      <c r="I531" s="9"/>
      <c r="J531" s="25">
        <f>SUM(R528:R530)</f>
        <v>71.23</v>
      </c>
      <c r="K531" s="25"/>
    </row>
    <row r="532" spans="1:22" ht="14.25" x14ac:dyDescent="0.2">
      <c r="A532" s="20"/>
      <c r="B532" s="21"/>
      <c r="C532" s="21" t="s">
        <v>527</v>
      </c>
      <c r="D532" s="22" t="s">
        <v>526</v>
      </c>
      <c r="E532" s="9">
        <f>Source!AU471</f>
        <v>10</v>
      </c>
      <c r="F532" s="24"/>
      <c r="G532" s="23"/>
      <c r="H532" s="9"/>
      <c r="I532" s="9"/>
      <c r="J532" s="25">
        <f>SUM(T528:T531)</f>
        <v>10.18</v>
      </c>
      <c r="K532" s="25"/>
    </row>
    <row r="533" spans="1:22" ht="14.25" x14ac:dyDescent="0.2">
      <c r="A533" s="20"/>
      <c r="B533" s="21"/>
      <c r="C533" s="21" t="s">
        <v>529</v>
      </c>
      <c r="D533" s="22" t="s">
        <v>530</v>
      </c>
      <c r="E533" s="9">
        <f>Source!AQ471</f>
        <v>83</v>
      </c>
      <c r="F533" s="24"/>
      <c r="G533" s="23" t="str">
        <f>Source!DI471</f>
        <v/>
      </c>
      <c r="H533" s="9">
        <f>Source!AV471</f>
        <v>1</v>
      </c>
      <c r="I533" s="9"/>
      <c r="J533" s="25"/>
      <c r="K533" s="25">
        <f>Source!U471</f>
        <v>0.79314800000000008</v>
      </c>
    </row>
    <row r="534" spans="1:22" ht="15" x14ac:dyDescent="0.25">
      <c r="A534" s="29"/>
      <c r="B534" s="29"/>
      <c r="C534" s="29"/>
      <c r="D534" s="29"/>
      <c r="E534" s="29"/>
      <c r="F534" s="29"/>
      <c r="G534" s="29"/>
      <c r="H534" s="29"/>
      <c r="I534" s="41">
        <f>J530+J531+J532</f>
        <v>183.17000000000002</v>
      </c>
      <c r="J534" s="41"/>
      <c r="K534" s="30">
        <f>IF(Source!I471&lt;&gt;0, ROUND(I534/Source!I471, 2), 0)</f>
        <v>19168.060000000001</v>
      </c>
      <c r="P534" s="28">
        <f>I534</f>
        <v>183.17000000000002</v>
      </c>
    </row>
    <row r="535" spans="1:22" ht="42.75" x14ac:dyDescent="0.2">
      <c r="A535" s="20" t="str">
        <f>Source!E472</f>
        <v>63</v>
      </c>
      <c r="B535" s="21" t="str">
        <f>Source!F472</f>
        <v>2.49-3401-1-1/1</v>
      </c>
      <c r="C535" s="21" t="str">
        <f>Source!G472</f>
        <v>Перевозка грунта автосамосвалами грузоподъемностью до 10 т на расстояние 1 км</v>
      </c>
      <c r="D535" s="22" t="str">
        <f>Source!H472</f>
        <v>м3</v>
      </c>
      <c r="E535" s="9">
        <f>Source!I472</f>
        <v>95.56</v>
      </c>
      <c r="F535" s="24"/>
      <c r="G535" s="23"/>
      <c r="H535" s="9"/>
      <c r="I535" s="9"/>
      <c r="J535" s="25"/>
      <c r="K535" s="25"/>
      <c r="Q535">
        <f>ROUND((Source!BZ472/100)*ROUND((Source!AF472*Source!AV472)*Source!I472, 2), 2)</f>
        <v>0</v>
      </c>
      <c r="R535">
        <f>Source!X472</f>
        <v>0</v>
      </c>
      <c r="S535">
        <f>ROUND((Source!CA472/100)*ROUND((Source!AF472*Source!AV472)*Source!I472, 2), 2)</f>
        <v>0</v>
      </c>
      <c r="T535">
        <f>Source!Y472</f>
        <v>0</v>
      </c>
      <c r="U535">
        <f>ROUND((175/100)*ROUND((Source!AE472*Source!AV472)*Source!I472, 2), 2)</f>
        <v>5053.6899999999996</v>
      </c>
      <c r="V535">
        <f>ROUND((108/100)*ROUND(Source!CS472*Source!I472, 2), 2)</f>
        <v>3118.85</v>
      </c>
    </row>
    <row r="536" spans="1:22" x14ac:dyDescent="0.2">
      <c r="C536" s="26" t="str">
        <f>"Объем: "&amp;Source!I472&amp;"=("&amp;Source!I468&amp;"+"&amp;""&amp;Source!I469&amp;")*"&amp;"100"</f>
        <v>Объем: 95,56=(0,86004+0,09556)*100</v>
      </c>
    </row>
    <row r="537" spans="1:22" ht="14.25" x14ac:dyDescent="0.2">
      <c r="A537" s="20"/>
      <c r="B537" s="21"/>
      <c r="C537" s="21" t="s">
        <v>523</v>
      </c>
      <c r="D537" s="22"/>
      <c r="E537" s="9"/>
      <c r="F537" s="24">
        <f>Source!AM472</f>
        <v>51.67</v>
      </c>
      <c r="G537" s="23" t="str">
        <f>Source!DE472</f>
        <v/>
      </c>
      <c r="H537" s="9">
        <f>Source!AV472</f>
        <v>1</v>
      </c>
      <c r="I537" s="9">
        <f>IF(Source!BB472&lt;&gt; 0, Source!BB472, 1)</f>
        <v>1</v>
      </c>
      <c r="J537" s="25">
        <f>Source!Q472</f>
        <v>4937.59</v>
      </c>
      <c r="K537" s="25"/>
    </row>
    <row r="538" spans="1:22" ht="14.25" x14ac:dyDescent="0.2">
      <c r="A538" s="20"/>
      <c r="B538" s="21"/>
      <c r="C538" s="21" t="s">
        <v>524</v>
      </c>
      <c r="D538" s="22"/>
      <c r="E538" s="9"/>
      <c r="F538" s="24">
        <f>Source!AN472</f>
        <v>30.22</v>
      </c>
      <c r="G538" s="23" t="str">
        <f>Source!DF472</f>
        <v/>
      </c>
      <c r="H538" s="9">
        <f>Source!AV472</f>
        <v>1</v>
      </c>
      <c r="I538" s="9">
        <f>IF(Source!BS472&lt;&gt; 0, Source!BS472, 1)</f>
        <v>1</v>
      </c>
      <c r="J538" s="27">
        <f>Source!R472</f>
        <v>2887.82</v>
      </c>
      <c r="K538" s="25"/>
    </row>
    <row r="539" spans="1:22" ht="15" x14ac:dyDescent="0.25">
      <c r="A539" s="29"/>
      <c r="B539" s="29"/>
      <c r="C539" s="29"/>
      <c r="D539" s="29"/>
      <c r="E539" s="29"/>
      <c r="F539" s="29"/>
      <c r="G539" s="29"/>
      <c r="H539" s="29"/>
      <c r="I539" s="41">
        <f>J537</f>
        <v>4937.59</v>
      </c>
      <c r="J539" s="41"/>
      <c r="K539" s="30">
        <f>IF(Source!I472&lt;&gt;0, ROUND(I539/Source!I472, 2), 0)</f>
        <v>51.67</v>
      </c>
      <c r="P539" s="28">
        <f>I539</f>
        <v>4937.59</v>
      </c>
    </row>
    <row r="540" spans="1:22" ht="57" x14ac:dyDescent="0.2">
      <c r="A540" s="20" t="str">
        <f>Source!E473</f>
        <v>64</v>
      </c>
      <c r="B540" s="21" t="str">
        <f>Source!F473</f>
        <v>2.49-3401-1-2/1</v>
      </c>
      <c r="C540" s="21" t="str">
        <f>Source!G473</f>
        <v>Перевозка грунта автосамосвалами грузоподъемностью до 10 т - добавляется на каждый последующий 1 км до 100 км (к поз. 49-3401-1-1)</v>
      </c>
      <c r="D540" s="22" t="str">
        <f>Source!H473</f>
        <v>м3</v>
      </c>
      <c r="E540" s="9">
        <f>Source!I473</f>
        <v>95.56</v>
      </c>
      <c r="F540" s="24"/>
      <c r="G540" s="23"/>
      <c r="H540" s="9"/>
      <c r="I540" s="9"/>
      <c r="J540" s="25"/>
      <c r="K540" s="25"/>
      <c r="Q540">
        <f>ROUND((Source!BZ473/100)*ROUND((Source!AF473*Source!AV473)*Source!I473, 2), 2)</f>
        <v>0</v>
      </c>
      <c r="R540">
        <f>Source!X473</f>
        <v>0</v>
      </c>
      <c r="S540">
        <f>ROUND((Source!CA473/100)*ROUND((Source!AF473*Source!AV473)*Source!I473, 2), 2)</f>
        <v>0</v>
      </c>
      <c r="T540">
        <f>Source!Y473</f>
        <v>0</v>
      </c>
      <c r="U540">
        <f>ROUND((175/100)*ROUND((Source!AE473*Source!AV473)*Source!I473, 2), 2)</f>
        <v>66850.19</v>
      </c>
      <c r="V540">
        <f>ROUND((108/100)*ROUND(Source!CS473*Source!I473, 2), 2)</f>
        <v>41256.120000000003</v>
      </c>
    </row>
    <row r="541" spans="1:22" ht="14.25" x14ac:dyDescent="0.2">
      <c r="A541" s="20"/>
      <c r="B541" s="21"/>
      <c r="C541" s="21" t="s">
        <v>523</v>
      </c>
      <c r="D541" s="22"/>
      <c r="E541" s="9"/>
      <c r="F541" s="24">
        <f>Source!AM473</f>
        <v>16.670000000000002</v>
      </c>
      <c r="G541" s="23" t="str">
        <f>Source!DE473</f>
        <v>)*41</v>
      </c>
      <c r="H541" s="9">
        <f>Source!AV473</f>
        <v>1</v>
      </c>
      <c r="I541" s="9">
        <f>IF(Source!BB473&lt;&gt; 0, Source!BB473, 1)</f>
        <v>1</v>
      </c>
      <c r="J541" s="25">
        <f>Source!Q473</f>
        <v>65312.39</v>
      </c>
      <c r="K541" s="25"/>
    </row>
    <row r="542" spans="1:22" ht="14.25" x14ac:dyDescent="0.2">
      <c r="A542" s="20"/>
      <c r="B542" s="21"/>
      <c r="C542" s="21" t="s">
        <v>524</v>
      </c>
      <c r="D542" s="22"/>
      <c r="E542" s="9"/>
      <c r="F542" s="24">
        <f>Source!AN473</f>
        <v>9.75</v>
      </c>
      <c r="G542" s="23" t="str">
        <f>Source!DF473</f>
        <v>)*41</v>
      </c>
      <c r="H542" s="9">
        <f>Source!AV473</f>
        <v>1</v>
      </c>
      <c r="I542" s="9">
        <f>IF(Source!BS473&lt;&gt; 0, Source!BS473, 1)</f>
        <v>1</v>
      </c>
      <c r="J542" s="27">
        <f>Source!R473</f>
        <v>38200.11</v>
      </c>
      <c r="K542" s="25"/>
    </row>
    <row r="543" spans="1:22" ht="15" x14ac:dyDescent="0.25">
      <c r="A543" s="29"/>
      <c r="B543" s="29"/>
      <c r="C543" s="29"/>
      <c r="D543" s="29"/>
      <c r="E543" s="29"/>
      <c r="F543" s="29"/>
      <c r="G543" s="29"/>
      <c r="H543" s="29"/>
      <c r="I543" s="41">
        <f>J541</f>
        <v>65312.39</v>
      </c>
      <c r="J543" s="41"/>
      <c r="K543" s="30">
        <f>IF(Source!I473&lt;&gt;0, ROUND(I543/Source!I473, 2), 0)</f>
        <v>683.47</v>
      </c>
      <c r="P543" s="28">
        <f>I543</f>
        <v>65312.39</v>
      </c>
    </row>
    <row r="544" spans="1:22" ht="71.25" x14ac:dyDescent="0.2">
      <c r="A544" s="20" t="str">
        <f>Source!E474</f>
        <v>65</v>
      </c>
      <c r="B544" s="21" t="str">
        <f>Source!F474</f>
        <v>21.25-0-2</v>
      </c>
      <c r="C544" s="21" t="str">
        <f>Source!G474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v>
      </c>
      <c r="D544" s="22" t="str">
        <f>Source!H474</f>
        <v>т</v>
      </c>
      <c r="E544" s="9">
        <f>Source!I474</f>
        <v>172.00800000000001</v>
      </c>
      <c r="F544" s="24">
        <f>Source!AL474</f>
        <v>153.63999999999999</v>
      </c>
      <c r="G544" s="23" t="str">
        <f>Source!DD474</f>
        <v/>
      </c>
      <c r="H544" s="9">
        <f>Source!AW474</f>
        <v>1</v>
      </c>
      <c r="I544" s="9">
        <f>IF(Source!BC474&lt;&gt; 0, Source!BC474, 1)</f>
        <v>1</v>
      </c>
      <c r="J544" s="25">
        <f>Source!P474</f>
        <v>26427.31</v>
      </c>
      <c r="K544" s="25"/>
      <c r="Q544">
        <f>ROUND((Source!BZ474/100)*ROUND((Source!AF474*Source!AV474)*Source!I474, 2), 2)</f>
        <v>0</v>
      </c>
      <c r="R544">
        <f>Source!X474</f>
        <v>0</v>
      </c>
      <c r="S544">
        <f>ROUND((Source!CA474/100)*ROUND((Source!AF474*Source!AV474)*Source!I474, 2), 2)</f>
        <v>0</v>
      </c>
      <c r="T544">
        <f>Source!Y474</f>
        <v>0</v>
      </c>
      <c r="U544">
        <f>ROUND((175/100)*ROUND((Source!AE474*Source!AV474)*Source!I474, 2), 2)</f>
        <v>0</v>
      </c>
      <c r="V544">
        <f>ROUND((108/100)*ROUND(Source!CS474*Source!I474, 2), 2)</f>
        <v>0</v>
      </c>
    </row>
    <row r="545" spans="1:22" x14ac:dyDescent="0.2">
      <c r="C545" s="26" t="str">
        <f>"Объем: "&amp;Source!I474&amp;"="&amp;Source!I473&amp;"*"&amp;"1,8"</f>
        <v>Объем: 172,008=95,56*1,8</v>
      </c>
    </row>
    <row r="546" spans="1:22" ht="15" x14ac:dyDescent="0.25">
      <c r="A546" s="29"/>
      <c r="B546" s="29"/>
      <c r="C546" s="29"/>
      <c r="D546" s="29"/>
      <c r="E546" s="29"/>
      <c r="F546" s="29"/>
      <c r="G546" s="29"/>
      <c r="H546" s="29"/>
      <c r="I546" s="41">
        <f>J544</f>
        <v>26427.31</v>
      </c>
      <c r="J546" s="41"/>
      <c r="K546" s="30">
        <f>IF(Source!I474&lt;&gt;0, ROUND(I546/Source!I474, 2), 0)</f>
        <v>153.63999999999999</v>
      </c>
      <c r="P546" s="28">
        <f>I546</f>
        <v>26427.31</v>
      </c>
    </row>
    <row r="547" spans="1:22" ht="42.75" x14ac:dyDescent="0.2">
      <c r="A547" s="20" t="str">
        <f>Source!E475</f>
        <v>66</v>
      </c>
      <c r="B547" s="21" t="str">
        <f>Source!F475</f>
        <v>2.1-3303-1-1/1</v>
      </c>
      <c r="C547" s="21" t="str">
        <f>Source!G475</f>
        <v>Устройство подстилающих и выравнивающих слоев оснований из песка / 15 см</v>
      </c>
      <c r="D547" s="22" t="str">
        <f>Source!H475</f>
        <v>100 м3</v>
      </c>
      <c r="E547" s="9">
        <f>Source!I475</f>
        <v>0.33900000000000002</v>
      </c>
      <c r="F547" s="24"/>
      <c r="G547" s="23"/>
      <c r="H547" s="9"/>
      <c r="I547" s="9"/>
      <c r="J547" s="25"/>
      <c r="K547" s="25"/>
      <c r="Q547">
        <f>ROUND((Source!BZ475/100)*ROUND((Source!AF475*Source!AV475)*Source!I475, 2), 2)</f>
        <v>700.47</v>
      </c>
      <c r="R547">
        <f>Source!X475</f>
        <v>700.47</v>
      </c>
      <c r="S547">
        <f>ROUND((Source!CA475/100)*ROUND((Source!AF475*Source!AV475)*Source!I475, 2), 2)</f>
        <v>100.07</v>
      </c>
      <c r="T547">
        <f>Source!Y475</f>
        <v>100.07</v>
      </c>
      <c r="U547">
        <f>ROUND((175/100)*ROUND((Source!AE475*Source!AV475)*Source!I475, 2), 2)</f>
        <v>1983.08</v>
      </c>
      <c r="V547">
        <f>ROUND((108/100)*ROUND(Source!CS475*Source!I475, 2), 2)</f>
        <v>1223.8499999999999</v>
      </c>
    </row>
    <row r="548" spans="1:22" x14ac:dyDescent="0.2">
      <c r="C548" s="26" t="str">
        <f>"Объем: "&amp;Source!I475&amp;"=(226*"&amp;"0,15)/"&amp;"100"</f>
        <v>Объем: 0,339=(226*0,15)/100</v>
      </c>
    </row>
    <row r="549" spans="1:22" ht="14.25" x14ac:dyDescent="0.2">
      <c r="A549" s="20"/>
      <c r="B549" s="21"/>
      <c r="C549" s="21" t="s">
        <v>522</v>
      </c>
      <c r="D549" s="22"/>
      <c r="E549" s="9"/>
      <c r="F549" s="24">
        <f>Source!AO475</f>
        <v>2951.82</v>
      </c>
      <c r="G549" s="23" t="str">
        <f>Source!DG475</f>
        <v/>
      </c>
      <c r="H549" s="9">
        <f>Source!AV475</f>
        <v>1</v>
      </c>
      <c r="I549" s="9">
        <f>IF(Source!BA475&lt;&gt; 0, Source!BA475, 1)</f>
        <v>1</v>
      </c>
      <c r="J549" s="25">
        <f>Source!S475</f>
        <v>1000.67</v>
      </c>
      <c r="K549" s="25"/>
    </row>
    <row r="550" spans="1:22" ht="14.25" x14ac:dyDescent="0.2">
      <c r="A550" s="20"/>
      <c r="B550" s="21"/>
      <c r="C550" s="21" t="s">
        <v>523</v>
      </c>
      <c r="D550" s="22"/>
      <c r="E550" s="9"/>
      <c r="F550" s="24">
        <f>Source!AM475</f>
        <v>8265.0300000000007</v>
      </c>
      <c r="G550" s="23" t="str">
        <f>Source!DE475</f>
        <v/>
      </c>
      <c r="H550" s="9">
        <f>Source!AV475</f>
        <v>1</v>
      </c>
      <c r="I550" s="9">
        <f>IF(Source!BB475&lt;&gt; 0, Source!BB475, 1)</f>
        <v>1</v>
      </c>
      <c r="J550" s="25">
        <f>Source!Q475</f>
        <v>2801.85</v>
      </c>
      <c r="K550" s="25"/>
    </row>
    <row r="551" spans="1:22" ht="14.25" x14ac:dyDescent="0.2">
      <c r="A551" s="20"/>
      <c r="B551" s="21"/>
      <c r="C551" s="21" t="s">
        <v>524</v>
      </c>
      <c r="D551" s="22"/>
      <c r="E551" s="9"/>
      <c r="F551" s="24">
        <f>Source!AN475</f>
        <v>3342.74</v>
      </c>
      <c r="G551" s="23" t="str">
        <f>Source!DF475</f>
        <v/>
      </c>
      <c r="H551" s="9">
        <f>Source!AV475</f>
        <v>1</v>
      </c>
      <c r="I551" s="9">
        <f>IF(Source!BS475&lt;&gt; 0, Source!BS475, 1)</f>
        <v>1</v>
      </c>
      <c r="J551" s="27">
        <f>Source!R475</f>
        <v>1133.19</v>
      </c>
      <c r="K551" s="25"/>
    </row>
    <row r="552" spans="1:22" ht="14.25" x14ac:dyDescent="0.2">
      <c r="A552" s="20"/>
      <c r="B552" s="21"/>
      <c r="C552" s="21" t="s">
        <v>531</v>
      </c>
      <c r="D552" s="22"/>
      <c r="E552" s="9"/>
      <c r="F552" s="24">
        <f>Source!AL475</f>
        <v>65154.45</v>
      </c>
      <c r="G552" s="23" t="str">
        <f>Source!DD475</f>
        <v/>
      </c>
      <c r="H552" s="9">
        <f>Source!AW475</f>
        <v>1</v>
      </c>
      <c r="I552" s="9">
        <f>IF(Source!BC475&lt;&gt; 0, Source!BC475, 1)</f>
        <v>1</v>
      </c>
      <c r="J552" s="25">
        <f>Source!P475</f>
        <v>22087.360000000001</v>
      </c>
      <c r="K552" s="25"/>
    </row>
    <row r="553" spans="1:22" ht="14.25" x14ac:dyDescent="0.2">
      <c r="A553" s="20"/>
      <c r="B553" s="21"/>
      <c r="C553" s="21" t="s">
        <v>525</v>
      </c>
      <c r="D553" s="22" t="s">
        <v>526</v>
      </c>
      <c r="E553" s="9">
        <f>Source!AT475</f>
        <v>70</v>
      </c>
      <c r="F553" s="24"/>
      <c r="G553" s="23"/>
      <c r="H553" s="9"/>
      <c r="I553" s="9"/>
      <c r="J553" s="25">
        <f>SUM(R547:R552)</f>
        <v>700.47</v>
      </c>
      <c r="K553" s="25"/>
    </row>
    <row r="554" spans="1:22" ht="14.25" x14ac:dyDescent="0.2">
      <c r="A554" s="20"/>
      <c r="B554" s="21"/>
      <c r="C554" s="21" t="s">
        <v>527</v>
      </c>
      <c r="D554" s="22" t="s">
        <v>526</v>
      </c>
      <c r="E554" s="9">
        <f>Source!AU475</f>
        <v>10</v>
      </c>
      <c r="F554" s="24"/>
      <c r="G554" s="23"/>
      <c r="H554" s="9"/>
      <c r="I554" s="9"/>
      <c r="J554" s="25">
        <f>SUM(T547:T553)</f>
        <v>100.07</v>
      </c>
      <c r="K554" s="25"/>
    </row>
    <row r="555" spans="1:22" ht="14.25" x14ac:dyDescent="0.2">
      <c r="A555" s="20"/>
      <c r="B555" s="21"/>
      <c r="C555" s="21" t="s">
        <v>528</v>
      </c>
      <c r="D555" s="22" t="s">
        <v>526</v>
      </c>
      <c r="E555" s="9">
        <f>108</f>
        <v>108</v>
      </c>
      <c r="F555" s="24"/>
      <c r="G555" s="23"/>
      <c r="H555" s="9"/>
      <c r="I555" s="9"/>
      <c r="J555" s="25">
        <f>SUM(V547:V554)</f>
        <v>1223.8499999999999</v>
      </c>
      <c r="K555" s="25"/>
    </row>
    <row r="556" spans="1:22" ht="14.25" x14ac:dyDescent="0.2">
      <c r="A556" s="20"/>
      <c r="B556" s="21"/>
      <c r="C556" s="21" t="s">
        <v>529</v>
      </c>
      <c r="D556" s="22" t="s">
        <v>530</v>
      </c>
      <c r="E556" s="9">
        <f>Source!AQ475</f>
        <v>16.559999999999999</v>
      </c>
      <c r="F556" s="24"/>
      <c r="G556" s="23" t="str">
        <f>Source!DI475</f>
        <v/>
      </c>
      <c r="H556" s="9">
        <f>Source!AV475</f>
        <v>1</v>
      </c>
      <c r="I556" s="9"/>
      <c r="J556" s="25"/>
      <c r="K556" s="25">
        <f>Source!U475</f>
        <v>5.6138399999999997</v>
      </c>
    </row>
    <row r="557" spans="1:22" ht="15" x14ac:dyDescent="0.25">
      <c r="A557" s="29"/>
      <c r="B557" s="29"/>
      <c r="C557" s="29"/>
      <c r="D557" s="29"/>
      <c r="E557" s="29"/>
      <c r="F557" s="29"/>
      <c r="G557" s="29"/>
      <c r="H557" s="29"/>
      <c r="I557" s="41">
        <f>J549+J550+J552+J553+J554+J555</f>
        <v>27914.27</v>
      </c>
      <c r="J557" s="41"/>
      <c r="K557" s="30">
        <f>IF(Source!I475&lt;&gt;0, ROUND(I557/Source!I475, 2), 0)</f>
        <v>82342.98</v>
      </c>
      <c r="P557" s="28">
        <f>I557</f>
        <v>27914.27</v>
      </c>
    </row>
    <row r="558" spans="1:22" ht="42.75" x14ac:dyDescent="0.2">
      <c r="A558" s="20" t="str">
        <f>Source!E476</f>
        <v>67</v>
      </c>
      <c r="B558" s="21" t="str">
        <f>Source!F476</f>
        <v>2.1-3303-1-2/1</v>
      </c>
      <c r="C558" s="21" t="str">
        <f>Source!G476</f>
        <v>Устройство подстилающих и выравнивающих слоев оснований из щебня / 10 см</v>
      </c>
      <c r="D558" s="22" t="str">
        <f>Source!H476</f>
        <v>100 м3</v>
      </c>
      <c r="E558" s="9">
        <f>Source!I476</f>
        <v>0.22600000000000001</v>
      </c>
      <c r="F558" s="24"/>
      <c r="G558" s="23"/>
      <c r="H558" s="9"/>
      <c r="I558" s="9"/>
      <c r="J558" s="25"/>
      <c r="K558" s="25"/>
      <c r="Q558">
        <f>ROUND((Source!BZ476/100)*ROUND((Source!AF476*Source!AV476)*Source!I476, 2), 2)</f>
        <v>700.47</v>
      </c>
      <c r="R558">
        <f>Source!X476</f>
        <v>700.47</v>
      </c>
      <c r="S558">
        <f>ROUND((Source!CA476/100)*ROUND((Source!AF476*Source!AV476)*Source!I476, 2), 2)</f>
        <v>100.07</v>
      </c>
      <c r="T558">
        <f>Source!Y476</f>
        <v>100.07</v>
      </c>
      <c r="U558">
        <f>ROUND((175/100)*ROUND((Source!AE476*Source!AV476)*Source!I476, 2), 2)</f>
        <v>7984.9</v>
      </c>
      <c r="V558">
        <f>ROUND((108/100)*ROUND(Source!CS476*Source!I476, 2), 2)</f>
        <v>4927.82</v>
      </c>
    </row>
    <row r="559" spans="1:22" x14ac:dyDescent="0.2">
      <c r="C559" s="26" t="str">
        <f>"Объем: "&amp;Source!I476&amp;"=(226*"&amp;"0,1)/"&amp;"100"</f>
        <v>Объем: 0,226=(226*0,1)/100</v>
      </c>
    </row>
    <row r="560" spans="1:22" ht="14.25" x14ac:dyDescent="0.2">
      <c r="A560" s="20"/>
      <c r="B560" s="21"/>
      <c r="C560" s="21" t="s">
        <v>522</v>
      </c>
      <c r="D560" s="22"/>
      <c r="E560" s="9"/>
      <c r="F560" s="24">
        <f>Source!AO476</f>
        <v>4427.7299999999996</v>
      </c>
      <c r="G560" s="23" t="str">
        <f>Source!DG476</f>
        <v/>
      </c>
      <c r="H560" s="9">
        <f>Source!AV476</f>
        <v>1</v>
      </c>
      <c r="I560" s="9">
        <f>IF(Source!BA476&lt;&gt; 0, Source!BA476, 1)</f>
        <v>1</v>
      </c>
      <c r="J560" s="25">
        <f>Source!S476</f>
        <v>1000.67</v>
      </c>
      <c r="K560" s="25"/>
    </row>
    <row r="561" spans="1:22" ht="14.25" x14ac:dyDescent="0.2">
      <c r="A561" s="20"/>
      <c r="B561" s="21"/>
      <c r="C561" s="21" t="s">
        <v>523</v>
      </c>
      <c r="D561" s="22"/>
      <c r="E561" s="9"/>
      <c r="F561" s="24">
        <f>Source!AM476</f>
        <v>51353.4</v>
      </c>
      <c r="G561" s="23" t="str">
        <f>Source!DE476</f>
        <v/>
      </c>
      <c r="H561" s="9">
        <f>Source!AV476</f>
        <v>1</v>
      </c>
      <c r="I561" s="9">
        <f>IF(Source!BB476&lt;&gt; 0, Source!BB476, 1)</f>
        <v>1</v>
      </c>
      <c r="J561" s="25">
        <f>Source!Q476</f>
        <v>11605.87</v>
      </c>
      <c r="K561" s="25"/>
    </row>
    <row r="562" spans="1:22" ht="14.25" x14ac:dyDescent="0.2">
      <c r="A562" s="20"/>
      <c r="B562" s="21"/>
      <c r="C562" s="21" t="s">
        <v>524</v>
      </c>
      <c r="D562" s="22"/>
      <c r="E562" s="9"/>
      <c r="F562" s="24">
        <f>Source!AN476</f>
        <v>20189.400000000001</v>
      </c>
      <c r="G562" s="23" t="str">
        <f>Source!DF476</f>
        <v/>
      </c>
      <c r="H562" s="9">
        <f>Source!AV476</f>
        <v>1</v>
      </c>
      <c r="I562" s="9">
        <f>IF(Source!BS476&lt;&gt; 0, Source!BS476, 1)</f>
        <v>1</v>
      </c>
      <c r="J562" s="27">
        <f>Source!R476</f>
        <v>4562.8</v>
      </c>
      <c r="K562" s="25"/>
    </row>
    <row r="563" spans="1:22" ht="14.25" x14ac:dyDescent="0.2">
      <c r="A563" s="20"/>
      <c r="B563" s="21"/>
      <c r="C563" s="21" t="s">
        <v>531</v>
      </c>
      <c r="D563" s="22"/>
      <c r="E563" s="9"/>
      <c r="F563" s="24">
        <f>Source!AL476</f>
        <v>227826.13</v>
      </c>
      <c r="G563" s="23" t="str">
        <f>Source!DD476</f>
        <v/>
      </c>
      <c r="H563" s="9">
        <f>Source!AW476</f>
        <v>1</v>
      </c>
      <c r="I563" s="9">
        <f>IF(Source!BC476&lt;&gt; 0, Source!BC476, 1)</f>
        <v>1</v>
      </c>
      <c r="J563" s="25">
        <f>Source!P476</f>
        <v>51488.71</v>
      </c>
      <c r="K563" s="25"/>
    </row>
    <row r="564" spans="1:22" ht="14.25" x14ac:dyDescent="0.2">
      <c r="A564" s="20"/>
      <c r="B564" s="21"/>
      <c r="C564" s="21" t="s">
        <v>525</v>
      </c>
      <c r="D564" s="22" t="s">
        <v>526</v>
      </c>
      <c r="E564" s="9">
        <f>Source!AT476</f>
        <v>70</v>
      </c>
      <c r="F564" s="24"/>
      <c r="G564" s="23"/>
      <c r="H564" s="9"/>
      <c r="I564" s="9"/>
      <c r="J564" s="25">
        <f>SUM(R558:R563)</f>
        <v>700.47</v>
      </c>
      <c r="K564" s="25"/>
    </row>
    <row r="565" spans="1:22" ht="14.25" x14ac:dyDescent="0.2">
      <c r="A565" s="20"/>
      <c r="B565" s="21"/>
      <c r="C565" s="21" t="s">
        <v>527</v>
      </c>
      <c r="D565" s="22" t="s">
        <v>526</v>
      </c>
      <c r="E565" s="9">
        <f>Source!AU476</f>
        <v>10</v>
      </c>
      <c r="F565" s="24"/>
      <c r="G565" s="23"/>
      <c r="H565" s="9"/>
      <c r="I565" s="9"/>
      <c r="J565" s="25">
        <f>SUM(T558:T564)</f>
        <v>100.07</v>
      </c>
      <c r="K565" s="25"/>
    </row>
    <row r="566" spans="1:22" ht="14.25" x14ac:dyDescent="0.2">
      <c r="A566" s="20"/>
      <c r="B566" s="21"/>
      <c r="C566" s="21" t="s">
        <v>528</v>
      </c>
      <c r="D566" s="22" t="s">
        <v>526</v>
      </c>
      <c r="E566" s="9">
        <f>108</f>
        <v>108</v>
      </c>
      <c r="F566" s="24"/>
      <c r="G566" s="23"/>
      <c r="H566" s="9"/>
      <c r="I566" s="9"/>
      <c r="J566" s="25">
        <f>SUM(V558:V565)</f>
        <v>4927.82</v>
      </c>
      <c r="K566" s="25"/>
    </row>
    <row r="567" spans="1:22" ht="14.25" x14ac:dyDescent="0.2">
      <c r="A567" s="20"/>
      <c r="B567" s="21"/>
      <c r="C567" s="21" t="s">
        <v>529</v>
      </c>
      <c r="D567" s="22" t="s">
        <v>530</v>
      </c>
      <c r="E567" s="9">
        <f>Source!AQ476</f>
        <v>24.84</v>
      </c>
      <c r="F567" s="24"/>
      <c r="G567" s="23" t="str">
        <f>Source!DI476</f>
        <v/>
      </c>
      <c r="H567" s="9">
        <f>Source!AV476</f>
        <v>1</v>
      </c>
      <c r="I567" s="9"/>
      <c r="J567" s="25"/>
      <c r="K567" s="25">
        <f>Source!U476</f>
        <v>5.6138399999999997</v>
      </c>
    </row>
    <row r="568" spans="1:22" ht="15" x14ac:dyDescent="0.25">
      <c r="A568" s="29"/>
      <c r="B568" s="29"/>
      <c r="C568" s="29"/>
      <c r="D568" s="29"/>
      <c r="E568" s="29"/>
      <c r="F568" s="29"/>
      <c r="G568" s="29"/>
      <c r="H568" s="29"/>
      <c r="I568" s="41">
        <f>J560+J561+J563+J564+J565+J566</f>
        <v>69823.61</v>
      </c>
      <c r="J568" s="41"/>
      <c r="K568" s="30">
        <f>IF(Source!I476&lt;&gt;0, ROUND(I568/Source!I476, 2), 0)</f>
        <v>308954.03000000003</v>
      </c>
      <c r="P568" s="28">
        <f>I568</f>
        <v>69823.61</v>
      </c>
    </row>
    <row r="569" spans="1:22" ht="85.5" x14ac:dyDescent="0.2">
      <c r="A569" s="20" t="str">
        <f>Source!E477</f>
        <v>68</v>
      </c>
      <c r="B569" s="21" t="str">
        <f>Source!F477</f>
        <v>2.1-3103-19-3/1</v>
      </c>
      <c r="C569" s="21" t="str">
        <f>Source!G477</f>
        <v>Устройство асфальтобетонных покрытий дорожек и тротуаров двухслойных, нижний слой из крупнозернистой асфальтобетонной смеси тип Б, марка I, толщиной 4,5 см / 4 см</v>
      </c>
      <c r="D569" s="22" t="str">
        <f>Source!H477</f>
        <v>100 м2</v>
      </c>
      <c r="E569" s="9">
        <f>Source!I477</f>
        <v>2.2599999999999998</v>
      </c>
      <c r="F569" s="24"/>
      <c r="G569" s="23"/>
      <c r="H569" s="9"/>
      <c r="I569" s="9"/>
      <c r="J569" s="25"/>
      <c r="K569" s="25"/>
      <c r="Q569">
        <f>ROUND((Source!BZ477/100)*ROUND((Source!AF477*Source!AV477)*Source!I477, 2), 2)</f>
        <v>3548.31</v>
      </c>
      <c r="R569">
        <f>Source!X477</f>
        <v>3548.31</v>
      </c>
      <c r="S569">
        <f>ROUND((Source!CA477/100)*ROUND((Source!AF477*Source!AV477)*Source!I477, 2), 2)</f>
        <v>506.9</v>
      </c>
      <c r="T569">
        <f>Source!Y477</f>
        <v>506.9</v>
      </c>
      <c r="U569">
        <f>ROUND((175/100)*ROUND((Source!AE477*Source!AV477)*Source!I477, 2), 2)</f>
        <v>1775.48</v>
      </c>
      <c r="V569">
        <f>ROUND((108/100)*ROUND(Source!CS477*Source!I477, 2), 2)</f>
        <v>1095.72</v>
      </c>
    </row>
    <row r="570" spans="1:22" x14ac:dyDescent="0.2">
      <c r="C570" s="26" t="str">
        <f>"Объем: "&amp;Source!I477&amp;"=226/"&amp;"100"</f>
        <v>Объем: 2,26=226/100</v>
      </c>
    </row>
    <row r="571" spans="1:22" ht="14.25" x14ac:dyDescent="0.2">
      <c r="A571" s="20"/>
      <c r="B571" s="21"/>
      <c r="C571" s="21" t="s">
        <v>522</v>
      </c>
      <c r="D571" s="22"/>
      <c r="E571" s="9"/>
      <c r="F571" s="24">
        <f>Source!AO477</f>
        <v>2242.9299999999998</v>
      </c>
      <c r="G571" s="23" t="str">
        <f>Source!DG477</f>
        <v/>
      </c>
      <c r="H571" s="9">
        <f>Source!AV477</f>
        <v>1</v>
      </c>
      <c r="I571" s="9">
        <f>IF(Source!BA477&lt;&gt; 0, Source!BA477, 1)</f>
        <v>1</v>
      </c>
      <c r="J571" s="25">
        <f>Source!S477</f>
        <v>5069.0200000000004</v>
      </c>
      <c r="K571" s="25"/>
    </row>
    <row r="572" spans="1:22" ht="14.25" x14ac:dyDescent="0.2">
      <c r="A572" s="20"/>
      <c r="B572" s="21"/>
      <c r="C572" s="21" t="s">
        <v>523</v>
      </c>
      <c r="D572" s="22"/>
      <c r="E572" s="9"/>
      <c r="F572" s="24">
        <f>Source!AM477</f>
        <v>1074.95</v>
      </c>
      <c r="G572" s="23" t="str">
        <f>Source!DE477</f>
        <v/>
      </c>
      <c r="H572" s="9">
        <f>Source!AV477</f>
        <v>1</v>
      </c>
      <c r="I572" s="9">
        <f>IF(Source!BB477&lt;&gt; 0, Source!BB477, 1)</f>
        <v>1</v>
      </c>
      <c r="J572" s="25">
        <f>Source!Q477</f>
        <v>2429.39</v>
      </c>
      <c r="K572" s="25"/>
    </row>
    <row r="573" spans="1:22" ht="14.25" x14ac:dyDescent="0.2">
      <c r="A573" s="20"/>
      <c r="B573" s="21"/>
      <c r="C573" s="21" t="s">
        <v>524</v>
      </c>
      <c r="D573" s="22"/>
      <c r="E573" s="9"/>
      <c r="F573" s="24">
        <f>Source!AN477</f>
        <v>448.92</v>
      </c>
      <c r="G573" s="23" t="str">
        <f>Source!DF477</f>
        <v/>
      </c>
      <c r="H573" s="9">
        <f>Source!AV477</f>
        <v>1</v>
      </c>
      <c r="I573" s="9">
        <f>IF(Source!BS477&lt;&gt; 0, Source!BS477, 1)</f>
        <v>1</v>
      </c>
      <c r="J573" s="27">
        <f>Source!R477</f>
        <v>1014.56</v>
      </c>
      <c r="K573" s="25"/>
    </row>
    <row r="574" spans="1:22" ht="14.25" x14ac:dyDescent="0.2">
      <c r="A574" s="20"/>
      <c r="B574" s="21"/>
      <c r="C574" s="21" t="s">
        <v>531</v>
      </c>
      <c r="D574" s="22"/>
      <c r="E574" s="9"/>
      <c r="F574" s="24">
        <f>Source!AL477</f>
        <v>30758.81</v>
      </c>
      <c r="G574" s="23" t="str">
        <f>Source!DD477</f>
        <v/>
      </c>
      <c r="H574" s="9">
        <f>Source!AW477</f>
        <v>1</v>
      </c>
      <c r="I574" s="9">
        <f>IF(Source!BC477&lt;&gt; 0, Source!BC477, 1)</f>
        <v>1</v>
      </c>
      <c r="J574" s="25">
        <f>Source!P477</f>
        <v>69514.91</v>
      </c>
      <c r="K574" s="25"/>
    </row>
    <row r="575" spans="1:22" ht="42.75" x14ac:dyDescent="0.2">
      <c r="A575" s="20" t="str">
        <f>Source!E478</f>
        <v>68,1</v>
      </c>
      <c r="B575" s="21" t="str">
        <f>Source!F478</f>
        <v>21.3-3-7</v>
      </c>
      <c r="C575" s="21" t="str">
        <f>Source!G478</f>
        <v>Смеси асфальтобетонные дорожные горячие крупнозернистые, тип Б, марка I</v>
      </c>
      <c r="D575" s="22" t="str">
        <f>Source!H478</f>
        <v>т</v>
      </c>
      <c r="E575" s="9">
        <f>Source!I478</f>
        <v>-24.181999999999999</v>
      </c>
      <c r="F575" s="24">
        <f>Source!AK478</f>
        <v>2706.83</v>
      </c>
      <c r="G575" s="32" t="s">
        <v>3</v>
      </c>
      <c r="H575" s="9">
        <f>Source!AW478</f>
        <v>1</v>
      </c>
      <c r="I575" s="9">
        <f>IF(Source!BC478&lt;&gt; 0, Source!BC478, 1)</f>
        <v>1</v>
      </c>
      <c r="J575" s="25">
        <f>Source!O478</f>
        <v>-65456.56</v>
      </c>
      <c r="K575" s="25"/>
      <c r="Q575">
        <f>ROUND((Source!BZ478/100)*ROUND((Source!AF478*Source!AV478)*Source!I478, 2), 2)</f>
        <v>0</v>
      </c>
      <c r="R575">
        <f>Source!X478</f>
        <v>0</v>
      </c>
      <c r="S575">
        <f>ROUND((Source!CA478/100)*ROUND((Source!AF478*Source!AV478)*Source!I478, 2), 2)</f>
        <v>0</v>
      </c>
      <c r="T575">
        <f>Source!Y478</f>
        <v>0</v>
      </c>
      <c r="U575">
        <f>ROUND((175/100)*ROUND((Source!AE478*Source!AV478)*Source!I478, 2), 2)</f>
        <v>0</v>
      </c>
      <c r="V575">
        <f>ROUND((108/100)*ROUND(Source!CS478*Source!I478, 2), 2)</f>
        <v>0</v>
      </c>
    </row>
    <row r="576" spans="1:22" ht="42.75" x14ac:dyDescent="0.2">
      <c r="A576" s="20" t="str">
        <f>Source!E479</f>
        <v>68,2</v>
      </c>
      <c r="B576" s="21" t="str">
        <f>Source!F479</f>
        <v>21.3-3-18</v>
      </c>
      <c r="C576" s="21" t="str">
        <f>Source!G479</f>
        <v>Смеси асфальтобетонные дорожные горячие мелкозернистые, марка I, тип Б</v>
      </c>
      <c r="D576" s="22" t="str">
        <f>Source!H479</f>
        <v>т</v>
      </c>
      <c r="E576" s="9">
        <f>Source!I479</f>
        <v>24.181999999999999</v>
      </c>
      <c r="F576" s="24">
        <f>Source!AK479</f>
        <v>2727.65</v>
      </c>
      <c r="G576" s="32" t="s">
        <v>3</v>
      </c>
      <c r="H576" s="9">
        <f>Source!AW479</f>
        <v>1</v>
      </c>
      <c r="I576" s="9">
        <f>IF(Source!BC479&lt;&gt; 0, Source!BC479, 1)</f>
        <v>1</v>
      </c>
      <c r="J576" s="25">
        <f>Source!O479</f>
        <v>65960.03</v>
      </c>
      <c r="K576" s="25"/>
      <c r="Q576">
        <f>ROUND((Source!BZ479/100)*ROUND((Source!AF479*Source!AV479)*Source!I479, 2), 2)</f>
        <v>0</v>
      </c>
      <c r="R576">
        <f>Source!X479</f>
        <v>0</v>
      </c>
      <c r="S576">
        <f>ROUND((Source!CA479/100)*ROUND((Source!AF479*Source!AV479)*Source!I479, 2), 2)</f>
        <v>0</v>
      </c>
      <c r="T576">
        <f>Source!Y479</f>
        <v>0</v>
      </c>
      <c r="U576">
        <f>ROUND((175/100)*ROUND((Source!AE479*Source!AV479)*Source!I479, 2), 2)</f>
        <v>0</v>
      </c>
      <c r="V576">
        <f>ROUND((108/100)*ROUND(Source!CS479*Source!I479, 2), 2)</f>
        <v>0</v>
      </c>
    </row>
    <row r="577" spans="1:22" ht="14.25" x14ac:dyDescent="0.2">
      <c r="A577" s="20"/>
      <c r="B577" s="21"/>
      <c r="C577" s="21" t="s">
        <v>525</v>
      </c>
      <c r="D577" s="22" t="s">
        <v>526</v>
      </c>
      <c r="E577" s="9">
        <f>Source!AT477</f>
        <v>70</v>
      </c>
      <c r="F577" s="24"/>
      <c r="G577" s="23"/>
      <c r="H577" s="9"/>
      <c r="I577" s="9"/>
      <c r="J577" s="25">
        <f>SUM(R569:R576)</f>
        <v>3548.31</v>
      </c>
      <c r="K577" s="25"/>
    </row>
    <row r="578" spans="1:22" ht="14.25" x14ac:dyDescent="0.2">
      <c r="A578" s="20"/>
      <c r="B578" s="21"/>
      <c r="C578" s="21" t="s">
        <v>527</v>
      </c>
      <c r="D578" s="22" t="s">
        <v>526</v>
      </c>
      <c r="E578" s="9">
        <f>Source!AU477</f>
        <v>10</v>
      </c>
      <c r="F578" s="24"/>
      <c r="G578" s="23"/>
      <c r="H578" s="9"/>
      <c r="I578" s="9"/>
      <c r="J578" s="25">
        <f>SUM(T569:T577)</f>
        <v>506.9</v>
      </c>
      <c r="K578" s="25"/>
    </row>
    <row r="579" spans="1:22" ht="14.25" x14ac:dyDescent="0.2">
      <c r="A579" s="20"/>
      <c r="B579" s="21"/>
      <c r="C579" s="21" t="s">
        <v>528</v>
      </c>
      <c r="D579" s="22" t="s">
        <v>526</v>
      </c>
      <c r="E579" s="9">
        <f>108</f>
        <v>108</v>
      </c>
      <c r="F579" s="24"/>
      <c r="G579" s="23"/>
      <c r="H579" s="9"/>
      <c r="I579" s="9"/>
      <c r="J579" s="25">
        <f>SUM(V569:V578)</f>
        <v>1095.72</v>
      </c>
      <c r="K579" s="25"/>
    </row>
    <row r="580" spans="1:22" ht="14.25" x14ac:dyDescent="0.2">
      <c r="A580" s="20"/>
      <c r="B580" s="21"/>
      <c r="C580" s="21" t="s">
        <v>529</v>
      </c>
      <c r="D580" s="22" t="s">
        <v>530</v>
      </c>
      <c r="E580" s="9">
        <f>Source!AQ477</f>
        <v>10.3</v>
      </c>
      <c r="F580" s="24"/>
      <c r="G580" s="23" t="str">
        <f>Source!DI477</f>
        <v/>
      </c>
      <c r="H580" s="9">
        <f>Source!AV477</f>
        <v>1</v>
      </c>
      <c r="I580" s="9"/>
      <c r="J580" s="25"/>
      <c r="K580" s="25">
        <f>Source!U477</f>
        <v>23.277999999999999</v>
      </c>
    </row>
    <row r="581" spans="1:22" ht="15" x14ac:dyDescent="0.25">
      <c r="A581" s="29"/>
      <c r="B581" s="29"/>
      <c r="C581" s="29"/>
      <c r="D581" s="29"/>
      <c r="E581" s="29"/>
      <c r="F581" s="29"/>
      <c r="G581" s="29"/>
      <c r="H581" s="29"/>
      <c r="I581" s="41">
        <f>J571+J572+J574+J577+J578+J579+SUM(J575:J576)</f>
        <v>82667.72</v>
      </c>
      <c r="J581" s="41"/>
      <c r="K581" s="30">
        <f>IF(Source!I477&lt;&gt;0, ROUND(I581/Source!I477, 2), 0)</f>
        <v>36578.639999999999</v>
      </c>
      <c r="P581" s="28">
        <f>I581</f>
        <v>82667.72</v>
      </c>
    </row>
    <row r="582" spans="1:22" ht="71.25" x14ac:dyDescent="0.2">
      <c r="A582" s="20" t="str">
        <f>Source!E480</f>
        <v>69</v>
      </c>
      <c r="B582" s="21" t="str">
        <f>Source!F480</f>
        <v>2.1-3103-19-4/1</v>
      </c>
      <c r="C582" s="21" t="str">
        <f>Source!G480</f>
        <v>Устройство асфальтобетонных покрытий дорожек и тротуаров двухслойных, верхний слой из песчаной асфальтобетонной смеси толщиной 3 см / 4 см</v>
      </c>
      <c r="D582" s="22" t="str">
        <f>Source!H480</f>
        <v>100 м2</v>
      </c>
      <c r="E582" s="9">
        <f>Source!I480</f>
        <v>2.2599999999999998</v>
      </c>
      <c r="F582" s="24"/>
      <c r="G582" s="23"/>
      <c r="H582" s="9"/>
      <c r="I582" s="9"/>
      <c r="J582" s="25"/>
      <c r="K582" s="25"/>
      <c r="Q582">
        <f>ROUND((Source!BZ480/100)*ROUND((Source!AF480*Source!AV480)*Source!I480, 2), 2)</f>
        <v>3548.31</v>
      </c>
      <c r="R582">
        <f>Source!X480</f>
        <v>3548.31</v>
      </c>
      <c r="S582">
        <f>ROUND((Source!CA480/100)*ROUND((Source!AF480*Source!AV480)*Source!I480, 2), 2)</f>
        <v>506.9</v>
      </c>
      <c r="T582">
        <f>Source!Y480</f>
        <v>506.9</v>
      </c>
      <c r="U582">
        <f>ROUND((175/100)*ROUND((Source!AE480*Source!AV480)*Source!I480, 2), 2)</f>
        <v>1775.48</v>
      </c>
      <c r="V582">
        <f>ROUND((108/100)*ROUND(Source!CS480*Source!I480, 2), 2)</f>
        <v>1095.72</v>
      </c>
    </row>
    <row r="583" spans="1:22" x14ac:dyDescent="0.2">
      <c r="C583" s="26" t="str">
        <f>"Объем: "&amp;Source!I480&amp;"=226/"&amp;"100"</f>
        <v>Объем: 2,26=226/100</v>
      </c>
    </row>
    <row r="584" spans="1:22" ht="14.25" x14ac:dyDescent="0.2">
      <c r="A584" s="20"/>
      <c r="B584" s="21"/>
      <c r="C584" s="21" t="s">
        <v>522</v>
      </c>
      <c r="D584" s="22"/>
      <c r="E584" s="9"/>
      <c r="F584" s="24">
        <f>Source!AO480</f>
        <v>2242.9299999999998</v>
      </c>
      <c r="G584" s="23" t="str">
        <f>Source!DG480</f>
        <v/>
      </c>
      <c r="H584" s="9">
        <f>Source!AV480</f>
        <v>1</v>
      </c>
      <c r="I584" s="9">
        <f>IF(Source!BA480&lt;&gt; 0, Source!BA480, 1)</f>
        <v>1</v>
      </c>
      <c r="J584" s="25">
        <f>Source!S480</f>
        <v>5069.0200000000004</v>
      </c>
      <c r="K584" s="25"/>
    </row>
    <row r="585" spans="1:22" ht="14.25" x14ac:dyDescent="0.2">
      <c r="A585" s="20"/>
      <c r="B585" s="21"/>
      <c r="C585" s="21" t="s">
        <v>523</v>
      </c>
      <c r="D585" s="22"/>
      <c r="E585" s="9"/>
      <c r="F585" s="24">
        <f>Source!AM480</f>
        <v>1074.95</v>
      </c>
      <c r="G585" s="23" t="str">
        <f>Source!DE480</f>
        <v/>
      </c>
      <c r="H585" s="9">
        <f>Source!AV480</f>
        <v>1</v>
      </c>
      <c r="I585" s="9">
        <f>IF(Source!BB480&lt;&gt; 0, Source!BB480, 1)</f>
        <v>1</v>
      </c>
      <c r="J585" s="25">
        <f>Source!Q480</f>
        <v>2429.39</v>
      </c>
      <c r="K585" s="25"/>
    </row>
    <row r="586" spans="1:22" ht="14.25" x14ac:dyDescent="0.2">
      <c r="A586" s="20"/>
      <c r="B586" s="21"/>
      <c r="C586" s="21" t="s">
        <v>524</v>
      </c>
      <c r="D586" s="22"/>
      <c r="E586" s="9"/>
      <c r="F586" s="24">
        <f>Source!AN480</f>
        <v>448.92</v>
      </c>
      <c r="G586" s="23" t="str">
        <f>Source!DF480</f>
        <v/>
      </c>
      <c r="H586" s="9">
        <f>Source!AV480</f>
        <v>1</v>
      </c>
      <c r="I586" s="9">
        <f>IF(Source!BS480&lt;&gt; 0, Source!BS480, 1)</f>
        <v>1</v>
      </c>
      <c r="J586" s="27">
        <f>Source!R480</f>
        <v>1014.56</v>
      </c>
      <c r="K586" s="25"/>
    </row>
    <row r="587" spans="1:22" ht="14.25" x14ac:dyDescent="0.2">
      <c r="A587" s="20"/>
      <c r="B587" s="21"/>
      <c r="C587" s="21" t="s">
        <v>531</v>
      </c>
      <c r="D587" s="22"/>
      <c r="E587" s="9"/>
      <c r="F587" s="24">
        <f>Source!AL480</f>
        <v>20561.080000000002</v>
      </c>
      <c r="G587" s="23" t="str">
        <f>Source!DD480</f>
        <v/>
      </c>
      <c r="H587" s="9">
        <f>Source!AW480</f>
        <v>1</v>
      </c>
      <c r="I587" s="9">
        <f>IF(Source!BC480&lt;&gt; 0, Source!BC480, 1)</f>
        <v>1</v>
      </c>
      <c r="J587" s="25">
        <f>Source!P480</f>
        <v>46468.04</v>
      </c>
      <c r="K587" s="25"/>
    </row>
    <row r="588" spans="1:22" ht="28.5" x14ac:dyDescent="0.2">
      <c r="A588" s="20" t="str">
        <f>Source!E481</f>
        <v>69,1</v>
      </c>
      <c r="B588" s="21" t="str">
        <f>Source!F481</f>
        <v>21.3-3-34</v>
      </c>
      <c r="C588" s="21" t="str">
        <f>Source!G481</f>
        <v>Смеси асфальтобетонные дорожные горячие песчаные, тип Д, марка III</v>
      </c>
      <c r="D588" s="22" t="str">
        <f>Source!H481</f>
        <v>т</v>
      </c>
      <c r="E588" s="9">
        <f>Source!I481</f>
        <v>-16.136399999999998</v>
      </c>
      <c r="F588" s="24">
        <f>Source!AK481</f>
        <v>2628.2</v>
      </c>
      <c r="G588" s="32" t="s">
        <v>3</v>
      </c>
      <c r="H588" s="9">
        <f>Source!AW481</f>
        <v>1</v>
      </c>
      <c r="I588" s="9">
        <f>IF(Source!BC481&lt;&gt; 0, Source!BC481, 1)</f>
        <v>1</v>
      </c>
      <c r="J588" s="25">
        <f>Source!O481</f>
        <v>-42409.69</v>
      </c>
      <c r="K588" s="25"/>
      <c r="Q588">
        <f>ROUND((Source!BZ481/100)*ROUND((Source!AF481*Source!AV481)*Source!I481, 2), 2)</f>
        <v>0</v>
      </c>
      <c r="R588">
        <f>Source!X481</f>
        <v>0</v>
      </c>
      <c r="S588">
        <f>ROUND((Source!CA481/100)*ROUND((Source!AF481*Source!AV481)*Source!I481, 2), 2)</f>
        <v>0</v>
      </c>
      <c r="T588">
        <f>Source!Y481</f>
        <v>0</v>
      </c>
      <c r="U588">
        <f>ROUND((175/100)*ROUND((Source!AE481*Source!AV481)*Source!I481, 2), 2)</f>
        <v>0</v>
      </c>
      <c r="V588">
        <f>ROUND((108/100)*ROUND(Source!CS481*Source!I481, 2), 2)</f>
        <v>0</v>
      </c>
    </row>
    <row r="589" spans="1:22" ht="42.75" x14ac:dyDescent="0.2">
      <c r="A589" s="20" t="str">
        <f>Source!E482</f>
        <v>69,2</v>
      </c>
      <c r="B589" s="21" t="str">
        <f>Source!F482</f>
        <v>21.3-3-18</v>
      </c>
      <c r="C589" s="21" t="str">
        <f>Source!G482</f>
        <v>Смеси асфальтобетонные дорожные горячие мелкозернистые, марка I, тип Б</v>
      </c>
      <c r="D589" s="22" t="str">
        <f>Source!H482</f>
        <v>т</v>
      </c>
      <c r="E589" s="9">
        <f>Source!I482</f>
        <v>16.136399999999998</v>
      </c>
      <c r="F589" s="24">
        <f>Source!AK482</f>
        <v>2727.65</v>
      </c>
      <c r="G589" s="32" t="s">
        <v>3</v>
      </c>
      <c r="H589" s="9">
        <f>Source!AW482</f>
        <v>1</v>
      </c>
      <c r="I589" s="9">
        <f>IF(Source!BC482&lt;&gt; 0, Source!BC482, 1)</f>
        <v>1</v>
      </c>
      <c r="J589" s="25">
        <f>Source!O482</f>
        <v>44014.45</v>
      </c>
      <c r="K589" s="25"/>
      <c r="Q589">
        <f>ROUND((Source!BZ482/100)*ROUND((Source!AF482*Source!AV482)*Source!I482, 2), 2)</f>
        <v>0</v>
      </c>
      <c r="R589">
        <f>Source!X482</f>
        <v>0</v>
      </c>
      <c r="S589">
        <f>ROUND((Source!CA482/100)*ROUND((Source!AF482*Source!AV482)*Source!I482, 2), 2)</f>
        <v>0</v>
      </c>
      <c r="T589">
        <f>Source!Y482</f>
        <v>0</v>
      </c>
      <c r="U589">
        <f>ROUND((175/100)*ROUND((Source!AE482*Source!AV482)*Source!I482, 2), 2)</f>
        <v>0</v>
      </c>
      <c r="V589">
        <f>ROUND((108/100)*ROUND(Source!CS482*Source!I482, 2), 2)</f>
        <v>0</v>
      </c>
    </row>
    <row r="590" spans="1:22" ht="14.25" x14ac:dyDescent="0.2">
      <c r="A590" s="20"/>
      <c r="B590" s="21"/>
      <c r="C590" s="21" t="s">
        <v>525</v>
      </c>
      <c r="D590" s="22" t="s">
        <v>526</v>
      </c>
      <c r="E590" s="9">
        <f>Source!AT480</f>
        <v>70</v>
      </c>
      <c r="F590" s="24"/>
      <c r="G590" s="23"/>
      <c r="H590" s="9"/>
      <c r="I590" s="9"/>
      <c r="J590" s="25">
        <f>SUM(R582:R589)</f>
        <v>3548.31</v>
      </c>
      <c r="K590" s="25"/>
    </row>
    <row r="591" spans="1:22" ht="14.25" x14ac:dyDescent="0.2">
      <c r="A591" s="20"/>
      <c r="B591" s="21"/>
      <c r="C591" s="21" t="s">
        <v>527</v>
      </c>
      <c r="D591" s="22" t="s">
        <v>526</v>
      </c>
      <c r="E591" s="9">
        <f>Source!AU480</f>
        <v>10</v>
      </c>
      <c r="F591" s="24"/>
      <c r="G591" s="23"/>
      <c r="H591" s="9"/>
      <c r="I591" s="9"/>
      <c r="J591" s="25">
        <f>SUM(T582:T590)</f>
        <v>506.9</v>
      </c>
      <c r="K591" s="25"/>
    </row>
    <row r="592" spans="1:22" ht="14.25" x14ac:dyDescent="0.2">
      <c r="A592" s="20"/>
      <c r="B592" s="21"/>
      <c r="C592" s="21" t="s">
        <v>528</v>
      </c>
      <c r="D592" s="22" t="s">
        <v>526</v>
      </c>
      <c r="E592" s="9">
        <f>108</f>
        <v>108</v>
      </c>
      <c r="F592" s="24"/>
      <c r="G592" s="23"/>
      <c r="H592" s="9"/>
      <c r="I592" s="9"/>
      <c r="J592" s="25">
        <f>SUM(V582:V591)</f>
        <v>1095.72</v>
      </c>
      <c r="K592" s="25"/>
    </row>
    <row r="593" spans="1:22" ht="14.25" x14ac:dyDescent="0.2">
      <c r="A593" s="20"/>
      <c r="B593" s="21"/>
      <c r="C593" s="21" t="s">
        <v>529</v>
      </c>
      <c r="D593" s="22" t="s">
        <v>530</v>
      </c>
      <c r="E593" s="9">
        <f>Source!AQ480</f>
        <v>10.3</v>
      </c>
      <c r="F593" s="24"/>
      <c r="G593" s="23" t="str">
        <f>Source!DI480</f>
        <v/>
      </c>
      <c r="H593" s="9">
        <f>Source!AV480</f>
        <v>1</v>
      </c>
      <c r="I593" s="9"/>
      <c r="J593" s="25"/>
      <c r="K593" s="25">
        <f>Source!U480</f>
        <v>23.277999999999999</v>
      </c>
    </row>
    <row r="594" spans="1:22" ht="15" x14ac:dyDescent="0.25">
      <c r="A594" s="29"/>
      <c r="B594" s="29"/>
      <c r="C594" s="29"/>
      <c r="D594" s="29"/>
      <c r="E594" s="29"/>
      <c r="F594" s="29"/>
      <c r="G594" s="29"/>
      <c r="H594" s="29"/>
      <c r="I594" s="41">
        <f>J584+J585+J587+J590+J591+J592+SUM(J588:J589)</f>
        <v>60722.139999999992</v>
      </c>
      <c r="J594" s="41"/>
      <c r="K594" s="30">
        <f>IF(Source!I480&lt;&gt;0, ROUND(I594/Source!I480, 2), 0)</f>
        <v>26868.2</v>
      </c>
      <c r="P594" s="28">
        <f>I594</f>
        <v>60722.139999999992</v>
      </c>
    </row>
    <row r="596" spans="1:22" ht="15" x14ac:dyDescent="0.25">
      <c r="A596" s="40" t="str">
        <f>CONCATENATE("Итого по подразделу: ",IF(Source!G484&lt;&gt;"Новый подраздел", Source!G484, ""))</f>
        <v>Итого по подразделу: Устройство парковочного кармана</v>
      </c>
      <c r="B596" s="40"/>
      <c r="C596" s="40"/>
      <c r="D596" s="40"/>
      <c r="E596" s="40"/>
      <c r="F596" s="40"/>
      <c r="G596" s="40"/>
      <c r="H596" s="40"/>
      <c r="I596" s="38">
        <f>SUM(P500:P595)</f>
        <v>356701.56999999995</v>
      </c>
      <c r="J596" s="39"/>
      <c r="K596" s="31"/>
    </row>
    <row r="599" spans="1:22" ht="16.5" x14ac:dyDescent="0.25">
      <c r="A599" s="42" t="str">
        <f>CONCATENATE("Подраздел: ",IF(Source!G513&lt;&gt;"Новый подраздел", Source!G513, ""))</f>
        <v>Подраздел: Установка бортового камня</v>
      </c>
      <c r="B599" s="42"/>
      <c r="C599" s="42"/>
      <c r="D599" s="42"/>
      <c r="E599" s="42"/>
      <c r="F599" s="42"/>
      <c r="G599" s="42"/>
      <c r="H599" s="42"/>
      <c r="I599" s="42"/>
      <c r="J599" s="42"/>
      <c r="K599" s="42"/>
    </row>
    <row r="600" spans="1:22" ht="42.75" x14ac:dyDescent="0.2">
      <c r="A600" s="20" t="str">
        <f>Source!E517</f>
        <v>70</v>
      </c>
      <c r="B600" s="21" t="str">
        <f>Source!F517</f>
        <v>2.1-3203-1-2/1</v>
      </c>
      <c r="C600" s="21" t="str">
        <f>Source!G517</f>
        <v>Установка бортовых камней бетонных марки БР 100.30.15 при других видах покрытий</v>
      </c>
      <c r="D600" s="22" t="str">
        <f>Source!H517</f>
        <v>100 м</v>
      </c>
      <c r="E600" s="9">
        <f>Source!I517</f>
        <v>0.55000000000000004</v>
      </c>
      <c r="F600" s="24"/>
      <c r="G600" s="23"/>
      <c r="H600" s="9"/>
      <c r="I600" s="9"/>
      <c r="J600" s="25"/>
      <c r="K600" s="25"/>
      <c r="Q600">
        <f>ROUND((Source!BZ517/100)*ROUND((Source!AF517*Source!AV517)*Source!I517, 2), 2)</f>
        <v>5824.15</v>
      </c>
      <c r="R600">
        <f>Source!X517</f>
        <v>5824.15</v>
      </c>
      <c r="S600">
        <f>ROUND((Source!CA517/100)*ROUND((Source!AF517*Source!AV517)*Source!I517, 2), 2)</f>
        <v>832.02</v>
      </c>
      <c r="T600">
        <f>Source!Y517</f>
        <v>832.02</v>
      </c>
      <c r="U600">
        <f>ROUND((175/100)*ROUND((Source!AE517*Source!AV517)*Source!I517, 2), 2)</f>
        <v>0</v>
      </c>
      <c r="V600">
        <f>ROUND((108/100)*ROUND(Source!CS517*Source!I517, 2), 2)</f>
        <v>0</v>
      </c>
    </row>
    <row r="601" spans="1:22" x14ac:dyDescent="0.2">
      <c r="C601" s="26" t="str">
        <f>"Объем: "&amp;Source!I517&amp;"=55/"&amp;"100"</f>
        <v>Объем: 0,55=55/100</v>
      </c>
    </row>
    <row r="602" spans="1:22" ht="14.25" x14ac:dyDescent="0.2">
      <c r="A602" s="20"/>
      <c r="B602" s="21"/>
      <c r="C602" s="21" t="s">
        <v>522</v>
      </c>
      <c r="D602" s="22"/>
      <c r="E602" s="9"/>
      <c r="F602" s="24">
        <f>Source!AO517</f>
        <v>15127.68</v>
      </c>
      <c r="G602" s="23" t="str">
        <f>Source!DG517</f>
        <v/>
      </c>
      <c r="H602" s="9">
        <f>Source!AV517</f>
        <v>1</v>
      </c>
      <c r="I602" s="9">
        <f>IF(Source!BA517&lt;&gt; 0, Source!BA517, 1)</f>
        <v>1</v>
      </c>
      <c r="J602" s="25">
        <f>Source!S517</f>
        <v>8320.2199999999993</v>
      </c>
      <c r="K602" s="25"/>
    </row>
    <row r="603" spans="1:22" ht="14.25" x14ac:dyDescent="0.2">
      <c r="A603" s="20"/>
      <c r="B603" s="21"/>
      <c r="C603" s="21" t="s">
        <v>531</v>
      </c>
      <c r="D603" s="22"/>
      <c r="E603" s="9"/>
      <c r="F603" s="24">
        <f>Source!AL517</f>
        <v>51150.7</v>
      </c>
      <c r="G603" s="23" t="str">
        <f>Source!DD517</f>
        <v/>
      </c>
      <c r="H603" s="9">
        <f>Source!AW517</f>
        <v>1</v>
      </c>
      <c r="I603" s="9">
        <f>IF(Source!BC517&lt;&gt; 0, Source!BC517, 1)</f>
        <v>1</v>
      </c>
      <c r="J603" s="25">
        <f>Source!P517</f>
        <v>28132.89</v>
      </c>
      <c r="K603" s="25"/>
    </row>
    <row r="604" spans="1:22" ht="14.25" x14ac:dyDescent="0.2">
      <c r="A604" s="20"/>
      <c r="B604" s="21"/>
      <c r="C604" s="21" t="s">
        <v>525</v>
      </c>
      <c r="D604" s="22" t="s">
        <v>526</v>
      </c>
      <c r="E604" s="9">
        <f>Source!AT517</f>
        <v>70</v>
      </c>
      <c r="F604" s="24"/>
      <c r="G604" s="23"/>
      <c r="H604" s="9"/>
      <c r="I604" s="9"/>
      <c r="J604" s="25">
        <f>SUM(R600:R603)</f>
        <v>5824.15</v>
      </c>
      <c r="K604" s="25"/>
    </row>
    <row r="605" spans="1:22" ht="14.25" x14ac:dyDescent="0.2">
      <c r="A605" s="20"/>
      <c r="B605" s="21"/>
      <c r="C605" s="21" t="s">
        <v>527</v>
      </c>
      <c r="D605" s="22" t="s">
        <v>526</v>
      </c>
      <c r="E605" s="9">
        <f>Source!AU517</f>
        <v>10</v>
      </c>
      <c r="F605" s="24"/>
      <c r="G605" s="23"/>
      <c r="H605" s="9"/>
      <c r="I605" s="9"/>
      <c r="J605" s="25">
        <f>SUM(T600:T604)</f>
        <v>832.02</v>
      </c>
      <c r="K605" s="25"/>
    </row>
    <row r="606" spans="1:22" ht="14.25" x14ac:dyDescent="0.2">
      <c r="A606" s="20"/>
      <c r="B606" s="21"/>
      <c r="C606" s="21" t="s">
        <v>529</v>
      </c>
      <c r="D606" s="22" t="s">
        <v>530</v>
      </c>
      <c r="E606" s="9">
        <f>Source!AQ517</f>
        <v>80.27</v>
      </c>
      <c r="F606" s="24"/>
      <c r="G606" s="23" t="str">
        <f>Source!DI517</f>
        <v/>
      </c>
      <c r="H606" s="9">
        <f>Source!AV517</f>
        <v>1</v>
      </c>
      <c r="I606" s="9"/>
      <c r="J606" s="25"/>
      <c r="K606" s="25">
        <f>Source!U517</f>
        <v>44.148499999999999</v>
      </c>
    </row>
    <row r="607" spans="1:22" ht="15" x14ac:dyDescent="0.25">
      <c r="A607" s="29"/>
      <c r="B607" s="29"/>
      <c r="C607" s="29"/>
      <c r="D607" s="29"/>
      <c r="E607" s="29"/>
      <c r="F607" s="29"/>
      <c r="G607" s="29"/>
      <c r="H607" s="29"/>
      <c r="I607" s="41">
        <f>J602+J603+J604+J605</f>
        <v>43109.279999999999</v>
      </c>
      <c r="J607" s="41"/>
      <c r="K607" s="30">
        <f>IF(Source!I517&lt;&gt;0, ROUND(I607/Source!I517, 2), 0)</f>
        <v>78380.509999999995</v>
      </c>
      <c r="P607" s="28">
        <f>I607</f>
        <v>43109.279999999999</v>
      </c>
    </row>
    <row r="609" spans="1:32" ht="15" x14ac:dyDescent="0.25">
      <c r="A609" s="40" t="str">
        <f>CONCATENATE("Итого по подразделу: ",IF(Source!G519&lt;&gt;"Новый подраздел", Source!G519, ""))</f>
        <v>Итого по подразделу: Установка бортового камня</v>
      </c>
      <c r="B609" s="40"/>
      <c r="C609" s="40"/>
      <c r="D609" s="40"/>
      <c r="E609" s="40"/>
      <c r="F609" s="40"/>
      <c r="G609" s="40"/>
      <c r="H609" s="40"/>
      <c r="I609" s="38">
        <f>SUM(P599:P608)</f>
        <v>43109.279999999999</v>
      </c>
      <c r="J609" s="39"/>
      <c r="K609" s="31"/>
    </row>
    <row r="612" spans="1:32" ht="30" x14ac:dyDescent="0.25">
      <c r="A612" s="40" t="str">
        <f>CONCATENATE("Итого по разделу: ",IF(Source!G548&lt;&gt;"Новый раздел", Source!G548, ""))</f>
        <v>Итого по разделу: 2-я Дубровская ул. Проезд от 1-й до 2-й Дубровский в районе д.2 (Организации парковочных карманов)</v>
      </c>
      <c r="B612" s="40"/>
      <c r="C612" s="40"/>
      <c r="D612" s="40"/>
      <c r="E612" s="40"/>
      <c r="F612" s="40"/>
      <c r="G612" s="40"/>
      <c r="H612" s="40"/>
      <c r="I612" s="38">
        <f>SUM(P434:P611)</f>
        <v>454869.35</v>
      </c>
      <c r="J612" s="39"/>
      <c r="K612" s="31"/>
      <c r="AF612" s="33" t="str">
        <f>CONCATENATE("Итого по разделу: ",IF(Source!G548&lt;&gt;"Новый раздел", Source!G548, ""))</f>
        <v>Итого по разделу: 2-я Дубровская ул. Проезд от 1-й до 2-й Дубровский в районе д.2 (Организации парковочных карманов)</v>
      </c>
    </row>
    <row r="617" spans="1:32" ht="15" x14ac:dyDescent="0.25">
      <c r="A617" s="40" t="str">
        <f>CONCATENATE("Итого по локальной смете: ",IF(Source!G899&lt;&gt;"Новая локальная смета", Source!G899, ""))</f>
        <v>Итого по локальной смете: Таганский</v>
      </c>
      <c r="B617" s="40"/>
      <c r="C617" s="40"/>
      <c r="D617" s="40"/>
      <c r="E617" s="40"/>
      <c r="F617" s="40"/>
      <c r="G617" s="40"/>
      <c r="H617" s="40"/>
      <c r="I617" s="38">
        <f>SUM(P31:P616)</f>
        <v>2034609.4300000004</v>
      </c>
      <c r="J617" s="39"/>
      <c r="K617" s="31"/>
    </row>
    <row r="618" spans="1:32" x14ac:dyDescent="0.2">
      <c r="C618" t="s">
        <v>539</v>
      </c>
      <c r="I618" s="48">
        <f>I617*0.2</f>
        <v>406921.88600000012</v>
      </c>
      <c r="J618" s="48"/>
    </row>
    <row r="619" spans="1:32" x14ac:dyDescent="0.2">
      <c r="C619" t="s">
        <v>366</v>
      </c>
      <c r="I619" s="49">
        <f>I617+I618</f>
        <v>2441531.3160000006</v>
      </c>
      <c r="J619" s="49"/>
    </row>
    <row r="621" spans="1:32" ht="14.25" x14ac:dyDescent="0.2">
      <c r="A621" s="36" t="s">
        <v>536</v>
      </c>
      <c r="B621" s="36"/>
      <c r="C621" s="35" t="str">
        <f>IF(Source!AC12&lt;&gt;"", Source!AC12," ")</f>
        <v xml:space="preserve"> </v>
      </c>
      <c r="D621" s="35"/>
      <c r="E621" s="35"/>
      <c r="F621" s="35"/>
      <c r="G621" s="35"/>
      <c r="H621" s="10" t="str">
        <f>IF(Source!AB12&lt;&gt;"", Source!AB12," ")</f>
        <v xml:space="preserve"> </v>
      </c>
      <c r="I621" s="10"/>
      <c r="J621" s="10"/>
      <c r="K621" s="10"/>
    </row>
    <row r="622" spans="1:32" ht="14.25" x14ac:dyDescent="0.2">
      <c r="A622" s="10"/>
      <c r="B622" s="10"/>
      <c r="C622" s="37" t="s">
        <v>537</v>
      </c>
      <c r="D622" s="37"/>
      <c r="E622" s="37"/>
      <c r="F622" s="37"/>
      <c r="G622" s="37"/>
      <c r="H622" s="10"/>
      <c r="I622" s="10"/>
      <c r="J622" s="10"/>
      <c r="K622" s="10"/>
    </row>
    <row r="623" spans="1:32" ht="14.25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32" ht="14.25" x14ac:dyDescent="0.2">
      <c r="A624" s="36" t="s">
        <v>538</v>
      </c>
      <c r="B624" s="36"/>
      <c r="C624" s="35" t="str">
        <f>IF(Source!AE12&lt;&gt;"", Source!AE12," ")</f>
        <v xml:space="preserve"> </v>
      </c>
      <c r="D624" s="35"/>
      <c r="E624" s="35"/>
      <c r="F624" s="35"/>
      <c r="G624" s="35"/>
      <c r="H624" s="10" t="str">
        <f>IF(Source!AD12&lt;&gt;"", Source!AD12," ")</f>
        <v xml:space="preserve"> </v>
      </c>
      <c r="I624" s="10"/>
      <c r="J624" s="10"/>
      <c r="K624" s="10"/>
    </row>
    <row r="625" spans="1:11" ht="14.25" x14ac:dyDescent="0.2">
      <c r="A625" s="10"/>
      <c r="B625" s="10"/>
      <c r="C625" s="37" t="s">
        <v>537</v>
      </c>
      <c r="D625" s="37"/>
      <c r="E625" s="37"/>
      <c r="F625" s="37"/>
      <c r="G625" s="37"/>
      <c r="H625" s="10"/>
      <c r="I625" s="10"/>
      <c r="J625" s="10"/>
      <c r="K625" s="10"/>
    </row>
  </sheetData>
  <mergeCells count="157">
    <mergeCell ref="A15:K15"/>
    <mergeCell ref="A16:K16"/>
    <mergeCell ref="A18:K18"/>
    <mergeCell ref="F20:H20"/>
    <mergeCell ref="B7:E7"/>
    <mergeCell ref="G7:K7"/>
    <mergeCell ref="J2:K2"/>
    <mergeCell ref="A10:K10"/>
    <mergeCell ref="A11:K11"/>
    <mergeCell ref="A13:K13"/>
    <mergeCell ref="B3:E3"/>
    <mergeCell ref="G3:K3"/>
    <mergeCell ref="B4:E4"/>
    <mergeCell ref="G4:K4"/>
    <mergeCell ref="B6:E6"/>
    <mergeCell ref="G6:K6"/>
    <mergeCell ref="I20:J20"/>
    <mergeCell ref="F21:H21"/>
    <mergeCell ref="I21:J21"/>
    <mergeCell ref="F25:H25"/>
    <mergeCell ref="I25:J25"/>
    <mergeCell ref="A27:A29"/>
    <mergeCell ref="B27:B29"/>
    <mergeCell ref="C27:C29"/>
    <mergeCell ref="D27:D29"/>
    <mergeCell ref="E27:E29"/>
    <mergeCell ref="F27:F29"/>
    <mergeCell ref="G27:G29"/>
    <mergeCell ref="H27:H29"/>
    <mergeCell ref="F22:H22"/>
    <mergeCell ref="I22:J22"/>
    <mergeCell ref="F23:H23"/>
    <mergeCell ref="I23:J23"/>
    <mergeCell ref="F24:H24"/>
    <mergeCell ref="I24:J24"/>
    <mergeCell ref="I61:J61"/>
    <mergeCell ref="I67:J67"/>
    <mergeCell ref="I71:J71"/>
    <mergeCell ref="I78:J78"/>
    <mergeCell ref="I82:J82"/>
    <mergeCell ref="I87:J87"/>
    <mergeCell ref="I27:I29"/>
    <mergeCell ref="J27:J29"/>
    <mergeCell ref="A32:K32"/>
    <mergeCell ref="A34:K34"/>
    <mergeCell ref="I44:J44"/>
    <mergeCell ref="I54:J54"/>
    <mergeCell ref="I108:J108"/>
    <mergeCell ref="A108:H108"/>
    <mergeCell ref="A111:K111"/>
    <mergeCell ref="I121:J121"/>
    <mergeCell ref="I128:J128"/>
    <mergeCell ref="I138:J138"/>
    <mergeCell ref="I90:J90"/>
    <mergeCell ref="I93:J93"/>
    <mergeCell ref="I95:J95"/>
    <mergeCell ref="A95:H95"/>
    <mergeCell ref="A98:K98"/>
    <mergeCell ref="I106:J106"/>
    <mergeCell ref="I192:J192"/>
    <mergeCell ref="I194:J194"/>
    <mergeCell ref="A194:H194"/>
    <mergeCell ref="I197:J197"/>
    <mergeCell ref="A197:H197"/>
    <mergeCell ref="A200:K200"/>
    <mergeCell ref="I145:J145"/>
    <mergeCell ref="I150:J150"/>
    <mergeCell ref="I154:J154"/>
    <mergeCell ref="I157:J157"/>
    <mergeCell ref="I168:J168"/>
    <mergeCell ref="I179:J179"/>
    <mergeCell ref="I246:J246"/>
    <mergeCell ref="I253:J253"/>
    <mergeCell ref="I257:J257"/>
    <mergeCell ref="I262:J262"/>
    <mergeCell ref="I265:J265"/>
    <mergeCell ref="I268:J268"/>
    <mergeCell ref="A202:K202"/>
    <mergeCell ref="I209:J209"/>
    <mergeCell ref="I219:J219"/>
    <mergeCell ref="I229:J229"/>
    <mergeCell ref="I236:J236"/>
    <mergeCell ref="I242:J242"/>
    <mergeCell ref="A286:K286"/>
    <mergeCell ref="I296:J296"/>
    <mergeCell ref="I303:J303"/>
    <mergeCell ref="I313:J313"/>
    <mergeCell ref="I320:J320"/>
    <mergeCell ref="I325:J325"/>
    <mergeCell ref="I270:J270"/>
    <mergeCell ref="A270:H270"/>
    <mergeCell ref="A273:K273"/>
    <mergeCell ref="I281:J281"/>
    <mergeCell ref="I283:J283"/>
    <mergeCell ref="A283:H283"/>
    <mergeCell ref="I382:J382"/>
    <mergeCell ref="A382:H382"/>
    <mergeCell ref="A385:K385"/>
    <mergeCell ref="I395:J395"/>
    <mergeCell ref="I406:J406"/>
    <mergeCell ref="I408:J408"/>
    <mergeCell ref="A408:H408"/>
    <mergeCell ref="I329:J329"/>
    <mergeCell ref="I332:J332"/>
    <mergeCell ref="I343:J343"/>
    <mergeCell ref="I354:J354"/>
    <mergeCell ref="I367:J367"/>
    <mergeCell ref="I380:J380"/>
    <mergeCell ref="A434:K434"/>
    <mergeCell ref="A436:K436"/>
    <mergeCell ref="I446:J446"/>
    <mergeCell ref="I456:J456"/>
    <mergeCell ref="I463:J463"/>
    <mergeCell ref="I469:J469"/>
    <mergeCell ref="A411:K411"/>
    <mergeCell ref="I418:J418"/>
    <mergeCell ref="I426:J426"/>
    <mergeCell ref="I428:J428"/>
    <mergeCell ref="A428:H428"/>
    <mergeCell ref="I431:J431"/>
    <mergeCell ref="A431:H431"/>
    <mergeCell ref="I497:J497"/>
    <mergeCell ref="A497:H497"/>
    <mergeCell ref="A500:K500"/>
    <mergeCell ref="I510:J510"/>
    <mergeCell ref="I517:J517"/>
    <mergeCell ref="I527:J527"/>
    <mergeCell ref="I473:J473"/>
    <mergeCell ref="I480:J480"/>
    <mergeCell ref="I484:J484"/>
    <mergeCell ref="I489:J489"/>
    <mergeCell ref="I492:J492"/>
    <mergeCell ref="I495:J495"/>
    <mergeCell ref="I581:J581"/>
    <mergeCell ref="I594:J594"/>
    <mergeCell ref="I596:J596"/>
    <mergeCell ref="A596:H596"/>
    <mergeCell ref="A599:K599"/>
    <mergeCell ref="I607:J607"/>
    <mergeCell ref="I534:J534"/>
    <mergeCell ref="I539:J539"/>
    <mergeCell ref="I543:J543"/>
    <mergeCell ref="I546:J546"/>
    <mergeCell ref="I557:J557"/>
    <mergeCell ref="I568:J568"/>
    <mergeCell ref="I609:J609"/>
    <mergeCell ref="A609:H609"/>
    <mergeCell ref="I612:J612"/>
    <mergeCell ref="A612:H612"/>
    <mergeCell ref="A624:B624"/>
    <mergeCell ref="C625:G625"/>
    <mergeCell ref="A621:B621"/>
    <mergeCell ref="C622:G622"/>
    <mergeCell ref="I617:J617"/>
    <mergeCell ref="A617:H617"/>
    <mergeCell ref="I618:J618"/>
    <mergeCell ref="I619:J619"/>
  </mergeCells>
  <pageMargins left="0.4" right="0.2" top="0.2" bottom="0.4" header="0.2" footer="0.2"/>
  <pageSetup paperSize="9" scale="65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974"/>
  <sheetViews>
    <sheetView topLeftCell="A961" workbookViewId="0">
      <selection activeCell="I836" sqref="I836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11491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970</v>
      </c>
      <c r="C12" s="1">
        <v>0</v>
      </c>
      <c r="D12" s="1">
        <f>ROW(A934)</f>
        <v>934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1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16777226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B934</f>
        <v>970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Локальные мероприятия 2020г. (Таганский)</v>
      </c>
      <c r="H18" s="2"/>
      <c r="I18" s="2"/>
      <c r="J18" s="2"/>
      <c r="K18" s="2"/>
      <c r="L18" s="2"/>
      <c r="M18" s="2"/>
      <c r="N18" s="2"/>
      <c r="O18" s="2">
        <f t="shared" ref="O18:AT18" si="1">O934</f>
        <v>1807941.6</v>
      </c>
      <c r="P18" s="2">
        <f t="shared" si="1"/>
        <v>1120627.73</v>
      </c>
      <c r="Q18" s="2">
        <f t="shared" si="1"/>
        <v>461467.9</v>
      </c>
      <c r="R18" s="2">
        <f t="shared" si="1"/>
        <v>251387.27</v>
      </c>
      <c r="S18" s="2">
        <f t="shared" si="1"/>
        <v>225845.97</v>
      </c>
      <c r="T18" s="2">
        <f t="shared" si="1"/>
        <v>0</v>
      </c>
      <c r="U18" s="2">
        <f t="shared" si="1"/>
        <v>1156.9154366692001</v>
      </c>
      <c r="V18" s="2">
        <f t="shared" si="1"/>
        <v>0</v>
      </c>
      <c r="W18" s="2">
        <f t="shared" si="1"/>
        <v>0</v>
      </c>
      <c r="X18" s="2">
        <f t="shared" si="1"/>
        <v>158092.17000000001</v>
      </c>
      <c r="Y18" s="2">
        <f t="shared" si="1"/>
        <v>22584.6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2034609.43</v>
      </c>
      <c r="AS18" s="2">
        <f t="shared" si="1"/>
        <v>0</v>
      </c>
      <c r="AT18" s="2">
        <f t="shared" si="1"/>
        <v>0</v>
      </c>
      <c r="AU18" s="2">
        <f t="shared" ref="AU18:BZ18" si="2">AU934</f>
        <v>2034609.43</v>
      </c>
      <c r="AV18" s="2">
        <f t="shared" si="2"/>
        <v>1120627.73</v>
      </c>
      <c r="AW18" s="2">
        <f t="shared" si="2"/>
        <v>1120627.73</v>
      </c>
      <c r="AX18" s="2">
        <f t="shared" si="2"/>
        <v>0</v>
      </c>
      <c r="AY18" s="2">
        <f t="shared" si="2"/>
        <v>1120627.73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CA934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DG934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EM934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FS934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ROW(A899)</f>
        <v>899</v>
      </c>
      <c r="E20" s="1"/>
      <c r="F20" s="1" t="s">
        <v>11</v>
      </c>
      <c r="G20" s="1" t="s">
        <v>12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B899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Таганский</v>
      </c>
      <c r="H22" s="2"/>
      <c r="I22" s="2"/>
      <c r="J22" s="2"/>
      <c r="K22" s="2"/>
      <c r="L22" s="2"/>
      <c r="M22" s="2"/>
      <c r="N22" s="2"/>
      <c r="O22" s="2">
        <f t="shared" ref="O22:AT22" si="8">O899</f>
        <v>1807941.6</v>
      </c>
      <c r="P22" s="2">
        <f t="shared" si="8"/>
        <v>1120627.73</v>
      </c>
      <c r="Q22" s="2">
        <f t="shared" si="8"/>
        <v>461467.9</v>
      </c>
      <c r="R22" s="2">
        <f t="shared" si="8"/>
        <v>251387.27</v>
      </c>
      <c r="S22" s="2">
        <f t="shared" si="8"/>
        <v>225845.97</v>
      </c>
      <c r="T22" s="2">
        <f t="shared" si="8"/>
        <v>0</v>
      </c>
      <c r="U22" s="2">
        <f t="shared" si="8"/>
        <v>1156.9154366692001</v>
      </c>
      <c r="V22" s="2">
        <f t="shared" si="8"/>
        <v>0</v>
      </c>
      <c r="W22" s="2">
        <f t="shared" si="8"/>
        <v>0</v>
      </c>
      <c r="X22" s="2">
        <f t="shared" si="8"/>
        <v>158092.17000000001</v>
      </c>
      <c r="Y22" s="2">
        <f t="shared" si="8"/>
        <v>22584.6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2034609.43</v>
      </c>
      <c r="AS22" s="2">
        <f t="shared" si="8"/>
        <v>0</v>
      </c>
      <c r="AT22" s="2">
        <f t="shared" si="8"/>
        <v>0</v>
      </c>
      <c r="AU22" s="2">
        <f t="shared" ref="AU22:BZ22" si="9">AU899</f>
        <v>2034609.43</v>
      </c>
      <c r="AV22" s="2">
        <f t="shared" si="9"/>
        <v>1120627.73</v>
      </c>
      <c r="AW22" s="2">
        <f t="shared" si="9"/>
        <v>1120627.73</v>
      </c>
      <c r="AX22" s="2">
        <f t="shared" si="9"/>
        <v>0</v>
      </c>
      <c r="AY22" s="2">
        <f t="shared" si="9"/>
        <v>1120627.73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CA899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DG899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EM899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FS899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ROW(A153)</f>
        <v>153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B153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Б.Полуярославский пер. (устройство тротуара)</v>
      </c>
      <c r="H26" s="2"/>
      <c r="I26" s="2"/>
      <c r="J26" s="2"/>
      <c r="K26" s="2"/>
      <c r="L26" s="2"/>
      <c r="M26" s="2"/>
      <c r="N26" s="2"/>
      <c r="O26" s="2">
        <f t="shared" ref="O26:AT26" si="15">O153</f>
        <v>401555.55</v>
      </c>
      <c r="P26" s="2">
        <f t="shared" si="15"/>
        <v>248596.28</v>
      </c>
      <c r="Q26" s="2">
        <f t="shared" si="15"/>
        <v>101375.96</v>
      </c>
      <c r="R26" s="2">
        <f t="shared" si="15"/>
        <v>54927.54</v>
      </c>
      <c r="S26" s="2">
        <f t="shared" si="15"/>
        <v>51583.31</v>
      </c>
      <c r="T26" s="2">
        <f t="shared" si="15"/>
        <v>0</v>
      </c>
      <c r="U26" s="2">
        <f t="shared" si="15"/>
        <v>273.61907414999996</v>
      </c>
      <c r="V26" s="2">
        <f t="shared" si="15"/>
        <v>0</v>
      </c>
      <c r="W26" s="2">
        <f t="shared" si="15"/>
        <v>0</v>
      </c>
      <c r="X26" s="2">
        <f t="shared" si="15"/>
        <v>36108.31</v>
      </c>
      <c r="Y26" s="2">
        <f t="shared" si="15"/>
        <v>5158.33</v>
      </c>
      <c r="Z26" s="2">
        <f t="shared" si="15"/>
        <v>0</v>
      </c>
      <c r="AA26" s="2">
        <f t="shared" si="15"/>
        <v>0</v>
      </c>
      <c r="AB26" s="2">
        <f t="shared" si="15"/>
        <v>0</v>
      </c>
      <c r="AC26" s="2">
        <f t="shared" si="15"/>
        <v>0</v>
      </c>
      <c r="AD26" s="2">
        <f t="shared" si="15"/>
        <v>0</v>
      </c>
      <c r="AE26" s="2">
        <f t="shared" si="15"/>
        <v>0</v>
      </c>
      <c r="AF26" s="2">
        <f t="shared" si="15"/>
        <v>0</v>
      </c>
      <c r="AG26" s="2">
        <f t="shared" si="15"/>
        <v>0</v>
      </c>
      <c r="AH26" s="2">
        <f t="shared" si="15"/>
        <v>0</v>
      </c>
      <c r="AI26" s="2">
        <f t="shared" si="15"/>
        <v>0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455596.65</v>
      </c>
      <c r="AS26" s="2">
        <f t="shared" si="15"/>
        <v>0</v>
      </c>
      <c r="AT26" s="2">
        <f t="shared" si="15"/>
        <v>0</v>
      </c>
      <c r="AU26" s="2">
        <f t="shared" ref="AU26:BZ26" si="16">AU153</f>
        <v>455596.65</v>
      </c>
      <c r="AV26" s="2">
        <f t="shared" si="16"/>
        <v>248596.28</v>
      </c>
      <c r="AW26" s="2">
        <f t="shared" si="16"/>
        <v>248596.28</v>
      </c>
      <c r="AX26" s="2">
        <f t="shared" si="16"/>
        <v>0</v>
      </c>
      <c r="AY26" s="2">
        <f t="shared" si="16"/>
        <v>248596.28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CA153</f>
        <v>0</v>
      </c>
      <c r="CB26" s="2">
        <f t="shared" si="17"/>
        <v>0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DG153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EM153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FS153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 s="1">
        <v>5</v>
      </c>
      <c r="B28" s="1">
        <v>1</v>
      </c>
      <c r="C28" s="1"/>
      <c r="D28" s="1">
        <f>ROW(A43)</f>
        <v>43</v>
      </c>
      <c r="E28" s="1"/>
      <c r="F28" s="1" t="s">
        <v>15</v>
      </c>
      <c r="G28" s="1" t="s">
        <v>16</v>
      </c>
      <c r="H28" s="1" t="s">
        <v>3</v>
      </c>
      <c r="I28" s="1">
        <v>0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3</v>
      </c>
      <c r="V28" s="1">
        <v>0</v>
      </c>
      <c r="W28" s="1"/>
      <c r="X28" s="1"/>
      <c r="Y28" s="1"/>
      <c r="Z28" s="1"/>
      <c r="AA28" s="1"/>
      <c r="AB28" s="1" t="s">
        <v>3</v>
      </c>
      <c r="AC28" s="1" t="s">
        <v>3</v>
      </c>
      <c r="AD28" s="1" t="s">
        <v>3</v>
      </c>
      <c r="AE28" s="1" t="s">
        <v>3</v>
      </c>
      <c r="AF28" s="1" t="s">
        <v>3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 t="s">
        <v>3</v>
      </c>
      <c r="AQ28" s="1" t="s">
        <v>3</v>
      </c>
      <c r="AR28" s="1" t="s">
        <v>3</v>
      </c>
      <c r="AS28" s="1"/>
      <c r="AT28" s="1"/>
      <c r="AU28" s="1"/>
      <c r="AV28" s="1"/>
      <c r="AW28" s="1"/>
      <c r="AX28" s="1"/>
      <c r="AY28" s="1"/>
      <c r="AZ28" s="1" t="s">
        <v>3</v>
      </c>
      <c r="BA28" s="1"/>
      <c r="BB28" s="1" t="s">
        <v>3</v>
      </c>
      <c r="BC28" s="1" t="s">
        <v>3</v>
      </c>
      <c r="BD28" s="1" t="s">
        <v>3</v>
      </c>
      <c r="BE28" s="1" t="s">
        <v>3</v>
      </c>
      <c r="BF28" s="1" t="s">
        <v>3</v>
      </c>
      <c r="BG28" s="1" t="s">
        <v>3</v>
      </c>
      <c r="BH28" s="1" t="s">
        <v>3</v>
      </c>
      <c r="BI28" s="1" t="s">
        <v>3</v>
      </c>
      <c r="BJ28" s="1" t="s">
        <v>3</v>
      </c>
      <c r="BK28" s="1" t="s">
        <v>3</v>
      </c>
      <c r="BL28" s="1" t="s">
        <v>3</v>
      </c>
      <c r="BM28" s="1" t="s">
        <v>3</v>
      </c>
      <c r="BN28" s="1" t="s">
        <v>3</v>
      </c>
      <c r="BO28" s="1" t="s">
        <v>3</v>
      </c>
      <c r="BP28" s="1" t="s">
        <v>3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45" x14ac:dyDescent="0.2">
      <c r="A30" s="2">
        <v>52</v>
      </c>
      <c r="B30" s="2">
        <f t="shared" ref="B30:G30" si="21">B43</f>
        <v>1</v>
      </c>
      <c r="C30" s="2">
        <f t="shared" si="21"/>
        <v>5</v>
      </c>
      <c r="D30" s="2">
        <f t="shared" si="21"/>
        <v>28</v>
      </c>
      <c r="E30" s="2">
        <f t="shared" si="21"/>
        <v>0</v>
      </c>
      <c r="F30" s="2" t="str">
        <f t="shared" si="21"/>
        <v>Новый подраздел</v>
      </c>
      <c r="G30" s="2" t="str">
        <f t="shared" si="21"/>
        <v>Подготовительные работы</v>
      </c>
      <c r="H30" s="2"/>
      <c r="I30" s="2"/>
      <c r="J30" s="2"/>
      <c r="K30" s="2"/>
      <c r="L30" s="2"/>
      <c r="M30" s="2"/>
      <c r="N30" s="2"/>
      <c r="O30" s="2">
        <f t="shared" ref="O30:AT30" si="22">O43</f>
        <v>111860.43</v>
      </c>
      <c r="P30" s="2">
        <f t="shared" si="22"/>
        <v>13184.42</v>
      </c>
      <c r="Q30" s="2">
        <f t="shared" si="22"/>
        <v>81116.479999999996</v>
      </c>
      <c r="R30" s="2">
        <f t="shared" si="22"/>
        <v>46181.25</v>
      </c>
      <c r="S30" s="2">
        <f t="shared" si="22"/>
        <v>17559.53</v>
      </c>
      <c r="T30" s="2">
        <f t="shared" si="22"/>
        <v>0</v>
      </c>
      <c r="U30" s="2">
        <f t="shared" si="22"/>
        <v>95.913301199999992</v>
      </c>
      <c r="V30" s="2">
        <f t="shared" si="22"/>
        <v>0</v>
      </c>
      <c r="W30" s="2">
        <f t="shared" si="22"/>
        <v>0</v>
      </c>
      <c r="X30" s="2">
        <f t="shared" si="22"/>
        <v>12291.67</v>
      </c>
      <c r="Y30" s="2">
        <f t="shared" si="22"/>
        <v>1755.95</v>
      </c>
      <c r="Z30" s="2">
        <f t="shared" si="22"/>
        <v>0</v>
      </c>
      <c r="AA30" s="2">
        <f t="shared" si="22"/>
        <v>0</v>
      </c>
      <c r="AB30" s="2">
        <f t="shared" si="22"/>
        <v>111860.43</v>
      </c>
      <c r="AC30" s="2">
        <f t="shared" si="22"/>
        <v>13184.42</v>
      </c>
      <c r="AD30" s="2">
        <f t="shared" si="22"/>
        <v>81116.479999999996</v>
      </c>
      <c r="AE30" s="2">
        <f t="shared" si="22"/>
        <v>46181.25</v>
      </c>
      <c r="AF30" s="2">
        <f t="shared" si="22"/>
        <v>17559.53</v>
      </c>
      <c r="AG30" s="2">
        <f t="shared" si="22"/>
        <v>0</v>
      </c>
      <c r="AH30" s="2">
        <f t="shared" si="22"/>
        <v>95.913301199999992</v>
      </c>
      <c r="AI30" s="2">
        <f t="shared" si="22"/>
        <v>0</v>
      </c>
      <c r="AJ30" s="2">
        <f t="shared" si="22"/>
        <v>0</v>
      </c>
      <c r="AK30" s="2">
        <f t="shared" si="22"/>
        <v>12291.67</v>
      </c>
      <c r="AL30" s="2">
        <f t="shared" si="22"/>
        <v>1755.95</v>
      </c>
      <c r="AM30" s="2">
        <f t="shared" si="22"/>
        <v>0</v>
      </c>
      <c r="AN30" s="2">
        <f t="shared" si="22"/>
        <v>0</v>
      </c>
      <c r="AO30" s="2">
        <f t="shared" si="22"/>
        <v>0</v>
      </c>
      <c r="AP30" s="2">
        <f t="shared" si="22"/>
        <v>0</v>
      </c>
      <c r="AQ30" s="2">
        <f t="shared" si="22"/>
        <v>0</v>
      </c>
      <c r="AR30" s="2">
        <f t="shared" si="22"/>
        <v>131535.13</v>
      </c>
      <c r="AS30" s="2">
        <f t="shared" si="22"/>
        <v>0</v>
      </c>
      <c r="AT30" s="2">
        <f t="shared" si="22"/>
        <v>0</v>
      </c>
      <c r="AU30" s="2">
        <f t="shared" ref="AU30:BZ30" si="23">AU43</f>
        <v>131535.13</v>
      </c>
      <c r="AV30" s="2">
        <f t="shared" si="23"/>
        <v>13184.42</v>
      </c>
      <c r="AW30" s="2">
        <f t="shared" si="23"/>
        <v>13184.42</v>
      </c>
      <c r="AX30" s="2">
        <f t="shared" si="23"/>
        <v>0</v>
      </c>
      <c r="AY30" s="2">
        <f t="shared" si="23"/>
        <v>13184.42</v>
      </c>
      <c r="AZ30" s="2">
        <f t="shared" si="23"/>
        <v>0</v>
      </c>
      <c r="BA30" s="2">
        <f t="shared" si="23"/>
        <v>0</v>
      </c>
      <c r="BB30" s="2">
        <f t="shared" si="23"/>
        <v>0</v>
      </c>
      <c r="BC30" s="2">
        <f t="shared" si="23"/>
        <v>0</v>
      </c>
      <c r="BD30" s="2">
        <f t="shared" si="23"/>
        <v>0</v>
      </c>
      <c r="BE30" s="2">
        <f t="shared" si="23"/>
        <v>0</v>
      </c>
      <c r="BF30" s="2">
        <f t="shared" si="23"/>
        <v>0</v>
      </c>
      <c r="BG30" s="2">
        <f t="shared" si="23"/>
        <v>0</v>
      </c>
      <c r="BH30" s="2">
        <f t="shared" si="23"/>
        <v>0</v>
      </c>
      <c r="BI30" s="2">
        <f t="shared" si="23"/>
        <v>0</v>
      </c>
      <c r="BJ30" s="2">
        <f t="shared" si="23"/>
        <v>0</v>
      </c>
      <c r="BK30" s="2">
        <f t="shared" si="23"/>
        <v>0</v>
      </c>
      <c r="BL30" s="2">
        <f t="shared" si="23"/>
        <v>0</v>
      </c>
      <c r="BM30" s="2">
        <f t="shared" si="23"/>
        <v>0</v>
      </c>
      <c r="BN30" s="2">
        <f t="shared" si="23"/>
        <v>0</v>
      </c>
      <c r="BO30" s="2">
        <f t="shared" si="23"/>
        <v>0</v>
      </c>
      <c r="BP30" s="2">
        <f t="shared" si="23"/>
        <v>0</v>
      </c>
      <c r="BQ30" s="2">
        <f t="shared" si="23"/>
        <v>0</v>
      </c>
      <c r="BR30" s="2">
        <f t="shared" si="23"/>
        <v>0</v>
      </c>
      <c r="BS30" s="2">
        <f t="shared" si="23"/>
        <v>0</v>
      </c>
      <c r="BT30" s="2">
        <f t="shared" si="23"/>
        <v>0</v>
      </c>
      <c r="BU30" s="2">
        <f t="shared" si="23"/>
        <v>0</v>
      </c>
      <c r="BV30" s="2">
        <f t="shared" si="23"/>
        <v>0</v>
      </c>
      <c r="BW30" s="2">
        <f t="shared" si="23"/>
        <v>0</v>
      </c>
      <c r="BX30" s="2">
        <f t="shared" si="23"/>
        <v>0</v>
      </c>
      <c r="BY30" s="2">
        <f t="shared" si="23"/>
        <v>0</v>
      </c>
      <c r="BZ30" s="2">
        <f t="shared" si="23"/>
        <v>0</v>
      </c>
      <c r="CA30" s="2">
        <f t="shared" ref="CA30:DF30" si="24">CA43</f>
        <v>131535.13</v>
      </c>
      <c r="CB30" s="2">
        <f t="shared" si="24"/>
        <v>0</v>
      </c>
      <c r="CC30" s="2">
        <f t="shared" si="24"/>
        <v>0</v>
      </c>
      <c r="CD30" s="2">
        <f t="shared" si="24"/>
        <v>131535.13</v>
      </c>
      <c r="CE30" s="2">
        <f t="shared" si="24"/>
        <v>13184.42</v>
      </c>
      <c r="CF30" s="2">
        <f t="shared" si="24"/>
        <v>13184.42</v>
      </c>
      <c r="CG30" s="2">
        <f t="shared" si="24"/>
        <v>0</v>
      </c>
      <c r="CH30" s="2">
        <f t="shared" si="24"/>
        <v>13184.42</v>
      </c>
      <c r="CI30" s="2">
        <f t="shared" si="24"/>
        <v>0</v>
      </c>
      <c r="CJ30" s="2">
        <f t="shared" si="24"/>
        <v>0</v>
      </c>
      <c r="CK30" s="2">
        <f t="shared" si="24"/>
        <v>0</v>
      </c>
      <c r="CL30" s="2">
        <f t="shared" si="24"/>
        <v>0</v>
      </c>
      <c r="CM30" s="2">
        <f t="shared" si="24"/>
        <v>0</v>
      </c>
      <c r="CN30" s="2">
        <f t="shared" si="24"/>
        <v>0</v>
      </c>
      <c r="CO30" s="2">
        <f t="shared" si="24"/>
        <v>0</v>
      </c>
      <c r="CP30" s="2">
        <f t="shared" si="24"/>
        <v>0</v>
      </c>
      <c r="CQ30" s="2">
        <f t="shared" si="24"/>
        <v>0</v>
      </c>
      <c r="CR30" s="2">
        <f t="shared" si="24"/>
        <v>0</v>
      </c>
      <c r="CS30" s="2">
        <f t="shared" si="24"/>
        <v>0</v>
      </c>
      <c r="CT30" s="2">
        <f t="shared" si="24"/>
        <v>0</v>
      </c>
      <c r="CU30" s="2">
        <f t="shared" si="24"/>
        <v>0</v>
      </c>
      <c r="CV30" s="2">
        <f t="shared" si="24"/>
        <v>0</v>
      </c>
      <c r="CW30" s="2">
        <f t="shared" si="24"/>
        <v>0</v>
      </c>
      <c r="CX30" s="2">
        <f t="shared" si="24"/>
        <v>0</v>
      </c>
      <c r="CY30" s="2">
        <f t="shared" si="24"/>
        <v>0</v>
      </c>
      <c r="CZ30" s="2">
        <f t="shared" si="24"/>
        <v>0</v>
      </c>
      <c r="DA30" s="2">
        <f t="shared" si="24"/>
        <v>0</v>
      </c>
      <c r="DB30" s="2">
        <f t="shared" si="24"/>
        <v>0</v>
      </c>
      <c r="DC30" s="2">
        <f t="shared" si="24"/>
        <v>0</v>
      </c>
      <c r="DD30" s="2">
        <f t="shared" si="24"/>
        <v>0</v>
      </c>
      <c r="DE30" s="2">
        <f t="shared" si="24"/>
        <v>0</v>
      </c>
      <c r="DF30" s="2">
        <f t="shared" si="24"/>
        <v>0</v>
      </c>
      <c r="DG30" s="3">
        <f t="shared" ref="DG30:EL30" si="25">DG43</f>
        <v>0</v>
      </c>
      <c r="DH30" s="3">
        <f t="shared" si="25"/>
        <v>0</v>
      </c>
      <c r="DI30" s="3">
        <f t="shared" si="25"/>
        <v>0</v>
      </c>
      <c r="DJ30" s="3">
        <f t="shared" si="25"/>
        <v>0</v>
      </c>
      <c r="DK30" s="3">
        <f t="shared" si="25"/>
        <v>0</v>
      </c>
      <c r="DL30" s="3">
        <f t="shared" si="25"/>
        <v>0</v>
      </c>
      <c r="DM30" s="3">
        <f t="shared" si="25"/>
        <v>0</v>
      </c>
      <c r="DN30" s="3">
        <f t="shared" si="25"/>
        <v>0</v>
      </c>
      <c r="DO30" s="3">
        <f t="shared" si="25"/>
        <v>0</v>
      </c>
      <c r="DP30" s="3">
        <f t="shared" si="25"/>
        <v>0</v>
      </c>
      <c r="DQ30" s="3">
        <f t="shared" si="25"/>
        <v>0</v>
      </c>
      <c r="DR30" s="3">
        <f t="shared" si="25"/>
        <v>0</v>
      </c>
      <c r="DS30" s="3">
        <f t="shared" si="25"/>
        <v>0</v>
      </c>
      <c r="DT30" s="3">
        <f t="shared" si="25"/>
        <v>0</v>
      </c>
      <c r="DU30" s="3">
        <f t="shared" si="25"/>
        <v>0</v>
      </c>
      <c r="DV30" s="3">
        <f t="shared" si="25"/>
        <v>0</v>
      </c>
      <c r="DW30" s="3">
        <f t="shared" si="25"/>
        <v>0</v>
      </c>
      <c r="DX30" s="3">
        <f t="shared" si="25"/>
        <v>0</v>
      </c>
      <c r="DY30" s="3">
        <f t="shared" si="25"/>
        <v>0</v>
      </c>
      <c r="DZ30" s="3">
        <f t="shared" si="25"/>
        <v>0</v>
      </c>
      <c r="EA30" s="3">
        <f t="shared" si="25"/>
        <v>0</v>
      </c>
      <c r="EB30" s="3">
        <f t="shared" si="25"/>
        <v>0</v>
      </c>
      <c r="EC30" s="3">
        <f t="shared" si="25"/>
        <v>0</v>
      </c>
      <c r="ED30" s="3">
        <f t="shared" si="25"/>
        <v>0</v>
      </c>
      <c r="EE30" s="3">
        <f t="shared" si="25"/>
        <v>0</v>
      </c>
      <c r="EF30" s="3">
        <f t="shared" si="25"/>
        <v>0</v>
      </c>
      <c r="EG30" s="3">
        <f t="shared" si="25"/>
        <v>0</v>
      </c>
      <c r="EH30" s="3">
        <f t="shared" si="25"/>
        <v>0</v>
      </c>
      <c r="EI30" s="3">
        <f t="shared" si="25"/>
        <v>0</v>
      </c>
      <c r="EJ30" s="3">
        <f t="shared" si="25"/>
        <v>0</v>
      </c>
      <c r="EK30" s="3">
        <f t="shared" si="25"/>
        <v>0</v>
      </c>
      <c r="EL30" s="3">
        <f t="shared" si="25"/>
        <v>0</v>
      </c>
      <c r="EM30" s="3">
        <f t="shared" ref="EM30:FR30" si="26">EM43</f>
        <v>0</v>
      </c>
      <c r="EN30" s="3">
        <f t="shared" si="26"/>
        <v>0</v>
      </c>
      <c r="EO30" s="3">
        <f t="shared" si="26"/>
        <v>0</v>
      </c>
      <c r="EP30" s="3">
        <f t="shared" si="26"/>
        <v>0</v>
      </c>
      <c r="EQ30" s="3">
        <f t="shared" si="26"/>
        <v>0</v>
      </c>
      <c r="ER30" s="3">
        <f t="shared" si="26"/>
        <v>0</v>
      </c>
      <c r="ES30" s="3">
        <f t="shared" si="26"/>
        <v>0</v>
      </c>
      <c r="ET30" s="3">
        <f t="shared" si="26"/>
        <v>0</v>
      </c>
      <c r="EU30" s="3">
        <f t="shared" si="26"/>
        <v>0</v>
      </c>
      <c r="EV30" s="3">
        <f t="shared" si="26"/>
        <v>0</v>
      </c>
      <c r="EW30" s="3">
        <f t="shared" si="26"/>
        <v>0</v>
      </c>
      <c r="EX30" s="3">
        <f t="shared" si="26"/>
        <v>0</v>
      </c>
      <c r="EY30" s="3">
        <f t="shared" si="26"/>
        <v>0</v>
      </c>
      <c r="EZ30" s="3">
        <f t="shared" si="26"/>
        <v>0</v>
      </c>
      <c r="FA30" s="3">
        <f t="shared" si="26"/>
        <v>0</v>
      </c>
      <c r="FB30" s="3">
        <f t="shared" si="26"/>
        <v>0</v>
      </c>
      <c r="FC30" s="3">
        <f t="shared" si="26"/>
        <v>0</v>
      </c>
      <c r="FD30" s="3">
        <f t="shared" si="26"/>
        <v>0</v>
      </c>
      <c r="FE30" s="3">
        <f t="shared" si="26"/>
        <v>0</v>
      </c>
      <c r="FF30" s="3">
        <f t="shared" si="26"/>
        <v>0</v>
      </c>
      <c r="FG30" s="3">
        <f t="shared" si="26"/>
        <v>0</v>
      </c>
      <c r="FH30" s="3">
        <f t="shared" si="26"/>
        <v>0</v>
      </c>
      <c r="FI30" s="3">
        <f t="shared" si="26"/>
        <v>0</v>
      </c>
      <c r="FJ30" s="3">
        <f t="shared" si="26"/>
        <v>0</v>
      </c>
      <c r="FK30" s="3">
        <f t="shared" si="26"/>
        <v>0</v>
      </c>
      <c r="FL30" s="3">
        <f t="shared" si="26"/>
        <v>0</v>
      </c>
      <c r="FM30" s="3">
        <f t="shared" si="26"/>
        <v>0</v>
      </c>
      <c r="FN30" s="3">
        <f t="shared" si="26"/>
        <v>0</v>
      </c>
      <c r="FO30" s="3">
        <f t="shared" si="26"/>
        <v>0</v>
      </c>
      <c r="FP30" s="3">
        <f t="shared" si="26"/>
        <v>0</v>
      </c>
      <c r="FQ30" s="3">
        <f t="shared" si="26"/>
        <v>0</v>
      </c>
      <c r="FR30" s="3">
        <f t="shared" si="26"/>
        <v>0</v>
      </c>
      <c r="FS30" s="3">
        <f t="shared" ref="FS30:GX30" si="27">FS43</f>
        <v>0</v>
      </c>
      <c r="FT30" s="3">
        <f t="shared" si="27"/>
        <v>0</v>
      </c>
      <c r="FU30" s="3">
        <f t="shared" si="27"/>
        <v>0</v>
      </c>
      <c r="FV30" s="3">
        <f t="shared" si="27"/>
        <v>0</v>
      </c>
      <c r="FW30" s="3">
        <f t="shared" si="27"/>
        <v>0</v>
      </c>
      <c r="FX30" s="3">
        <f t="shared" si="27"/>
        <v>0</v>
      </c>
      <c r="FY30" s="3">
        <f t="shared" si="27"/>
        <v>0</v>
      </c>
      <c r="FZ30" s="3">
        <f t="shared" si="27"/>
        <v>0</v>
      </c>
      <c r="GA30" s="3">
        <f t="shared" si="27"/>
        <v>0</v>
      </c>
      <c r="GB30" s="3">
        <f t="shared" si="27"/>
        <v>0</v>
      </c>
      <c r="GC30" s="3">
        <f t="shared" si="27"/>
        <v>0</v>
      </c>
      <c r="GD30" s="3">
        <f t="shared" si="27"/>
        <v>0</v>
      </c>
      <c r="GE30" s="3">
        <f t="shared" si="27"/>
        <v>0</v>
      </c>
      <c r="GF30" s="3">
        <f t="shared" si="27"/>
        <v>0</v>
      </c>
      <c r="GG30" s="3">
        <f t="shared" si="27"/>
        <v>0</v>
      </c>
      <c r="GH30" s="3">
        <f t="shared" si="27"/>
        <v>0</v>
      </c>
      <c r="GI30" s="3">
        <f t="shared" si="27"/>
        <v>0</v>
      </c>
      <c r="GJ30" s="3">
        <f t="shared" si="27"/>
        <v>0</v>
      </c>
      <c r="GK30" s="3">
        <f t="shared" si="27"/>
        <v>0</v>
      </c>
      <c r="GL30" s="3">
        <f t="shared" si="27"/>
        <v>0</v>
      </c>
      <c r="GM30" s="3">
        <f t="shared" si="27"/>
        <v>0</v>
      </c>
      <c r="GN30" s="3">
        <f t="shared" si="27"/>
        <v>0</v>
      </c>
      <c r="GO30" s="3">
        <f t="shared" si="27"/>
        <v>0</v>
      </c>
      <c r="GP30" s="3">
        <f t="shared" si="27"/>
        <v>0</v>
      </c>
      <c r="GQ30" s="3">
        <f t="shared" si="27"/>
        <v>0</v>
      </c>
      <c r="GR30" s="3">
        <f t="shared" si="27"/>
        <v>0</v>
      </c>
      <c r="GS30" s="3">
        <f t="shared" si="27"/>
        <v>0</v>
      </c>
      <c r="GT30" s="3">
        <f t="shared" si="27"/>
        <v>0</v>
      </c>
      <c r="GU30" s="3">
        <f t="shared" si="27"/>
        <v>0</v>
      </c>
      <c r="GV30" s="3">
        <f t="shared" si="27"/>
        <v>0</v>
      </c>
      <c r="GW30" s="3">
        <f t="shared" si="27"/>
        <v>0</v>
      </c>
      <c r="GX30" s="3">
        <f t="shared" si="27"/>
        <v>0</v>
      </c>
    </row>
    <row r="32" spans="1:245" x14ac:dyDescent="0.2">
      <c r="A32">
        <v>17</v>
      </c>
      <c r="B32">
        <v>1</v>
      </c>
      <c r="D32">
        <f>ROW(EtalonRes!A4)</f>
        <v>4</v>
      </c>
      <c r="E32" t="s">
        <v>17</v>
      </c>
      <c r="F32" t="s">
        <v>18</v>
      </c>
      <c r="G32" t="s">
        <v>19</v>
      </c>
      <c r="H32" t="s">
        <v>20</v>
      </c>
      <c r="I32">
        <f>ROUND((201*0.1)/100,9)</f>
        <v>0.20100000000000001</v>
      </c>
      <c r="J32">
        <v>0</v>
      </c>
      <c r="O32">
        <f t="shared" ref="O32:O41" si="28">ROUND(CP32,2)</f>
        <v>11692.52</v>
      </c>
      <c r="P32">
        <f t="shared" ref="P32:P41" si="29">ROUND(CQ32*I32,2)</f>
        <v>0</v>
      </c>
      <c r="Q32">
        <f t="shared" ref="Q32:Q41" si="30">ROUND(CR32*I32,2)</f>
        <v>5884.6</v>
      </c>
      <c r="R32">
        <f t="shared" ref="R32:R41" si="31">ROUND(CS32*I32,2)</f>
        <v>3225.87</v>
      </c>
      <c r="S32">
        <f t="shared" ref="S32:S41" si="32">ROUND(CT32*I32,2)</f>
        <v>5807.92</v>
      </c>
      <c r="T32">
        <f t="shared" ref="T32:T41" si="33">ROUND(CU32*I32,2)</f>
        <v>0</v>
      </c>
      <c r="U32">
        <f t="shared" ref="U32:U41" si="34">CV32*I32</f>
        <v>31.155000000000001</v>
      </c>
      <c r="V32">
        <f t="shared" ref="V32:V41" si="35">CW32*I32</f>
        <v>0</v>
      </c>
      <c r="W32">
        <f t="shared" ref="W32:W41" si="36">ROUND(CX32*I32,2)</f>
        <v>0</v>
      </c>
      <c r="X32">
        <f t="shared" ref="X32:X41" si="37">ROUND(CY32,2)</f>
        <v>4065.54</v>
      </c>
      <c r="Y32">
        <f t="shared" ref="Y32:Y41" si="38">ROUND(CZ32,2)</f>
        <v>580.79</v>
      </c>
      <c r="AA32">
        <v>39292387</v>
      </c>
      <c r="AB32">
        <f t="shared" ref="AB32:AB41" si="39">ROUND((AC32+AD32+AF32),6)</f>
        <v>58171.74</v>
      </c>
      <c r="AC32">
        <f t="shared" ref="AC32:AC38" si="40">ROUND((ES32),6)</f>
        <v>0</v>
      </c>
      <c r="AD32">
        <f t="shared" ref="AD32:AD38" si="41">ROUND((((ET32)-(EU32))+AE32),6)</f>
        <v>29276.639999999999</v>
      </c>
      <c r="AE32">
        <f t="shared" ref="AE32:AF38" si="42">ROUND((EU32),6)</f>
        <v>16049.11</v>
      </c>
      <c r="AF32">
        <f t="shared" si="42"/>
        <v>28895.1</v>
      </c>
      <c r="AG32">
        <f t="shared" ref="AG32:AG41" si="43">ROUND((AP32),6)</f>
        <v>0</v>
      </c>
      <c r="AH32">
        <f t="shared" ref="AH32:AI38" si="44">(EW32)</f>
        <v>155</v>
      </c>
      <c r="AI32">
        <f t="shared" si="44"/>
        <v>0</v>
      </c>
      <c r="AJ32">
        <f t="shared" ref="AJ32:AJ41" si="45">(AS32)</f>
        <v>0</v>
      </c>
      <c r="AK32">
        <v>58171.74</v>
      </c>
      <c r="AL32">
        <v>0</v>
      </c>
      <c r="AM32">
        <v>29276.639999999999</v>
      </c>
      <c r="AN32">
        <v>16049.11</v>
      </c>
      <c r="AO32">
        <v>28895.1</v>
      </c>
      <c r="AP32">
        <v>0</v>
      </c>
      <c r="AQ32">
        <v>155</v>
      </c>
      <c r="AR32">
        <v>0</v>
      </c>
      <c r="AS32">
        <v>0</v>
      </c>
      <c r="AT32">
        <v>70</v>
      </c>
      <c r="AU32">
        <v>10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4</v>
      </c>
      <c r="BJ32" t="s">
        <v>21</v>
      </c>
      <c r="BM32">
        <v>0</v>
      </c>
      <c r="BN32">
        <v>0</v>
      </c>
      <c r="BO32" t="s">
        <v>3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70</v>
      </c>
      <c r="CA32">
        <v>10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ref="CP32:CP41" si="46">(P32+Q32+S32)</f>
        <v>11692.52</v>
      </c>
      <c r="CQ32">
        <f t="shared" ref="CQ32:CQ41" si="47">(AC32*BC32*AW32)</f>
        <v>0</v>
      </c>
      <c r="CR32">
        <f t="shared" ref="CR32:CR38" si="48">((((ET32)*BB32-(EU32)*BS32)+AE32*BS32)*AV32)</f>
        <v>29276.639999999999</v>
      </c>
      <c r="CS32">
        <f t="shared" ref="CS32:CS41" si="49">(AE32*BS32*AV32)</f>
        <v>16049.11</v>
      </c>
      <c r="CT32">
        <f t="shared" ref="CT32:CT41" si="50">(AF32*BA32*AV32)</f>
        <v>28895.1</v>
      </c>
      <c r="CU32">
        <f t="shared" ref="CU32:CU41" si="51">AG32</f>
        <v>0</v>
      </c>
      <c r="CV32">
        <f t="shared" ref="CV32:CV41" si="52">(AH32*AV32)</f>
        <v>155</v>
      </c>
      <c r="CW32">
        <f t="shared" ref="CW32:CW41" si="53">AI32</f>
        <v>0</v>
      </c>
      <c r="CX32">
        <f t="shared" ref="CX32:CX41" si="54">AJ32</f>
        <v>0</v>
      </c>
      <c r="CY32">
        <f t="shared" ref="CY32:CY41" si="55">((S32*BZ32)/100)</f>
        <v>4065.5440000000003</v>
      </c>
      <c r="CZ32">
        <f t="shared" ref="CZ32:CZ41" si="56">((S32*CA32)/100)</f>
        <v>580.79199999999992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20</v>
      </c>
      <c r="DW32" t="s">
        <v>20</v>
      </c>
      <c r="DX32">
        <v>100</v>
      </c>
      <c r="EE32">
        <v>34857346</v>
      </c>
      <c r="EF32">
        <v>1</v>
      </c>
      <c r="EG32" t="s">
        <v>22</v>
      </c>
      <c r="EH32">
        <v>0</v>
      </c>
      <c r="EI32" t="s">
        <v>3</v>
      </c>
      <c r="EJ32">
        <v>4</v>
      </c>
      <c r="EK32">
        <v>0</v>
      </c>
      <c r="EL32" t="s">
        <v>23</v>
      </c>
      <c r="EM32" t="s">
        <v>24</v>
      </c>
      <c r="EO32" t="s">
        <v>3</v>
      </c>
      <c r="EQ32">
        <v>131072</v>
      </c>
      <c r="ER32">
        <v>58171.74</v>
      </c>
      <c r="ES32">
        <v>0</v>
      </c>
      <c r="ET32">
        <v>29276.639999999999</v>
      </c>
      <c r="EU32">
        <v>16049.11</v>
      </c>
      <c r="EV32">
        <v>28895.1</v>
      </c>
      <c r="EW32">
        <v>155</v>
      </c>
      <c r="EX32">
        <v>0</v>
      </c>
      <c r="EY32">
        <v>0</v>
      </c>
      <c r="FQ32">
        <v>0</v>
      </c>
      <c r="FR32">
        <f t="shared" ref="FR32:FR41" si="57">ROUND(IF(AND(BH32=3,BI32=3),P32,0),2)</f>
        <v>0</v>
      </c>
      <c r="FS32">
        <v>0</v>
      </c>
      <c r="FX32">
        <v>70</v>
      </c>
      <c r="FY32">
        <v>10</v>
      </c>
      <c r="GA32" t="s">
        <v>3</v>
      </c>
      <c r="GD32">
        <v>0</v>
      </c>
      <c r="GF32">
        <v>-1902975739</v>
      </c>
      <c r="GG32">
        <v>2</v>
      </c>
      <c r="GH32">
        <v>1</v>
      </c>
      <c r="GI32">
        <v>-2</v>
      </c>
      <c r="GJ32">
        <v>0</v>
      </c>
      <c r="GK32">
        <f>ROUND(R32*(R12)/100,2)</f>
        <v>3483.94</v>
      </c>
      <c r="GL32">
        <f t="shared" ref="GL32:GL41" si="58">ROUND(IF(AND(BH32=3,BI32=3,FS32&lt;&gt;0),P32,0),2)</f>
        <v>0</v>
      </c>
      <c r="GM32">
        <f>ROUND(O32+X32+Y32+GK32,2)+GX32</f>
        <v>19822.79</v>
      </c>
      <c r="GN32">
        <f>IF(OR(BI32=0,BI32=1),ROUND(O32+X32+Y32+GK32,2),0)</f>
        <v>0</v>
      </c>
      <c r="GO32">
        <f>IF(BI32=2,ROUND(O32+X32+Y32+GK32,2),0)</f>
        <v>0</v>
      </c>
      <c r="GP32">
        <f>IF(BI32=4,ROUND(O32+X32+Y32+GK32,2)+GX32,0)</f>
        <v>19822.79</v>
      </c>
      <c r="GR32">
        <v>0</v>
      </c>
      <c r="GS32">
        <v>3</v>
      </c>
      <c r="GT32">
        <v>0</v>
      </c>
      <c r="GU32" t="s">
        <v>3</v>
      </c>
      <c r="GV32">
        <f t="shared" ref="GV32:GV41" si="59">ROUND((GT32),6)</f>
        <v>0</v>
      </c>
      <c r="GW32">
        <v>1</v>
      </c>
      <c r="GX32">
        <f t="shared" ref="GX32:GX41" si="60">ROUND(HC32*I32,2)</f>
        <v>0</v>
      </c>
      <c r="HA32">
        <v>0</v>
      </c>
      <c r="HB32">
        <v>0</v>
      </c>
      <c r="HC32">
        <f t="shared" ref="HC32:HC41" si="61">GV32*GW32</f>
        <v>0</v>
      </c>
      <c r="IK32">
        <v>0</v>
      </c>
    </row>
    <row r="33" spans="1:245" x14ac:dyDescent="0.2">
      <c r="A33">
        <v>17</v>
      </c>
      <c r="B33">
        <v>1</v>
      </c>
      <c r="C33">
        <f>ROW(SmtRes!A3)</f>
        <v>3</v>
      </c>
      <c r="D33">
        <f>ROW(EtalonRes!A7)</f>
        <v>7</v>
      </c>
      <c r="E33" t="s">
        <v>25</v>
      </c>
      <c r="F33" t="s">
        <v>26</v>
      </c>
      <c r="G33" t="s">
        <v>27</v>
      </c>
      <c r="H33" t="s">
        <v>20</v>
      </c>
      <c r="I33">
        <f>ROUND((201*0.05)/100,9)</f>
        <v>0.10050000000000001</v>
      </c>
      <c r="J33">
        <v>0</v>
      </c>
      <c r="O33">
        <f t="shared" si="28"/>
        <v>517.96</v>
      </c>
      <c r="P33">
        <f t="shared" si="29"/>
        <v>0</v>
      </c>
      <c r="Q33">
        <f t="shared" si="30"/>
        <v>379.99</v>
      </c>
      <c r="R33">
        <f t="shared" si="31"/>
        <v>170.85</v>
      </c>
      <c r="S33">
        <f t="shared" si="32"/>
        <v>137.97</v>
      </c>
      <c r="T33">
        <f t="shared" si="33"/>
        <v>0</v>
      </c>
      <c r="U33">
        <f t="shared" si="34"/>
        <v>1.1758500000000001</v>
      </c>
      <c r="V33">
        <f t="shared" si="35"/>
        <v>0</v>
      </c>
      <c r="W33">
        <f t="shared" si="36"/>
        <v>0</v>
      </c>
      <c r="X33">
        <f t="shared" si="37"/>
        <v>96.58</v>
      </c>
      <c r="Y33">
        <f t="shared" si="38"/>
        <v>13.8</v>
      </c>
      <c r="AA33">
        <v>39292387</v>
      </c>
      <c r="AB33">
        <f t="shared" si="39"/>
        <v>5153.91</v>
      </c>
      <c r="AC33">
        <f t="shared" si="40"/>
        <v>0</v>
      </c>
      <c r="AD33">
        <f t="shared" si="41"/>
        <v>3781.03</v>
      </c>
      <c r="AE33">
        <f t="shared" si="42"/>
        <v>1699.96</v>
      </c>
      <c r="AF33">
        <f t="shared" si="42"/>
        <v>1372.88</v>
      </c>
      <c r="AG33">
        <f t="shared" si="43"/>
        <v>0</v>
      </c>
      <c r="AH33">
        <f t="shared" si="44"/>
        <v>11.7</v>
      </c>
      <c r="AI33">
        <f t="shared" si="44"/>
        <v>0</v>
      </c>
      <c r="AJ33">
        <f t="shared" si="45"/>
        <v>0</v>
      </c>
      <c r="AK33">
        <v>5153.91</v>
      </c>
      <c r="AL33">
        <v>0</v>
      </c>
      <c r="AM33">
        <v>3781.03</v>
      </c>
      <c r="AN33">
        <v>1699.96</v>
      </c>
      <c r="AO33">
        <v>1372.88</v>
      </c>
      <c r="AP33">
        <v>0</v>
      </c>
      <c r="AQ33">
        <v>11.7</v>
      </c>
      <c r="AR33">
        <v>0</v>
      </c>
      <c r="AS33">
        <v>0</v>
      </c>
      <c r="AT33">
        <v>70</v>
      </c>
      <c r="AU33">
        <v>10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28</v>
      </c>
      <c r="BM33">
        <v>0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70</v>
      </c>
      <c r="CA33">
        <v>10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6"/>
        <v>517.96</v>
      </c>
      <c r="CQ33">
        <f t="shared" si="47"/>
        <v>0</v>
      </c>
      <c r="CR33">
        <f t="shared" si="48"/>
        <v>3781.03</v>
      </c>
      <c r="CS33">
        <f t="shared" si="49"/>
        <v>1699.96</v>
      </c>
      <c r="CT33">
        <f t="shared" si="50"/>
        <v>1372.88</v>
      </c>
      <c r="CU33">
        <f t="shared" si="51"/>
        <v>0</v>
      </c>
      <c r="CV33">
        <f t="shared" si="52"/>
        <v>11.7</v>
      </c>
      <c r="CW33">
        <f t="shared" si="53"/>
        <v>0</v>
      </c>
      <c r="CX33">
        <f t="shared" si="54"/>
        <v>0</v>
      </c>
      <c r="CY33">
        <f t="shared" si="55"/>
        <v>96.578999999999994</v>
      </c>
      <c r="CZ33">
        <f t="shared" si="56"/>
        <v>13.797000000000001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20</v>
      </c>
      <c r="DW33" t="s">
        <v>20</v>
      </c>
      <c r="DX33">
        <v>100</v>
      </c>
      <c r="EE33">
        <v>34857346</v>
      </c>
      <c r="EF33">
        <v>1</v>
      </c>
      <c r="EG33" t="s">
        <v>22</v>
      </c>
      <c r="EH33">
        <v>0</v>
      </c>
      <c r="EI33" t="s">
        <v>3</v>
      </c>
      <c r="EJ33">
        <v>4</v>
      </c>
      <c r="EK33">
        <v>0</v>
      </c>
      <c r="EL33" t="s">
        <v>23</v>
      </c>
      <c r="EM33" t="s">
        <v>24</v>
      </c>
      <c r="EO33" t="s">
        <v>3</v>
      </c>
      <c r="EQ33">
        <v>0</v>
      </c>
      <c r="ER33">
        <v>5153.91</v>
      </c>
      <c r="ES33">
        <v>0</v>
      </c>
      <c r="ET33">
        <v>3781.03</v>
      </c>
      <c r="EU33">
        <v>1699.96</v>
      </c>
      <c r="EV33">
        <v>1372.88</v>
      </c>
      <c r="EW33">
        <v>11.7</v>
      </c>
      <c r="EX33">
        <v>0</v>
      </c>
      <c r="EY33">
        <v>0</v>
      </c>
      <c r="FQ33">
        <v>0</v>
      </c>
      <c r="FR33">
        <f t="shared" si="57"/>
        <v>0</v>
      </c>
      <c r="FS33">
        <v>0</v>
      </c>
      <c r="FX33">
        <v>70</v>
      </c>
      <c r="FY33">
        <v>10</v>
      </c>
      <c r="GA33" t="s">
        <v>3</v>
      </c>
      <c r="GD33">
        <v>0</v>
      </c>
      <c r="GF33">
        <v>1069386035</v>
      </c>
      <c r="GG33">
        <v>2</v>
      </c>
      <c r="GH33">
        <v>1</v>
      </c>
      <c r="GI33">
        <v>-2</v>
      </c>
      <c r="GJ33">
        <v>0</v>
      </c>
      <c r="GK33">
        <f>ROUND(R33*(R12)/100,2)</f>
        <v>184.52</v>
      </c>
      <c r="GL33">
        <f t="shared" si="58"/>
        <v>0</v>
      </c>
      <c r="GM33">
        <f>ROUND(O33+X33+Y33+GK33,2)+GX33</f>
        <v>812.86</v>
      </c>
      <c r="GN33">
        <f>IF(OR(BI33=0,BI33=1),ROUND(O33+X33+Y33+GK33,2),0)</f>
        <v>0</v>
      </c>
      <c r="GO33">
        <f>IF(BI33=2,ROUND(O33+X33+Y33+GK33,2),0)</f>
        <v>0</v>
      </c>
      <c r="GP33">
        <f>IF(BI33=4,ROUND(O33+X33+Y33+GK33,2)+GX33,0)</f>
        <v>812.86</v>
      </c>
      <c r="GR33">
        <v>0</v>
      </c>
      <c r="GS33">
        <v>3</v>
      </c>
      <c r="GT33">
        <v>0</v>
      </c>
      <c r="GU33" t="s">
        <v>3</v>
      </c>
      <c r="GV33">
        <f t="shared" si="59"/>
        <v>0</v>
      </c>
      <c r="GW33">
        <v>1</v>
      </c>
      <c r="GX33">
        <f t="shared" si="60"/>
        <v>0</v>
      </c>
      <c r="HA33">
        <v>0</v>
      </c>
      <c r="HB33">
        <v>0</v>
      </c>
      <c r="HC33">
        <f t="shared" si="61"/>
        <v>0</v>
      </c>
      <c r="IK33">
        <v>0</v>
      </c>
    </row>
    <row r="34" spans="1:245" x14ac:dyDescent="0.2">
      <c r="A34">
        <v>17</v>
      </c>
      <c r="B34">
        <v>1</v>
      </c>
      <c r="D34">
        <f>ROW(EtalonRes!A8)</f>
        <v>8</v>
      </c>
      <c r="E34" t="s">
        <v>29</v>
      </c>
      <c r="F34" t="s">
        <v>30</v>
      </c>
      <c r="G34" t="s">
        <v>31</v>
      </c>
      <c r="H34" t="s">
        <v>32</v>
      </c>
      <c r="I34">
        <f>ROUND((72)/100,9)</f>
        <v>0.72</v>
      </c>
      <c r="J34">
        <v>0</v>
      </c>
      <c r="O34">
        <f t="shared" si="28"/>
        <v>10632.83</v>
      </c>
      <c r="P34">
        <f t="shared" si="29"/>
        <v>0</v>
      </c>
      <c r="Q34">
        <f t="shared" si="30"/>
        <v>0</v>
      </c>
      <c r="R34">
        <f t="shared" si="31"/>
        <v>0</v>
      </c>
      <c r="S34">
        <f t="shared" si="32"/>
        <v>10632.83</v>
      </c>
      <c r="T34">
        <f t="shared" si="33"/>
        <v>0</v>
      </c>
      <c r="U34">
        <f t="shared" si="34"/>
        <v>55.223999999999997</v>
      </c>
      <c r="V34">
        <f t="shared" si="35"/>
        <v>0</v>
      </c>
      <c r="W34">
        <f t="shared" si="36"/>
        <v>0</v>
      </c>
      <c r="X34">
        <f t="shared" si="37"/>
        <v>7442.98</v>
      </c>
      <c r="Y34">
        <f t="shared" si="38"/>
        <v>1063.28</v>
      </c>
      <c r="AA34">
        <v>39292387</v>
      </c>
      <c r="AB34">
        <f t="shared" si="39"/>
        <v>14767.82</v>
      </c>
      <c r="AC34">
        <f t="shared" si="40"/>
        <v>0</v>
      </c>
      <c r="AD34">
        <f t="shared" si="41"/>
        <v>0</v>
      </c>
      <c r="AE34">
        <f t="shared" si="42"/>
        <v>0</v>
      </c>
      <c r="AF34">
        <f t="shared" si="42"/>
        <v>14767.82</v>
      </c>
      <c r="AG34">
        <f t="shared" si="43"/>
        <v>0</v>
      </c>
      <c r="AH34">
        <f t="shared" si="44"/>
        <v>76.7</v>
      </c>
      <c r="AI34">
        <f t="shared" si="44"/>
        <v>0</v>
      </c>
      <c r="AJ34">
        <f t="shared" si="45"/>
        <v>0</v>
      </c>
      <c r="AK34">
        <v>14767.82</v>
      </c>
      <c r="AL34">
        <v>0</v>
      </c>
      <c r="AM34">
        <v>0</v>
      </c>
      <c r="AN34">
        <v>0</v>
      </c>
      <c r="AO34">
        <v>14767.82</v>
      </c>
      <c r="AP34">
        <v>0</v>
      </c>
      <c r="AQ34">
        <v>76.7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4</v>
      </c>
      <c r="BJ34" t="s">
        <v>33</v>
      </c>
      <c r="BM34">
        <v>0</v>
      </c>
      <c r="BN34">
        <v>0</v>
      </c>
      <c r="BO34" t="s">
        <v>3</v>
      </c>
      <c r="BP34">
        <v>0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70</v>
      </c>
      <c r="CA34">
        <v>10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6"/>
        <v>10632.83</v>
      </c>
      <c r="CQ34">
        <f t="shared" si="47"/>
        <v>0</v>
      </c>
      <c r="CR34">
        <f t="shared" si="48"/>
        <v>0</v>
      </c>
      <c r="CS34">
        <f t="shared" si="49"/>
        <v>0</v>
      </c>
      <c r="CT34">
        <f t="shared" si="50"/>
        <v>14767.82</v>
      </c>
      <c r="CU34">
        <f t="shared" si="51"/>
        <v>0</v>
      </c>
      <c r="CV34">
        <f t="shared" si="52"/>
        <v>76.7</v>
      </c>
      <c r="CW34">
        <f t="shared" si="53"/>
        <v>0</v>
      </c>
      <c r="CX34">
        <f t="shared" si="54"/>
        <v>0</v>
      </c>
      <c r="CY34">
        <f t="shared" si="55"/>
        <v>7442.9809999999998</v>
      </c>
      <c r="CZ34">
        <f t="shared" si="56"/>
        <v>1063.2830000000001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1003</v>
      </c>
      <c r="DV34" t="s">
        <v>32</v>
      </c>
      <c r="DW34" t="s">
        <v>32</v>
      </c>
      <c r="DX34">
        <v>100</v>
      </c>
      <c r="EE34">
        <v>34857346</v>
      </c>
      <c r="EF34">
        <v>1</v>
      </c>
      <c r="EG34" t="s">
        <v>22</v>
      </c>
      <c r="EH34">
        <v>0</v>
      </c>
      <c r="EI34" t="s">
        <v>3</v>
      </c>
      <c r="EJ34">
        <v>4</v>
      </c>
      <c r="EK34">
        <v>0</v>
      </c>
      <c r="EL34" t="s">
        <v>23</v>
      </c>
      <c r="EM34" t="s">
        <v>24</v>
      </c>
      <c r="EO34" t="s">
        <v>3</v>
      </c>
      <c r="EQ34">
        <v>131072</v>
      </c>
      <c r="ER34">
        <v>14767.82</v>
      </c>
      <c r="ES34">
        <v>0</v>
      </c>
      <c r="ET34">
        <v>0</v>
      </c>
      <c r="EU34">
        <v>0</v>
      </c>
      <c r="EV34">
        <v>14767.82</v>
      </c>
      <c r="EW34">
        <v>76.7</v>
      </c>
      <c r="EX34">
        <v>0</v>
      </c>
      <c r="EY34">
        <v>0</v>
      </c>
      <c r="FQ34">
        <v>0</v>
      </c>
      <c r="FR34">
        <f t="shared" si="57"/>
        <v>0</v>
      </c>
      <c r="FS34">
        <v>0</v>
      </c>
      <c r="FX34">
        <v>70</v>
      </c>
      <c r="FY34">
        <v>10</v>
      </c>
      <c r="GA34" t="s">
        <v>3</v>
      </c>
      <c r="GD34">
        <v>0</v>
      </c>
      <c r="GF34">
        <v>-1374617303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58"/>
        <v>0</v>
      </c>
      <c r="GM34">
        <f>ROUND(O34+X34+Y34+GK34,2)+GX34</f>
        <v>19139.09</v>
      </c>
      <c r="GN34">
        <f>IF(OR(BI34=0,BI34=1),ROUND(O34+X34+Y34+GK34,2),0)</f>
        <v>0</v>
      </c>
      <c r="GO34">
        <f>IF(BI34=2,ROUND(O34+X34+Y34+GK34,2),0)</f>
        <v>0</v>
      </c>
      <c r="GP34">
        <f>IF(BI34=4,ROUND(O34+X34+Y34+GK34,2)+GX34,0)</f>
        <v>19139.09</v>
      </c>
      <c r="GR34">
        <v>0</v>
      </c>
      <c r="GS34">
        <v>3</v>
      </c>
      <c r="GT34">
        <v>0</v>
      </c>
      <c r="GU34" t="s">
        <v>3</v>
      </c>
      <c r="GV34">
        <f t="shared" si="59"/>
        <v>0</v>
      </c>
      <c r="GW34">
        <v>1</v>
      </c>
      <c r="GX34">
        <f t="shared" si="60"/>
        <v>0</v>
      </c>
      <c r="HA34">
        <v>0</v>
      </c>
      <c r="HB34">
        <v>0</v>
      </c>
      <c r="HC34">
        <f t="shared" si="61"/>
        <v>0</v>
      </c>
      <c r="IK34">
        <v>0</v>
      </c>
    </row>
    <row r="35" spans="1:245" x14ac:dyDescent="0.2">
      <c r="A35">
        <v>17</v>
      </c>
      <c r="B35">
        <v>1</v>
      </c>
      <c r="D35">
        <f>ROW(EtalonRes!A9)</f>
        <v>9</v>
      </c>
      <c r="E35" t="s">
        <v>34</v>
      </c>
      <c r="F35" t="s">
        <v>35</v>
      </c>
      <c r="G35" t="s">
        <v>36</v>
      </c>
      <c r="H35" t="s">
        <v>37</v>
      </c>
      <c r="I35">
        <f>ROUND((I32*100*2.4+I33*100*1.6+I34*100*(0.043+0.059)*2.4)*0.9,9)</f>
        <v>73.751040000000003</v>
      </c>
      <c r="J35">
        <v>0</v>
      </c>
      <c r="O35">
        <f t="shared" si="28"/>
        <v>5749.63</v>
      </c>
      <c r="P35">
        <f t="shared" si="29"/>
        <v>0</v>
      </c>
      <c r="Q35">
        <f t="shared" si="30"/>
        <v>5749.63</v>
      </c>
      <c r="R35">
        <f t="shared" si="31"/>
        <v>1813.54</v>
      </c>
      <c r="S35">
        <f t="shared" si="32"/>
        <v>0</v>
      </c>
      <c r="T35">
        <f t="shared" si="33"/>
        <v>0</v>
      </c>
      <c r="U35">
        <f t="shared" si="34"/>
        <v>0</v>
      </c>
      <c r="V35">
        <f t="shared" si="35"/>
        <v>0</v>
      </c>
      <c r="W35">
        <f t="shared" si="36"/>
        <v>0</v>
      </c>
      <c r="X35">
        <f t="shared" si="37"/>
        <v>0</v>
      </c>
      <c r="Y35">
        <f t="shared" si="38"/>
        <v>0</v>
      </c>
      <c r="AA35">
        <v>39292387</v>
      </c>
      <c r="AB35">
        <f t="shared" si="39"/>
        <v>77.959999999999994</v>
      </c>
      <c r="AC35">
        <f t="shared" si="40"/>
        <v>0</v>
      </c>
      <c r="AD35">
        <f t="shared" si="41"/>
        <v>77.959999999999994</v>
      </c>
      <c r="AE35">
        <f t="shared" si="42"/>
        <v>24.59</v>
      </c>
      <c r="AF35">
        <f t="shared" si="42"/>
        <v>0</v>
      </c>
      <c r="AG35">
        <f t="shared" si="43"/>
        <v>0</v>
      </c>
      <c r="AH35">
        <f t="shared" si="44"/>
        <v>0</v>
      </c>
      <c r="AI35">
        <f t="shared" si="44"/>
        <v>0</v>
      </c>
      <c r="AJ35">
        <f t="shared" si="45"/>
        <v>0</v>
      </c>
      <c r="AK35">
        <v>77.959999999999994</v>
      </c>
      <c r="AL35">
        <v>0</v>
      </c>
      <c r="AM35">
        <v>77.959999999999994</v>
      </c>
      <c r="AN35">
        <v>24.59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70</v>
      </c>
      <c r="AU35">
        <v>10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38</v>
      </c>
      <c r="BM35">
        <v>0</v>
      </c>
      <c r="BN35">
        <v>0</v>
      </c>
      <c r="BO35" t="s">
        <v>3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70</v>
      </c>
      <c r="CA35">
        <v>10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6"/>
        <v>5749.63</v>
      </c>
      <c r="CQ35">
        <f t="shared" si="47"/>
        <v>0</v>
      </c>
      <c r="CR35">
        <f t="shared" si="48"/>
        <v>77.959999999999994</v>
      </c>
      <c r="CS35">
        <f t="shared" si="49"/>
        <v>24.59</v>
      </c>
      <c r="CT35">
        <f t="shared" si="50"/>
        <v>0</v>
      </c>
      <c r="CU35">
        <f t="shared" si="51"/>
        <v>0</v>
      </c>
      <c r="CV35">
        <f t="shared" si="52"/>
        <v>0</v>
      </c>
      <c r="CW35">
        <f t="shared" si="53"/>
        <v>0</v>
      </c>
      <c r="CX35">
        <f t="shared" si="54"/>
        <v>0</v>
      </c>
      <c r="CY35">
        <f t="shared" si="55"/>
        <v>0</v>
      </c>
      <c r="CZ35">
        <f t="shared" si="56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37</v>
      </c>
      <c r="DW35" t="s">
        <v>37</v>
      </c>
      <c r="DX35">
        <v>1000</v>
      </c>
      <c r="EE35">
        <v>34857346</v>
      </c>
      <c r="EF35">
        <v>1</v>
      </c>
      <c r="EG35" t="s">
        <v>22</v>
      </c>
      <c r="EH35">
        <v>0</v>
      </c>
      <c r="EI35" t="s">
        <v>3</v>
      </c>
      <c r="EJ35">
        <v>4</v>
      </c>
      <c r="EK35">
        <v>0</v>
      </c>
      <c r="EL35" t="s">
        <v>23</v>
      </c>
      <c r="EM35" t="s">
        <v>24</v>
      </c>
      <c r="EO35" t="s">
        <v>3</v>
      </c>
      <c r="EQ35">
        <v>131072</v>
      </c>
      <c r="ER35">
        <v>77.959999999999994</v>
      </c>
      <c r="ES35">
        <v>0</v>
      </c>
      <c r="ET35">
        <v>77.959999999999994</v>
      </c>
      <c r="EU35">
        <v>24.59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57"/>
        <v>0</v>
      </c>
      <c r="FS35">
        <v>0</v>
      </c>
      <c r="FX35">
        <v>70</v>
      </c>
      <c r="FY35">
        <v>10</v>
      </c>
      <c r="GA35" t="s">
        <v>3</v>
      </c>
      <c r="GD35">
        <v>0</v>
      </c>
      <c r="GF35">
        <v>-518171745</v>
      </c>
      <c r="GG35">
        <v>2</v>
      </c>
      <c r="GH35">
        <v>1</v>
      </c>
      <c r="GI35">
        <v>-2</v>
      </c>
      <c r="GJ35">
        <v>0</v>
      </c>
      <c r="GK35">
        <f>ROUND(R35*(R12)/100,2)</f>
        <v>1958.62</v>
      </c>
      <c r="GL35">
        <f t="shared" si="58"/>
        <v>0</v>
      </c>
      <c r="GM35">
        <f>ROUND(O35+X35+Y35+GK35,2)+GX35</f>
        <v>7708.25</v>
      </c>
      <c r="GN35">
        <f>IF(OR(BI35=0,BI35=1),ROUND(O35+X35+Y35+GK35,2),0)</f>
        <v>0</v>
      </c>
      <c r="GO35">
        <f>IF(BI35=2,ROUND(O35+X35+Y35+GK35,2),0)</f>
        <v>0</v>
      </c>
      <c r="GP35">
        <f>IF(BI35=4,ROUND(O35+X35+Y35+GK35,2)+GX35,0)</f>
        <v>7708.25</v>
      </c>
      <c r="GR35">
        <v>0</v>
      </c>
      <c r="GS35">
        <v>3</v>
      </c>
      <c r="GT35">
        <v>0</v>
      </c>
      <c r="GU35" t="s">
        <v>3</v>
      </c>
      <c r="GV35">
        <f t="shared" si="59"/>
        <v>0</v>
      </c>
      <c r="GW35">
        <v>1</v>
      </c>
      <c r="GX35">
        <f t="shared" si="60"/>
        <v>0</v>
      </c>
      <c r="HA35">
        <v>0</v>
      </c>
      <c r="HB35">
        <v>0</v>
      </c>
      <c r="HC35">
        <f t="shared" si="61"/>
        <v>0</v>
      </c>
      <c r="IK35">
        <v>0</v>
      </c>
    </row>
    <row r="36" spans="1:245" x14ac:dyDescent="0.2">
      <c r="A36">
        <v>17</v>
      </c>
      <c r="B36">
        <v>1</v>
      </c>
      <c r="D36">
        <f>ROW(EtalonRes!A11)</f>
        <v>11</v>
      </c>
      <c r="E36" t="s">
        <v>39</v>
      </c>
      <c r="F36" t="s">
        <v>40</v>
      </c>
      <c r="G36" t="s">
        <v>41</v>
      </c>
      <c r="H36" t="s">
        <v>37</v>
      </c>
      <c r="I36">
        <f>ROUND(I35,9)</f>
        <v>73.751040000000003</v>
      </c>
      <c r="J36">
        <v>0</v>
      </c>
      <c r="O36">
        <f t="shared" si="28"/>
        <v>4609.4399999999996</v>
      </c>
      <c r="P36">
        <f t="shared" si="29"/>
        <v>0</v>
      </c>
      <c r="Q36">
        <f t="shared" si="30"/>
        <v>4609.4399999999996</v>
      </c>
      <c r="R36">
        <f t="shared" si="31"/>
        <v>2730.26</v>
      </c>
      <c r="S36">
        <f t="shared" si="32"/>
        <v>0</v>
      </c>
      <c r="T36">
        <f t="shared" si="33"/>
        <v>0</v>
      </c>
      <c r="U36">
        <f t="shared" si="34"/>
        <v>0</v>
      </c>
      <c r="V36">
        <f t="shared" si="35"/>
        <v>0</v>
      </c>
      <c r="W36">
        <f t="shared" si="36"/>
        <v>0</v>
      </c>
      <c r="X36">
        <f t="shared" si="37"/>
        <v>0</v>
      </c>
      <c r="Y36">
        <f t="shared" si="38"/>
        <v>0</v>
      </c>
      <c r="AA36">
        <v>39292387</v>
      </c>
      <c r="AB36">
        <f t="shared" si="39"/>
        <v>62.5</v>
      </c>
      <c r="AC36">
        <f t="shared" si="40"/>
        <v>0</v>
      </c>
      <c r="AD36">
        <f t="shared" si="41"/>
        <v>62.5</v>
      </c>
      <c r="AE36">
        <f t="shared" si="42"/>
        <v>37.020000000000003</v>
      </c>
      <c r="AF36">
        <f t="shared" si="42"/>
        <v>0</v>
      </c>
      <c r="AG36">
        <f t="shared" si="43"/>
        <v>0</v>
      </c>
      <c r="AH36">
        <f t="shared" si="44"/>
        <v>0</v>
      </c>
      <c r="AI36">
        <f t="shared" si="44"/>
        <v>0</v>
      </c>
      <c r="AJ36">
        <f t="shared" si="45"/>
        <v>0</v>
      </c>
      <c r="AK36">
        <v>62.5</v>
      </c>
      <c r="AL36">
        <v>0</v>
      </c>
      <c r="AM36">
        <v>62.5</v>
      </c>
      <c r="AN36">
        <v>37.020000000000003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4</v>
      </c>
      <c r="BJ36" t="s">
        <v>42</v>
      </c>
      <c r="BM36">
        <v>1</v>
      </c>
      <c r="BN36">
        <v>0</v>
      </c>
      <c r="BO36" t="s">
        <v>3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6"/>
        <v>4609.4399999999996</v>
      </c>
      <c r="CQ36">
        <f t="shared" si="47"/>
        <v>0</v>
      </c>
      <c r="CR36">
        <f t="shared" si="48"/>
        <v>62.5</v>
      </c>
      <c r="CS36">
        <f t="shared" si="49"/>
        <v>37.020000000000003</v>
      </c>
      <c r="CT36">
        <f t="shared" si="50"/>
        <v>0</v>
      </c>
      <c r="CU36">
        <f t="shared" si="51"/>
        <v>0</v>
      </c>
      <c r="CV36">
        <f t="shared" si="52"/>
        <v>0</v>
      </c>
      <c r="CW36">
        <f t="shared" si="53"/>
        <v>0</v>
      </c>
      <c r="CX36">
        <f t="shared" si="54"/>
        <v>0</v>
      </c>
      <c r="CY36">
        <f t="shared" si="55"/>
        <v>0</v>
      </c>
      <c r="CZ36">
        <f t="shared" si="56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1009</v>
      </c>
      <c r="DV36" t="s">
        <v>37</v>
      </c>
      <c r="DW36" t="s">
        <v>37</v>
      </c>
      <c r="DX36">
        <v>1000</v>
      </c>
      <c r="EE36">
        <v>34857348</v>
      </c>
      <c r="EF36">
        <v>1</v>
      </c>
      <c r="EG36" t="s">
        <v>22</v>
      </c>
      <c r="EH36">
        <v>0</v>
      </c>
      <c r="EI36" t="s">
        <v>3</v>
      </c>
      <c r="EJ36">
        <v>4</v>
      </c>
      <c r="EK36">
        <v>1</v>
      </c>
      <c r="EL36" t="s">
        <v>43</v>
      </c>
      <c r="EM36" t="s">
        <v>24</v>
      </c>
      <c r="EO36" t="s">
        <v>3</v>
      </c>
      <c r="EQ36">
        <v>131072</v>
      </c>
      <c r="ER36">
        <v>62.5</v>
      </c>
      <c r="ES36">
        <v>0</v>
      </c>
      <c r="ET36">
        <v>62.5</v>
      </c>
      <c r="EU36">
        <v>37.020000000000003</v>
      </c>
      <c r="EV36">
        <v>0</v>
      </c>
      <c r="EW36">
        <v>0</v>
      </c>
      <c r="EX36">
        <v>0</v>
      </c>
      <c r="EY36">
        <v>0</v>
      </c>
      <c r="FQ36">
        <v>0</v>
      </c>
      <c r="FR36">
        <f t="shared" si="57"/>
        <v>0</v>
      </c>
      <c r="FS36">
        <v>0</v>
      </c>
      <c r="FX36">
        <v>0</v>
      </c>
      <c r="FY36">
        <v>0</v>
      </c>
      <c r="GA36" t="s">
        <v>3</v>
      </c>
      <c r="GD36">
        <v>1</v>
      </c>
      <c r="GF36">
        <v>-1530973417</v>
      </c>
      <c r="GG36">
        <v>2</v>
      </c>
      <c r="GH36">
        <v>1</v>
      </c>
      <c r="GI36">
        <v>-2</v>
      </c>
      <c r="GJ36">
        <v>0</v>
      </c>
      <c r="GK36">
        <v>0</v>
      </c>
      <c r="GL36">
        <f t="shared" si="58"/>
        <v>0</v>
      </c>
      <c r="GM36">
        <f>ROUND(O36+X36+Y36,2)+GX36</f>
        <v>4609.4399999999996</v>
      </c>
      <c r="GN36">
        <f>IF(OR(BI36=0,BI36=1),ROUND(O36+X36+Y36,2),0)</f>
        <v>0</v>
      </c>
      <c r="GO36">
        <f>IF(BI36=2,ROUND(O36+X36+Y36,2),0)</f>
        <v>0</v>
      </c>
      <c r="GP36">
        <f>IF(BI36=4,ROUND(O36+X36+Y36,2)+GX36,0)</f>
        <v>4609.4399999999996</v>
      </c>
      <c r="GR36">
        <v>0</v>
      </c>
      <c r="GS36">
        <v>3</v>
      </c>
      <c r="GT36">
        <v>0</v>
      </c>
      <c r="GU36" t="s">
        <v>3</v>
      </c>
      <c r="GV36">
        <f t="shared" si="59"/>
        <v>0</v>
      </c>
      <c r="GW36">
        <v>1</v>
      </c>
      <c r="GX36">
        <f t="shared" si="60"/>
        <v>0</v>
      </c>
      <c r="HA36">
        <v>0</v>
      </c>
      <c r="HB36">
        <v>0</v>
      </c>
      <c r="HC36">
        <f t="shared" si="61"/>
        <v>0</v>
      </c>
      <c r="IK36">
        <v>0</v>
      </c>
    </row>
    <row r="37" spans="1:245" x14ac:dyDescent="0.2">
      <c r="A37">
        <v>17</v>
      </c>
      <c r="B37">
        <v>1</v>
      </c>
      <c r="D37">
        <f>ROW(EtalonRes!A12)</f>
        <v>12</v>
      </c>
      <c r="E37" t="s">
        <v>44</v>
      </c>
      <c r="F37" t="s">
        <v>45</v>
      </c>
      <c r="G37" t="s">
        <v>46</v>
      </c>
      <c r="H37" t="s">
        <v>37</v>
      </c>
      <c r="I37">
        <f>ROUND(I35/0.9*0.1,9)</f>
        <v>8.1945599999999992</v>
      </c>
      <c r="J37">
        <v>0</v>
      </c>
      <c r="O37">
        <f t="shared" si="28"/>
        <v>980.81</v>
      </c>
      <c r="P37">
        <f t="shared" si="29"/>
        <v>0</v>
      </c>
      <c r="Q37">
        <f t="shared" si="30"/>
        <v>0</v>
      </c>
      <c r="R37">
        <f t="shared" si="31"/>
        <v>0</v>
      </c>
      <c r="S37">
        <f t="shared" si="32"/>
        <v>980.81</v>
      </c>
      <c r="T37">
        <f t="shared" si="33"/>
        <v>0</v>
      </c>
      <c r="U37">
        <f t="shared" si="34"/>
        <v>8.3584511999999993</v>
      </c>
      <c r="V37">
        <f t="shared" si="35"/>
        <v>0</v>
      </c>
      <c r="W37">
        <f t="shared" si="36"/>
        <v>0</v>
      </c>
      <c r="X37">
        <f t="shared" si="37"/>
        <v>686.57</v>
      </c>
      <c r="Y37">
        <f t="shared" si="38"/>
        <v>98.08</v>
      </c>
      <c r="AA37">
        <v>39292387</v>
      </c>
      <c r="AB37">
        <f t="shared" si="39"/>
        <v>119.69</v>
      </c>
      <c r="AC37">
        <f t="shared" si="40"/>
        <v>0</v>
      </c>
      <c r="AD37">
        <f t="shared" si="41"/>
        <v>0</v>
      </c>
      <c r="AE37">
        <f t="shared" si="42"/>
        <v>0</v>
      </c>
      <c r="AF37">
        <f t="shared" si="42"/>
        <v>119.69</v>
      </c>
      <c r="AG37">
        <f t="shared" si="43"/>
        <v>0</v>
      </c>
      <c r="AH37">
        <f t="shared" si="44"/>
        <v>1.02</v>
      </c>
      <c r="AI37">
        <f t="shared" si="44"/>
        <v>0</v>
      </c>
      <c r="AJ37">
        <f t="shared" si="45"/>
        <v>0</v>
      </c>
      <c r="AK37">
        <v>119.69</v>
      </c>
      <c r="AL37">
        <v>0</v>
      </c>
      <c r="AM37">
        <v>0</v>
      </c>
      <c r="AN37">
        <v>0</v>
      </c>
      <c r="AO37">
        <v>119.69</v>
      </c>
      <c r="AP37">
        <v>0</v>
      </c>
      <c r="AQ37">
        <v>1.02</v>
      </c>
      <c r="AR37">
        <v>0</v>
      </c>
      <c r="AS37">
        <v>0</v>
      </c>
      <c r="AT37">
        <v>70</v>
      </c>
      <c r="AU37">
        <v>10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47</v>
      </c>
      <c r="BM37">
        <v>0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70</v>
      </c>
      <c r="CA37">
        <v>10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6"/>
        <v>980.81</v>
      </c>
      <c r="CQ37">
        <f t="shared" si="47"/>
        <v>0</v>
      </c>
      <c r="CR37">
        <f t="shared" si="48"/>
        <v>0</v>
      </c>
      <c r="CS37">
        <f t="shared" si="49"/>
        <v>0</v>
      </c>
      <c r="CT37">
        <f t="shared" si="50"/>
        <v>119.69</v>
      </c>
      <c r="CU37">
        <f t="shared" si="51"/>
        <v>0</v>
      </c>
      <c r="CV37">
        <f t="shared" si="52"/>
        <v>1.02</v>
      </c>
      <c r="CW37">
        <f t="shared" si="53"/>
        <v>0</v>
      </c>
      <c r="CX37">
        <f t="shared" si="54"/>
        <v>0</v>
      </c>
      <c r="CY37">
        <f t="shared" si="55"/>
        <v>686.56700000000001</v>
      </c>
      <c r="CZ37">
        <f t="shared" si="56"/>
        <v>98.080999999999989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37</v>
      </c>
      <c r="DW37" t="s">
        <v>37</v>
      </c>
      <c r="DX37">
        <v>1000</v>
      </c>
      <c r="EE37">
        <v>34857346</v>
      </c>
      <c r="EF37">
        <v>1</v>
      </c>
      <c r="EG37" t="s">
        <v>22</v>
      </c>
      <c r="EH37">
        <v>0</v>
      </c>
      <c r="EI37" t="s">
        <v>3</v>
      </c>
      <c r="EJ37">
        <v>4</v>
      </c>
      <c r="EK37">
        <v>0</v>
      </c>
      <c r="EL37" t="s">
        <v>23</v>
      </c>
      <c r="EM37" t="s">
        <v>24</v>
      </c>
      <c r="EO37" t="s">
        <v>3</v>
      </c>
      <c r="EQ37">
        <v>131072</v>
      </c>
      <c r="ER37">
        <v>119.69</v>
      </c>
      <c r="ES37">
        <v>0</v>
      </c>
      <c r="ET37">
        <v>0</v>
      </c>
      <c r="EU37">
        <v>0</v>
      </c>
      <c r="EV37">
        <v>119.69</v>
      </c>
      <c r="EW37">
        <v>1.02</v>
      </c>
      <c r="EX37">
        <v>0</v>
      </c>
      <c r="EY37">
        <v>0</v>
      </c>
      <c r="FQ37">
        <v>0</v>
      </c>
      <c r="FR37">
        <f t="shared" si="57"/>
        <v>0</v>
      </c>
      <c r="FS37">
        <v>0</v>
      </c>
      <c r="FX37">
        <v>70</v>
      </c>
      <c r="FY37">
        <v>10</v>
      </c>
      <c r="GA37" t="s">
        <v>3</v>
      </c>
      <c r="GD37">
        <v>0</v>
      </c>
      <c r="GF37">
        <v>-1938149319</v>
      </c>
      <c r="GG37">
        <v>2</v>
      </c>
      <c r="GH37">
        <v>1</v>
      </c>
      <c r="GI37">
        <v>-2</v>
      </c>
      <c r="GJ37">
        <v>0</v>
      </c>
      <c r="GK37">
        <f>ROUND(R37*(R12)/100,2)</f>
        <v>0</v>
      </c>
      <c r="GL37">
        <f t="shared" si="58"/>
        <v>0</v>
      </c>
      <c r="GM37">
        <f>ROUND(O37+X37+Y37+GK37,2)+GX37</f>
        <v>1765.46</v>
      </c>
      <c r="GN37">
        <f>IF(OR(BI37=0,BI37=1),ROUND(O37+X37+Y37+GK37,2),0)</f>
        <v>0</v>
      </c>
      <c r="GO37">
        <f>IF(BI37=2,ROUND(O37+X37+Y37+GK37,2),0)</f>
        <v>0</v>
      </c>
      <c r="GP37">
        <f>IF(BI37=4,ROUND(O37+X37+Y37+GK37,2)+GX37,0)</f>
        <v>1765.46</v>
      </c>
      <c r="GR37">
        <v>0</v>
      </c>
      <c r="GS37">
        <v>3</v>
      </c>
      <c r="GT37">
        <v>0</v>
      </c>
      <c r="GU37" t="s">
        <v>3</v>
      </c>
      <c r="GV37">
        <f t="shared" si="59"/>
        <v>0</v>
      </c>
      <c r="GW37">
        <v>1</v>
      </c>
      <c r="GX37">
        <f t="shared" si="60"/>
        <v>0</v>
      </c>
      <c r="HA37">
        <v>0</v>
      </c>
      <c r="HB37">
        <v>0</v>
      </c>
      <c r="HC37">
        <f t="shared" si="61"/>
        <v>0</v>
      </c>
      <c r="IK37">
        <v>0</v>
      </c>
    </row>
    <row r="38" spans="1:245" x14ac:dyDescent="0.2">
      <c r="A38">
        <v>17</v>
      </c>
      <c r="B38">
        <v>1</v>
      </c>
      <c r="D38">
        <f>ROW(EtalonRes!A14)</f>
        <v>14</v>
      </c>
      <c r="E38" t="s">
        <v>48</v>
      </c>
      <c r="F38" t="s">
        <v>49</v>
      </c>
      <c r="G38" t="s">
        <v>50</v>
      </c>
      <c r="H38" t="s">
        <v>37</v>
      </c>
      <c r="I38">
        <f>ROUND(I37,9)</f>
        <v>8.1945599999999992</v>
      </c>
      <c r="J38">
        <v>0</v>
      </c>
      <c r="O38">
        <f t="shared" si="28"/>
        <v>1470.1</v>
      </c>
      <c r="P38">
        <f t="shared" si="29"/>
        <v>0</v>
      </c>
      <c r="Q38">
        <f t="shared" si="30"/>
        <v>1470.1</v>
      </c>
      <c r="R38">
        <f t="shared" si="31"/>
        <v>870.26</v>
      </c>
      <c r="S38">
        <f t="shared" si="32"/>
        <v>0</v>
      </c>
      <c r="T38">
        <f t="shared" si="33"/>
        <v>0</v>
      </c>
      <c r="U38">
        <f t="shared" si="34"/>
        <v>0</v>
      </c>
      <c r="V38">
        <f t="shared" si="35"/>
        <v>0</v>
      </c>
      <c r="W38">
        <f t="shared" si="36"/>
        <v>0</v>
      </c>
      <c r="X38">
        <f t="shared" si="37"/>
        <v>0</v>
      </c>
      <c r="Y38">
        <f t="shared" si="38"/>
        <v>0</v>
      </c>
      <c r="AA38">
        <v>39292387</v>
      </c>
      <c r="AB38">
        <f t="shared" si="39"/>
        <v>179.4</v>
      </c>
      <c r="AC38">
        <f t="shared" si="40"/>
        <v>0</v>
      </c>
      <c r="AD38">
        <f t="shared" si="41"/>
        <v>179.4</v>
      </c>
      <c r="AE38">
        <f t="shared" si="42"/>
        <v>106.2</v>
      </c>
      <c r="AF38">
        <f t="shared" si="42"/>
        <v>0</v>
      </c>
      <c r="AG38">
        <f t="shared" si="43"/>
        <v>0</v>
      </c>
      <c r="AH38">
        <f t="shared" si="44"/>
        <v>0</v>
      </c>
      <c r="AI38">
        <f t="shared" si="44"/>
        <v>0</v>
      </c>
      <c r="AJ38">
        <f t="shared" si="45"/>
        <v>0</v>
      </c>
      <c r="AK38">
        <v>179.4</v>
      </c>
      <c r="AL38">
        <v>0</v>
      </c>
      <c r="AM38">
        <v>179.4</v>
      </c>
      <c r="AN38">
        <v>106.2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4</v>
      </c>
      <c r="BJ38" t="s">
        <v>51</v>
      </c>
      <c r="BM38">
        <v>1</v>
      </c>
      <c r="BN38">
        <v>0</v>
      </c>
      <c r="BO38" t="s">
        <v>3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6"/>
        <v>1470.1</v>
      </c>
      <c r="CQ38">
        <f t="shared" si="47"/>
        <v>0</v>
      </c>
      <c r="CR38">
        <f t="shared" si="48"/>
        <v>179.4</v>
      </c>
      <c r="CS38">
        <f t="shared" si="49"/>
        <v>106.2</v>
      </c>
      <c r="CT38">
        <f t="shared" si="50"/>
        <v>0</v>
      </c>
      <c r="CU38">
        <f t="shared" si="51"/>
        <v>0</v>
      </c>
      <c r="CV38">
        <f t="shared" si="52"/>
        <v>0</v>
      </c>
      <c r="CW38">
        <f t="shared" si="53"/>
        <v>0</v>
      </c>
      <c r="CX38">
        <f t="shared" si="54"/>
        <v>0</v>
      </c>
      <c r="CY38">
        <f t="shared" si="55"/>
        <v>0</v>
      </c>
      <c r="CZ38">
        <f t="shared" si="56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37</v>
      </c>
      <c r="DW38" t="s">
        <v>37</v>
      </c>
      <c r="DX38">
        <v>1000</v>
      </c>
      <c r="EE38">
        <v>34857348</v>
      </c>
      <c r="EF38">
        <v>1</v>
      </c>
      <c r="EG38" t="s">
        <v>22</v>
      </c>
      <c r="EH38">
        <v>0</v>
      </c>
      <c r="EI38" t="s">
        <v>3</v>
      </c>
      <c r="EJ38">
        <v>4</v>
      </c>
      <c r="EK38">
        <v>1</v>
      </c>
      <c r="EL38" t="s">
        <v>43</v>
      </c>
      <c r="EM38" t="s">
        <v>24</v>
      </c>
      <c r="EO38" t="s">
        <v>3</v>
      </c>
      <c r="EQ38">
        <v>131072</v>
      </c>
      <c r="ER38">
        <v>179.4</v>
      </c>
      <c r="ES38">
        <v>0</v>
      </c>
      <c r="ET38">
        <v>179.4</v>
      </c>
      <c r="EU38">
        <v>106.2</v>
      </c>
      <c r="EV38">
        <v>0</v>
      </c>
      <c r="EW38">
        <v>0</v>
      </c>
      <c r="EX38">
        <v>0</v>
      </c>
      <c r="EY38">
        <v>0</v>
      </c>
      <c r="FQ38">
        <v>0</v>
      </c>
      <c r="FR38">
        <f t="shared" si="57"/>
        <v>0</v>
      </c>
      <c r="FS38">
        <v>0</v>
      </c>
      <c r="FX38">
        <v>0</v>
      </c>
      <c r="FY38">
        <v>0</v>
      </c>
      <c r="GA38" t="s">
        <v>3</v>
      </c>
      <c r="GD38">
        <v>1</v>
      </c>
      <c r="GF38">
        <v>1161399123</v>
      </c>
      <c r="GG38">
        <v>2</v>
      </c>
      <c r="GH38">
        <v>1</v>
      </c>
      <c r="GI38">
        <v>-2</v>
      </c>
      <c r="GJ38">
        <v>0</v>
      </c>
      <c r="GK38">
        <v>0</v>
      </c>
      <c r="GL38">
        <f t="shared" si="58"/>
        <v>0</v>
      </c>
      <c r="GM38">
        <f>ROUND(O38+X38+Y38,2)+GX38</f>
        <v>1470.1</v>
      </c>
      <c r="GN38">
        <f>IF(OR(BI38=0,BI38=1),ROUND(O38+X38+Y38,2),0)</f>
        <v>0</v>
      </c>
      <c r="GO38">
        <f>IF(BI38=2,ROUND(O38+X38+Y38,2),0)</f>
        <v>0</v>
      </c>
      <c r="GP38">
        <f>IF(BI38=4,ROUND(O38+X38+Y38,2)+GX38,0)</f>
        <v>1470.1</v>
      </c>
      <c r="GR38">
        <v>0</v>
      </c>
      <c r="GS38">
        <v>3</v>
      </c>
      <c r="GT38">
        <v>0</v>
      </c>
      <c r="GU38" t="s">
        <v>3</v>
      </c>
      <c r="GV38">
        <f t="shared" si="59"/>
        <v>0</v>
      </c>
      <c r="GW38">
        <v>1</v>
      </c>
      <c r="GX38">
        <f t="shared" si="60"/>
        <v>0</v>
      </c>
      <c r="HA38">
        <v>0</v>
      </c>
      <c r="HB38">
        <v>0</v>
      </c>
      <c r="HC38">
        <f t="shared" si="61"/>
        <v>0</v>
      </c>
      <c r="IK38">
        <v>0</v>
      </c>
    </row>
    <row r="39" spans="1:245" x14ac:dyDescent="0.2">
      <c r="A39">
        <v>17</v>
      </c>
      <c r="B39">
        <v>1</v>
      </c>
      <c r="D39">
        <f>ROW(EtalonRes!A16)</f>
        <v>16</v>
      </c>
      <c r="E39" t="s">
        <v>52</v>
      </c>
      <c r="F39" t="s">
        <v>53</v>
      </c>
      <c r="G39" t="s">
        <v>54</v>
      </c>
      <c r="H39" t="s">
        <v>37</v>
      </c>
      <c r="I39">
        <f>ROUND(I35+I37,9)</f>
        <v>81.945599999999999</v>
      </c>
      <c r="J39">
        <v>0</v>
      </c>
      <c r="O39">
        <f t="shared" si="28"/>
        <v>63022.720000000001</v>
      </c>
      <c r="P39">
        <f t="shared" si="29"/>
        <v>0</v>
      </c>
      <c r="Q39">
        <f t="shared" si="30"/>
        <v>63022.720000000001</v>
      </c>
      <c r="R39">
        <f t="shared" si="31"/>
        <v>37370.47</v>
      </c>
      <c r="S39">
        <f t="shared" si="32"/>
        <v>0</v>
      </c>
      <c r="T39">
        <f t="shared" si="33"/>
        <v>0</v>
      </c>
      <c r="U39">
        <f t="shared" si="34"/>
        <v>0</v>
      </c>
      <c r="V39">
        <f t="shared" si="35"/>
        <v>0</v>
      </c>
      <c r="W39">
        <f t="shared" si="36"/>
        <v>0</v>
      </c>
      <c r="X39">
        <f t="shared" si="37"/>
        <v>0</v>
      </c>
      <c r="Y39">
        <f t="shared" si="38"/>
        <v>0</v>
      </c>
      <c r="AA39">
        <v>39292387</v>
      </c>
      <c r="AB39">
        <f t="shared" si="39"/>
        <v>769.08</v>
      </c>
      <c r="AC39">
        <f>ROUND(((ES39*26)),6)</f>
        <v>0</v>
      </c>
      <c r="AD39">
        <f>ROUND(((((ET39*26))-((EU39*26)))+AE39),6)</f>
        <v>769.08</v>
      </c>
      <c r="AE39">
        <f>ROUND(((EU39*26)),6)</f>
        <v>456.04</v>
      </c>
      <c r="AF39">
        <f>ROUND(((EV39*26)),6)</f>
        <v>0</v>
      </c>
      <c r="AG39">
        <f t="shared" si="43"/>
        <v>0</v>
      </c>
      <c r="AH39">
        <f>((EW39*26))</f>
        <v>0</v>
      </c>
      <c r="AI39">
        <f>((EX39*26))</f>
        <v>0</v>
      </c>
      <c r="AJ39">
        <f t="shared" si="45"/>
        <v>0</v>
      </c>
      <c r="AK39">
        <v>29.58</v>
      </c>
      <c r="AL39">
        <v>0</v>
      </c>
      <c r="AM39">
        <v>29.58</v>
      </c>
      <c r="AN39">
        <v>17.54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55</v>
      </c>
      <c r="BM39">
        <v>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6"/>
        <v>63022.720000000001</v>
      </c>
      <c r="CQ39">
        <f t="shared" si="47"/>
        <v>0</v>
      </c>
      <c r="CR39">
        <f>(((((ET39*26))*BB39-((EU39*26))*BS39)+AE39*BS39)*AV39)</f>
        <v>769.07999999999993</v>
      </c>
      <c r="CS39">
        <f t="shared" si="49"/>
        <v>456.04</v>
      </c>
      <c r="CT39">
        <f t="shared" si="50"/>
        <v>0</v>
      </c>
      <c r="CU39">
        <f t="shared" si="51"/>
        <v>0</v>
      </c>
      <c r="CV39">
        <f t="shared" si="52"/>
        <v>0</v>
      </c>
      <c r="CW39">
        <f t="shared" si="53"/>
        <v>0</v>
      </c>
      <c r="CX39">
        <f t="shared" si="54"/>
        <v>0</v>
      </c>
      <c r="CY39">
        <f t="shared" si="55"/>
        <v>0</v>
      </c>
      <c r="CZ39">
        <f t="shared" si="56"/>
        <v>0</v>
      </c>
      <c r="DC39" t="s">
        <v>3</v>
      </c>
      <c r="DD39" t="s">
        <v>56</v>
      </c>
      <c r="DE39" t="s">
        <v>56</v>
      </c>
      <c r="DF39" t="s">
        <v>56</v>
      </c>
      <c r="DG39" t="s">
        <v>56</v>
      </c>
      <c r="DH39" t="s">
        <v>3</v>
      </c>
      <c r="DI39" t="s">
        <v>56</v>
      </c>
      <c r="DJ39" t="s">
        <v>56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37</v>
      </c>
      <c r="DW39" t="s">
        <v>37</v>
      </c>
      <c r="DX39">
        <v>1000</v>
      </c>
      <c r="EE39">
        <v>34857348</v>
      </c>
      <c r="EF39">
        <v>1</v>
      </c>
      <c r="EG39" t="s">
        <v>22</v>
      </c>
      <c r="EH39">
        <v>0</v>
      </c>
      <c r="EI39" t="s">
        <v>3</v>
      </c>
      <c r="EJ39">
        <v>4</v>
      </c>
      <c r="EK39">
        <v>1</v>
      </c>
      <c r="EL39" t="s">
        <v>43</v>
      </c>
      <c r="EM39" t="s">
        <v>24</v>
      </c>
      <c r="EO39" t="s">
        <v>3</v>
      </c>
      <c r="EQ39">
        <v>131072</v>
      </c>
      <c r="ER39">
        <v>29.58</v>
      </c>
      <c r="ES39">
        <v>0</v>
      </c>
      <c r="ET39">
        <v>29.58</v>
      </c>
      <c r="EU39">
        <v>17.54</v>
      </c>
      <c r="EV39">
        <v>0</v>
      </c>
      <c r="EW39">
        <v>0</v>
      </c>
      <c r="EX39">
        <v>0</v>
      </c>
      <c r="EY39">
        <v>0</v>
      </c>
      <c r="FQ39">
        <v>0</v>
      </c>
      <c r="FR39">
        <f t="shared" si="57"/>
        <v>0</v>
      </c>
      <c r="FS39">
        <v>0</v>
      </c>
      <c r="FX39">
        <v>0</v>
      </c>
      <c r="FY39">
        <v>0</v>
      </c>
      <c r="GA39" t="s">
        <v>3</v>
      </c>
      <c r="GD39">
        <v>1</v>
      </c>
      <c r="GF39">
        <v>1159273940</v>
      </c>
      <c r="GG39">
        <v>2</v>
      </c>
      <c r="GH39">
        <v>1</v>
      </c>
      <c r="GI39">
        <v>-2</v>
      </c>
      <c r="GJ39">
        <v>0</v>
      </c>
      <c r="GK39">
        <v>0</v>
      </c>
      <c r="GL39">
        <f t="shared" si="58"/>
        <v>0</v>
      </c>
      <c r="GM39">
        <f>ROUND(O39+X39+Y39,2)+GX39</f>
        <v>63022.720000000001</v>
      </c>
      <c r="GN39">
        <f>IF(OR(BI39=0,BI39=1),ROUND(O39+X39+Y39,2),0)</f>
        <v>0</v>
      </c>
      <c r="GO39">
        <f>IF(BI39=2,ROUND(O39+X39+Y39,2),0)</f>
        <v>0</v>
      </c>
      <c r="GP39">
        <f>IF(BI39=4,ROUND(O39+X39+Y39,2)+GX39,0)</f>
        <v>63022.720000000001</v>
      </c>
      <c r="GR39">
        <v>0</v>
      </c>
      <c r="GS39">
        <v>3</v>
      </c>
      <c r="GT39">
        <v>0</v>
      </c>
      <c r="GU39" t="s">
        <v>3</v>
      </c>
      <c r="GV39">
        <f t="shared" si="59"/>
        <v>0</v>
      </c>
      <c r="GW39">
        <v>1</v>
      </c>
      <c r="GX39">
        <f t="shared" si="60"/>
        <v>0</v>
      </c>
      <c r="HA39">
        <v>0</v>
      </c>
      <c r="HB39">
        <v>0</v>
      </c>
      <c r="HC39">
        <f t="shared" si="61"/>
        <v>0</v>
      </c>
      <c r="IK39">
        <v>0</v>
      </c>
    </row>
    <row r="40" spans="1:245" x14ac:dyDescent="0.2">
      <c r="A40">
        <v>17</v>
      </c>
      <c r="B40">
        <v>1</v>
      </c>
      <c r="E40" t="s">
        <v>57</v>
      </c>
      <c r="F40" t="s">
        <v>58</v>
      </c>
      <c r="G40" t="s">
        <v>59</v>
      </c>
      <c r="H40" t="s">
        <v>37</v>
      </c>
      <c r="I40">
        <f>ROUND(I39-I41,9)</f>
        <v>65.865600000000001</v>
      </c>
      <c r="J40">
        <v>0</v>
      </c>
      <c r="O40">
        <f t="shared" si="28"/>
        <v>9920.02</v>
      </c>
      <c r="P40">
        <f t="shared" si="29"/>
        <v>9920.02</v>
      </c>
      <c r="Q40">
        <f t="shared" si="30"/>
        <v>0</v>
      </c>
      <c r="R40">
        <f t="shared" si="31"/>
        <v>0</v>
      </c>
      <c r="S40">
        <f t="shared" si="32"/>
        <v>0</v>
      </c>
      <c r="T40">
        <f t="shared" si="33"/>
        <v>0</v>
      </c>
      <c r="U40">
        <f t="shared" si="34"/>
        <v>0</v>
      </c>
      <c r="V40">
        <f t="shared" si="35"/>
        <v>0</v>
      </c>
      <c r="W40">
        <f t="shared" si="36"/>
        <v>0</v>
      </c>
      <c r="X40">
        <f t="shared" si="37"/>
        <v>0</v>
      </c>
      <c r="Y40">
        <f t="shared" si="38"/>
        <v>0</v>
      </c>
      <c r="AA40">
        <v>39292387</v>
      </c>
      <c r="AB40">
        <f t="shared" si="39"/>
        <v>150.61000000000001</v>
      </c>
      <c r="AC40">
        <f>ROUND((ES40),6)</f>
        <v>150.61000000000001</v>
      </c>
      <c r="AD40">
        <f>ROUND((((ET40)-(EU40))+AE40),6)</f>
        <v>0</v>
      </c>
      <c r="AE40">
        <f>ROUND((EU40),6)</f>
        <v>0</v>
      </c>
      <c r="AF40">
        <f>ROUND((EV40),6)</f>
        <v>0</v>
      </c>
      <c r="AG40">
        <f t="shared" si="43"/>
        <v>0</v>
      </c>
      <c r="AH40">
        <f>(EW40)</f>
        <v>0</v>
      </c>
      <c r="AI40">
        <f>(EX40)</f>
        <v>0</v>
      </c>
      <c r="AJ40">
        <f t="shared" si="45"/>
        <v>0</v>
      </c>
      <c r="AK40">
        <v>150.61000000000001</v>
      </c>
      <c r="AL40">
        <v>150.61000000000001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70</v>
      </c>
      <c r="AU40">
        <v>10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4</v>
      </c>
      <c r="BJ40" t="s">
        <v>60</v>
      </c>
      <c r="BM40">
        <v>0</v>
      </c>
      <c r="BN40">
        <v>0</v>
      </c>
      <c r="BO40" t="s">
        <v>3</v>
      </c>
      <c r="BP40">
        <v>0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70</v>
      </c>
      <c r="CA40">
        <v>10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6"/>
        <v>9920.02</v>
      </c>
      <c r="CQ40">
        <f t="shared" si="47"/>
        <v>150.61000000000001</v>
      </c>
      <c r="CR40">
        <f>((((ET40)*BB40-(EU40)*BS40)+AE40*BS40)*AV40)</f>
        <v>0</v>
      </c>
      <c r="CS40">
        <f t="shared" si="49"/>
        <v>0</v>
      </c>
      <c r="CT40">
        <f t="shared" si="50"/>
        <v>0</v>
      </c>
      <c r="CU40">
        <f t="shared" si="51"/>
        <v>0</v>
      </c>
      <c r="CV40">
        <f t="shared" si="52"/>
        <v>0</v>
      </c>
      <c r="CW40">
        <f t="shared" si="53"/>
        <v>0</v>
      </c>
      <c r="CX40">
        <f t="shared" si="54"/>
        <v>0</v>
      </c>
      <c r="CY40">
        <f t="shared" si="55"/>
        <v>0</v>
      </c>
      <c r="CZ40">
        <f t="shared" si="56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1009</v>
      </c>
      <c r="DV40" t="s">
        <v>37</v>
      </c>
      <c r="DW40" t="s">
        <v>37</v>
      </c>
      <c r="DX40">
        <v>1000</v>
      </c>
      <c r="EE40">
        <v>34857346</v>
      </c>
      <c r="EF40">
        <v>1</v>
      </c>
      <c r="EG40" t="s">
        <v>22</v>
      </c>
      <c r="EH40">
        <v>0</v>
      </c>
      <c r="EI40" t="s">
        <v>3</v>
      </c>
      <c r="EJ40">
        <v>4</v>
      </c>
      <c r="EK40">
        <v>0</v>
      </c>
      <c r="EL40" t="s">
        <v>23</v>
      </c>
      <c r="EM40" t="s">
        <v>24</v>
      </c>
      <c r="EO40" t="s">
        <v>3</v>
      </c>
      <c r="EQ40">
        <v>131072</v>
      </c>
      <c r="ER40">
        <v>150.61000000000001</v>
      </c>
      <c r="ES40">
        <v>150.61000000000001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FQ40">
        <v>0</v>
      </c>
      <c r="FR40">
        <f t="shared" si="57"/>
        <v>0</v>
      </c>
      <c r="FS40">
        <v>0</v>
      </c>
      <c r="FX40">
        <v>70</v>
      </c>
      <c r="FY40">
        <v>10</v>
      </c>
      <c r="GA40" t="s">
        <v>3</v>
      </c>
      <c r="GD40">
        <v>0</v>
      </c>
      <c r="GF40">
        <v>74636012</v>
      </c>
      <c r="GG40">
        <v>2</v>
      </c>
      <c r="GH40">
        <v>1</v>
      </c>
      <c r="GI40">
        <v>-2</v>
      </c>
      <c r="GJ40">
        <v>0</v>
      </c>
      <c r="GK40">
        <f>ROUND(R40*(R12)/100,2)</f>
        <v>0</v>
      </c>
      <c r="GL40">
        <f t="shared" si="58"/>
        <v>0</v>
      </c>
      <c r="GM40">
        <f>ROUND(O40+X40+Y40+GK40,2)+GX40</f>
        <v>9920.02</v>
      </c>
      <c r="GN40">
        <f>IF(OR(BI40=0,BI40=1),ROUND(O40+X40+Y40+GK40,2),0)</f>
        <v>0</v>
      </c>
      <c r="GO40">
        <f>IF(BI40=2,ROUND(O40+X40+Y40+GK40,2),0)</f>
        <v>0</v>
      </c>
      <c r="GP40">
        <f>IF(BI40=4,ROUND(O40+X40+Y40+GK40,2)+GX40,0)</f>
        <v>9920.02</v>
      </c>
      <c r="GR40">
        <v>0</v>
      </c>
      <c r="GS40">
        <v>3</v>
      </c>
      <c r="GT40">
        <v>0</v>
      </c>
      <c r="GU40" t="s">
        <v>3</v>
      </c>
      <c r="GV40">
        <f t="shared" si="59"/>
        <v>0</v>
      </c>
      <c r="GW40">
        <v>1</v>
      </c>
      <c r="GX40">
        <f t="shared" si="60"/>
        <v>0</v>
      </c>
      <c r="HA40">
        <v>0</v>
      </c>
      <c r="HB40">
        <v>0</v>
      </c>
      <c r="HC40">
        <f t="shared" si="61"/>
        <v>0</v>
      </c>
      <c r="IK40">
        <v>0</v>
      </c>
    </row>
    <row r="41" spans="1:245" x14ac:dyDescent="0.2">
      <c r="A41">
        <v>17</v>
      </c>
      <c r="B41">
        <v>1</v>
      </c>
      <c r="E41" t="s">
        <v>61</v>
      </c>
      <c r="F41" t="s">
        <v>62</v>
      </c>
      <c r="G41" t="s">
        <v>63</v>
      </c>
      <c r="H41" t="s">
        <v>37</v>
      </c>
      <c r="I41">
        <f>ROUND(I33*100*1.6,9)</f>
        <v>16.079999999999998</v>
      </c>
      <c r="J41">
        <v>0</v>
      </c>
      <c r="O41">
        <f t="shared" si="28"/>
        <v>3264.4</v>
      </c>
      <c r="P41">
        <f t="shared" si="29"/>
        <v>3264.4</v>
      </c>
      <c r="Q41">
        <f t="shared" si="30"/>
        <v>0</v>
      </c>
      <c r="R41">
        <f t="shared" si="31"/>
        <v>0</v>
      </c>
      <c r="S41">
        <f t="shared" si="32"/>
        <v>0</v>
      </c>
      <c r="T41">
        <f t="shared" si="33"/>
        <v>0</v>
      </c>
      <c r="U41">
        <f t="shared" si="34"/>
        <v>0</v>
      </c>
      <c r="V41">
        <f t="shared" si="35"/>
        <v>0</v>
      </c>
      <c r="W41">
        <f t="shared" si="36"/>
        <v>0</v>
      </c>
      <c r="X41">
        <f t="shared" si="37"/>
        <v>0</v>
      </c>
      <c r="Y41">
        <f t="shared" si="38"/>
        <v>0</v>
      </c>
      <c r="AA41">
        <v>39292387</v>
      </c>
      <c r="AB41">
        <f t="shared" si="39"/>
        <v>203.01</v>
      </c>
      <c r="AC41">
        <f>ROUND((ES41),6)</f>
        <v>203.01</v>
      </c>
      <c r="AD41">
        <f>ROUND((((ET41)-(EU41))+AE41),6)</f>
        <v>0</v>
      </c>
      <c r="AE41">
        <f>ROUND((EU41),6)</f>
        <v>0</v>
      </c>
      <c r="AF41">
        <f>ROUND((EV41),6)</f>
        <v>0</v>
      </c>
      <c r="AG41">
        <f t="shared" si="43"/>
        <v>0</v>
      </c>
      <c r="AH41">
        <f>(EW41)</f>
        <v>0</v>
      </c>
      <c r="AI41">
        <f>(EX41)</f>
        <v>0</v>
      </c>
      <c r="AJ41">
        <f t="shared" si="45"/>
        <v>0</v>
      </c>
      <c r="AK41">
        <v>203.01</v>
      </c>
      <c r="AL41">
        <v>203.01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70</v>
      </c>
      <c r="AU41">
        <v>10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4</v>
      </c>
      <c r="BJ41" t="s">
        <v>64</v>
      </c>
      <c r="BM41">
        <v>0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70</v>
      </c>
      <c r="CA41">
        <v>10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6"/>
        <v>3264.4</v>
      </c>
      <c r="CQ41">
        <f t="shared" si="47"/>
        <v>203.01</v>
      </c>
      <c r="CR41">
        <f>((((ET41)*BB41-(EU41)*BS41)+AE41*BS41)*AV41)</f>
        <v>0</v>
      </c>
      <c r="CS41">
        <f t="shared" si="49"/>
        <v>0</v>
      </c>
      <c r="CT41">
        <f t="shared" si="50"/>
        <v>0</v>
      </c>
      <c r="CU41">
        <f t="shared" si="51"/>
        <v>0</v>
      </c>
      <c r="CV41">
        <f t="shared" si="52"/>
        <v>0</v>
      </c>
      <c r="CW41">
        <f t="shared" si="53"/>
        <v>0</v>
      </c>
      <c r="CX41">
        <f t="shared" si="54"/>
        <v>0</v>
      </c>
      <c r="CY41">
        <f t="shared" si="55"/>
        <v>0</v>
      </c>
      <c r="CZ41">
        <f t="shared" si="56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37</v>
      </c>
      <c r="DW41" t="s">
        <v>37</v>
      </c>
      <c r="DX41">
        <v>1000</v>
      </c>
      <c r="EE41">
        <v>34857346</v>
      </c>
      <c r="EF41">
        <v>1</v>
      </c>
      <c r="EG41" t="s">
        <v>22</v>
      </c>
      <c r="EH41">
        <v>0</v>
      </c>
      <c r="EI41" t="s">
        <v>3</v>
      </c>
      <c r="EJ41">
        <v>4</v>
      </c>
      <c r="EK41">
        <v>0</v>
      </c>
      <c r="EL41" t="s">
        <v>23</v>
      </c>
      <c r="EM41" t="s">
        <v>24</v>
      </c>
      <c r="EO41" t="s">
        <v>3</v>
      </c>
      <c r="EQ41">
        <v>0</v>
      </c>
      <c r="ER41">
        <v>203.01</v>
      </c>
      <c r="ES41">
        <v>203.01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FQ41">
        <v>0</v>
      </c>
      <c r="FR41">
        <f t="shared" si="57"/>
        <v>0</v>
      </c>
      <c r="FS41">
        <v>0</v>
      </c>
      <c r="FX41">
        <v>70</v>
      </c>
      <c r="FY41">
        <v>10</v>
      </c>
      <c r="GA41" t="s">
        <v>3</v>
      </c>
      <c r="GD41">
        <v>0</v>
      </c>
      <c r="GF41">
        <v>-353338110</v>
      </c>
      <c r="GG41">
        <v>2</v>
      </c>
      <c r="GH41">
        <v>1</v>
      </c>
      <c r="GI41">
        <v>-2</v>
      </c>
      <c r="GJ41">
        <v>0</v>
      </c>
      <c r="GK41">
        <f>ROUND(R41*(R12)/100,2)</f>
        <v>0</v>
      </c>
      <c r="GL41">
        <f t="shared" si="58"/>
        <v>0</v>
      </c>
      <c r="GM41">
        <f>ROUND(O41+X41+Y41+GK41,2)+GX41</f>
        <v>3264.4</v>
      </c>
      <c r="GN41">
        <f>IF(OR(BI41=0,BI41=1),ROUND(O41+X41+Y41+GK41,2),0)</f>
        <v>0</v>
      </c>
      <c r="GO41">
        <f>IF(BI41=2,ROUND(O41+X41+Y41+GK41,2),0)</f>
        <v>0</v>
      </c>
      <c r="GP41">
        <f>IF(BI41=4,ROUND(O41+X41+Y41+GK41,2)+GX41,0)</f>
        <v>3264.4</v>
      </c>
      <c r="GR41">
        <v>0</v>
      </c>
      <c r="GS41">
        <v>0</v>
      </c>
      <c r="GT41">
        <v>0</v>
      </c>
      <c r="GU41" t="s">
        <v>3</v>
      </c>
      <c r="GV41">
        <f t="shared" si="59"/>
        <v>0</v>
      </c>
      <c r="GW41">
        <v>1</v>
      </c>
      <c r="GX41">
        <f t="shared" si="60"/>
        <v>0</v>
      </c>
      <c r="HA41">
        <v>0</v>
      </c>
      <c r="HB41">
        <v>0</v>
      </c>
      <c r="HC41">
        <f t="shared" si="61"/>
        <v>0</v>
      </c>
      <c r="IK41">
        <v>0</v>
      </c>
    </row>
    <row r="43" spans="1:245" x14ac:dyDescent="0.2">
      <c r="A43" s="2">
        <v>51</v>
      </c>
      <c r="B43" s="2">
        <f>B28</f>
        <v>1</v>
      </c>
      <c r="C43" s="2">
        <f>A28</f>
        <v>5</v>
      </c>
      <c r="D43" s="2">
        <f>ROW(A28)</f>
        <v>28</v>
      </c>
      <c r="E43" s="2"/>
      <c r="F43" s="2" t="str">
        <f>IF(F28&lt;&gt;"",F28,"")</f>
        <v>Новый подраздел</v>
      </c>
      <c r="G43" s="2" t="str">
        <f>IF(G28&lt;&gt;"",G28,"")</f>
        <v>Подготовительные работы</v>
      </c>
      <c r="H43" s="2">
        <v>0</v>
      </c>
      <c r="I43" s="2"/>
      <c r="J43" s="2"/>
      <c r="K43" s="2"/>
      <c r="L43" s="2"/>
      <c r="M43" s="2"/>
      <c r="N43" s="2"/>
      <c r="O43" s="2">
        <f t="shared" ref="O43:T43" si="62">ROUND(AB43,2)</f>
        <v>111860.43</v>
      </c>
      <c r="P43" s="2">
        <f t="shared" si="62"/>
        <v>13184.42</v>
      </c>
      <c r="Q43" s="2">
        <f t="shared" si="62"/>
        <v>81116.479999999996</v>
      </c>
      <c r="R43" s="2">
        <f t="shared" si="62"/>
        <v>46181.25</v>
      </c>
      <c r="S43" s="2">
        <f t="shared" si="62"/>
        <v>17559.53</v>
      </c>
      <c r="T43" s="2">
        <f t="shared" si="62"/>
        <v>0</v>
      </c>
      <c r="U43" s="2">
        <f>AH43</f>
        <v>95.913301199999992</v>
      </c>
      <c r="V43" s="2">
        <f>AI43</f>
        <v>0</v>
      </c>
      <c r="W43" s="2">
        <f>ROUND(AJ43,2)</f>
        <v>0</v>
      </c>
      <c r="X43" s="2">
        <f>ROUND(AK43,2)</f>
        <v>12291.67</v>
      </c>
      <c r="Y43" s="2">
        <f>ROUND(AL43,2)</f>
        <v>1755.95</v>
      </c>
      <c r="Z43" s="2"/>
      <c r="AA43" s="2"/>
      <c r="AB43" s="2">
        <f>ROUND(SUMIF(AA32:AA41,"=39292387",O32:O41),2)</f>
        <v>111860.43</v>
      </c>
      <c r="AC43" s="2">
        <f>ROUND(SUMIF(AA32:AA41,"=39292387",P32:P41),2)</f>
        <v>13184.42</v>
      </c>
      <c r="AD43" s="2">
        <f>ROUND(SUMIF(AA32:AA41,"=39292387",Q32:Q41),2)</f>
        <v>81116.479999999996</v>
      </c>
      <c r="AE43" s="2">
        <f>ROUND(SUMIF(AA32:AA41,"=39292387",R32:R41),2)</f>
        <v>46181.25</v>
      </c>
      <c r="AF43" s="2">
        <f>ROUND(SUMIF(AA32:AA41,"=39292387",S32:S41),2)</f>
        <v>17559.53</v>
      </c>
      <c r="AG43" s="2">
        <f>ROUND(SUMIF(AA32:AA41,"=39292387",T32:T41),2)</f>
        <v>0</v>
      </c>
      <c r="AH43" s="2">
        <f>SUMIF(AA32:AA41,"=39292387",U32:U41)</f>
        <v>95.913301199999992</v>
      </c>
      <c r="AI43" s="2">
        <f>SUMIF(AA32:AA41,"=39292387",V32:V41)</f>
        <v>0</v>
      </c>
      <c r="AJ43" s="2">
        <f>ROUND(SUMIF(AA32:AA41,"=39292387",W32:W41),2)</f>
        <v>0</v>
      </c>
      <c r="AK43" s="2">
        <f>ROUND(SUMIF(AA32:AA41,"=39292387",X32:X41),2)</f>
        <v>12291.67</v>
      </c>
      <c r="AL43" s="2">
        <f>ROUND(SUMIF(AA32:AA41,"=39292387",Y32:Y41),2)</f>
        <v>1755.95</v>
      </c>
      <c r="AM43" s="2"/>
      <c r="AN43" s="2"/>
      <c r="AO43" s="2">
        <f t="shared" ref="AO43:BC43" si="63">ROUND(BX43,2)</f>
        <v>0</v>
      </c>
      <c r="AP43" s="2">
        <f t="shared" si="63"/>
        <v>0</v>
      </c>
      <c r="AQ43" s="2">
        <f t="shared" si="63"/>
        <v>0</v>
      </c>
      <c r="AR43" s="2">
        <f t="shared" si="63"/>
        <v>131535.13</v>
      </c>
      <c r="AS43" s="2">
        <f t="shared" si="63"/>
        <v>0</v>
      </c>
      <c r="AT43" s="2">
        <f t="shared" si="63"/>
        <v>0</v>
      </c>
      <c r="AU43" s="2">
        <f t="shared" si="63"/>
        <v>131535.13</v>
      </c>
      <c r="AV43" s="2">
        <f t="shared" si="63"/>
        <v>13184.42</v>
      </c>
      <c r="AW43" s="2">
        <f t="shared" si="63"/>
        <v>13184.42</v>
      </c>
      <c r="AX43" s="2">
        <f t="shared" si="63"/>
        <v>0</v>
      </c>
      <c r="AY43" s="2">
        <f t="shared" si="63"/>
        <v>13184.42</v>
      </c>
      <c r="AZ43" s="2">
        <f t="shared" si="63"/>
        <v>0</v>
      </c>
      <c r="BA43" s="2">
        <f t="shared" si="63"/>
        <v>0</v>
      </c>
      <c r="BB43" s="2">
        <f t="shared" si="63"/>
        <v>0</v>
      </c>
      <c r="BC43" s="2">
        <f t="shared" si="63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>
        <f>ROUND(SUMIF(AA32:AA41,"=39292387",FQ32:FQ41),2)</f>
        <v>0</v>
      </c>
      <c r="BY43" s="2">
        <f>ROUND(SUMIF(AA32:AA41,"=39292387",FR32:FR41),2)</f>
        <v>0</v>
      </c>
      <c r="BZ43" s="2">
        <f>ROUND(SUMIF(AA32:AA41,"=39292387",GL32:GL41),2)</f>
        <v>0</v>
      </c>
      <c r="CA43" s="2">
        <f>ROUND(SUMIF(AA32:AA41,"=39292387",GM32:GM41),2)</f>
        <v>131535.13</v>
      </c>
      <c r="CB43" s="2">
        <f>ROUND(SUMIF(AA32:AA41,"=39292387",GN32:GN41),2)</f>
        <v>0</v>
      </c>
      <c r="CC43" s="2">
        <f>ROUND(SUMIF(AA32:AA41,"=39292387",GO32:GO41),2)</f>
        <v>0</v>
      </c>
      <c r="CD43" s="2">
        <f>ROUND(SUMIF(AA32:AA41,"=39292387",GP32:GP41),2)</f>
        <v>131535.13</v>
      </c>
      <c r="CE43" s="2">
        <f>AC43-BX43</f>
        <v>13184.42</v>
      </c>
      <c r="CF43" s="2">
        <f>AC43-BY43</f>
        <v>13184.42</v>
      </c>
      <c r="CG43" s="2">
        <f>BX43-BZ43</f>
        <v>0</v>
      </c>
      <c r="CH43" s="2">
        <f>AC43-BX43-BY43+BZ43</f>
        <v>13184.42</v>
      </c>
      <c r="CI43" s="2">
        <f>BY43-BZ43</f>
        <v>0</v>
      </c>
      <c r="CJ43" s="2">
        <f>ROUND(SUMIF(AA32:AA41,"=39292387",GX32:GX41),2)</f>
        <v>0</v>
      </c>
      <c r="CK43" s="2">
        <f>ROUND(SUMIF(AA32:AA41,"=39292387",GY32:GY41),2)</f>
        <v>0</v>
      </c>
      <c r="CL43" s="2">
        <f>ROUND(SUMIF(AA32:AA41,"=39292387",GZ32:GZ41),2)</f>
        <v>0</v>
      </c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>
        <v>0</v>
      </c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201</v>
      </c>
      <c r="F45" s="4">
        <f>ROUND(Source!O43,O45)</f>
        <v>111860.43</v>
      </c>
      <c r="G45" s="4" t="s">
        <v>65</v>
      </c>
      <c r="H45" s="4" t="s">
        <v>66</v>
      </c>
      <c r="I45" s="4"/>
      <c r="J45" s="4"/>
      <c r="K45" s="4">
        <v>201</v>
      </c>
      <c r="L45" s="4">
        <v>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202</v>
      </c>
      <c r="F46" s="4">
        <f>ROUND(Source!P43,O46)</f>
        <v>13184.42</v>
      </c>
      <c r="G46" s="4" t="s">
        <v>67</v>
      </c>
      <c r="H46" s="4" t="s">
        <v>68</v>
      </c>
      <c r="I46" s="4"/>
      <c r="J46" s="4"/>
      <c r="K46" s="4">
        <v>202</v>
      </c>
      <c r="L46" s="4">
        <v>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222</v>
      </c>
      <c r="F47" s="4">
        <f>ROUND(Source!AO43,O47)</f>
        <v>0</v>
      </c>
      <c r="G47" s="4" t="s">
        <v>69</v>
      </c>
      <c r="H47" s="4" t="s">
        <v>70</v>
      </c>
      <c r="I47" s="4"/>
      <c r="J47" s="4"/>
      <c r="K47" s="4">
        <v>222</v>
      </c>
      <c r="L47" s="4">
        <v>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225</v>
      </c>
      <c r="F48" s="4">
        <f>ROUND(Source!AV43,O48)</f>
        <v>13184.42</v>
      </c>
      <c r="G48" s="4" t="s">
        <v>71</v>
      </c>
      <c r="H48" s="4" t="s">
        <v>72</v>
      </c>
      <c r="I48" s="4"/>
      <c r="J48" s="4"/>
      <c r="K48" s="4">
        <v>225</v>
      </c>
      <c r="L48" s="4">
        <v>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226</v>
      </c>
      <c r="F49" s="4">
        <f>ROUND(Source!AW43,O49)</f>
        <v>13184.42</v>
      </c>
      <c r="G49" s="4" t="s">
        <v>73</v>
      </c>
      <c r="H49" s="4" t="s">
        <v>74</v>
      </c>
      <c r="I49" s="4"/>
      <c r="J49" s="4"/>
      <c r="K49" s="4">
        <v>226</v>
      </c>
      <c r="L49" s="4">
        <v>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227</v>
      </c>
      <c r="F50" s="4">
        <f>ROUND(Source!AX43,O50)</f>
        <v>0</v>
      </c>
      <c r="G50" s="4" t="s">
        <v>75</v>
      </c>
      <c r="H50" s="4" t="s">
        <v>76</v>
      </c>
      <c r="I50" s="4"/>
      <c r="J50" s="4"/>
      <c r="K50" s="4">
        <v>227</v>
      </c>
      <c r="L50" s="4">
        <v>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228</v>
      </c>
      <c r="F51" s="4">
        <f>ROUND(Source!AY43,O51)</f>
        <v>13184.42</v>
      </c>
      <c r="G51" s="4" t="s">
        <v>77</v>
      </c>
      <c r="H51" s="4" t="s">
        <v>78</v>
      </c>
      <c r="I51" s="4"/>
      <c r="J51" s="4"/>
      <c r="K51" s="4">
        <v>228</v>
      </c>
      <c r="L51" s="4">
        <v>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216</v>
      </c>
      <c r="F52" s="4">
        <f>ROUND(Source!AP43,O52)</f>
        <v>0</v>
      </c>
      <c r="G52" s="4" t="s">
        <v>79</v>
      </c>
      <c r="H52" s="4" t="s">
        <v>80</v>
      </c>
      <c r="I52" s="4"/>
      <c r="J52" s="4"/>
      <c r="K52" s="4">
        <v>216</v>
      </c>
      <c r="L52" s="4">
        <v>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223</v>
      </c>
      <c r="F53" s="4">
        <f>ROUND(Source!AQ43,O53)</f>
        <v>0</v>
      </c>
      <c r="G53" s="4" t="s">
        <v>81</v>
      </c>
      <c r="H53" s="4" t="s">
        <v>82</v>
      </c>
      <c r="I53" s="4"/>
      <c r="J53" s="4"/>
      <c r="K53" s="4">
        <v>223</v>
      </c>
      <c r="L53" s="4">
        <v>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229</v>
      </c>
      <c r="F54" s="4">
        <f>ROUND(Source!AZ43,O54)</f>
        <v>0</v>
      </c>
      <c r="G54" s="4" t="s">
        <v>83</v>
      </c>
      <c r="H54" s="4" t="s">
        <v>84</v>
      </c>
      <c r="I54" s="4"/>
      <c r="J54" s="4"/>
      <c r="K54" s="4">
        <v>229</v>
      </c>
      <c r="L54" s="4">
        <v>10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203</v>
      </c>
      <c r="F55" s="4">
        <f>ROUND(Source!Q43,O55)</f>
        <v>81116.479999999996</v>
      </c>
      <c r="G55" s="4" t="s">
        <v>85</v>
      </c>
      <c r="H55" s="4" t="s">
        <v>86</v>
      </c>
      <c r="I55" s="4"/>
      <c r="J55" s="4"/>
      <c r="K55" s="4">
        <v>203</v>
      </c>
      <c r="L55" s="4">
        <v>11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231</v>
      </c>
      <c r="F56" s="4">
        <f>ROUND(Source!BB43,O56)</f>
        <v>0</v>
      </c>
      <c r="G56" s="4" t="s">
        <v>87</v>
      </c>
      <c r="H56" s="4" t="s">
        <v>88</v>
      </c>
      <c r="I56" s="4"/>
      <c r="J56" s="4"/>
      <c r="K56" s="4">
        <v>231</v>
      </c>
      <c r="L56" s="4">
        <v>12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204</v>
      </c>
      <c r="F57" s="4">
        <f>ROUND(Source!R43,O57)</f>
        <v>46181.25</v>
      </c>
      <c r="G57" s="4" t="s">
        <v>89</v>
      </c>
      <c r="H57" s="4" t="s">
        <v>90</v>
      </c>
      <c r="I57" s="4"/>
      <c r="J57" s="4"/>
      <c r="K57" s="4">
        <v>204</v>
      </c>
      <c r="L57" s="4">
        <v>13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205</v>
      </c>
      <c r="F58" s="4">
        <f>ROUND(Source!S43,O58)</f>
        <v>17559.53</v>
      </c>
      <c r="G58" s="4" t="s">
        <v>91</v>
      </c>
      <c r="H58" s="4" t="s">
        <v>92</v>
      </c>
      <c r="I58" s="4"/>
      <c r="J58" s="4"/>
      <c r="K58" s="4">
        <v>205</v>
      </c>
      <c r="L58" s="4">
        <v>14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232</v>
      </c>
      <c r="F59" s="4">
        <f>ROUND(Source!BC43,O59)</f>
        <v>0</v>
      </c>
      <c r="G59" s="4" t="s">
        <v>93</v>
      </c>
      <c r="H59" s="4" t="s">
        <v>94</v>
      </c>
      <c r="I59" s="4"/>
      <c r="J59" s="4"/>
      <c r="K59" s="4">
        <v>232</v>
      </c>
      <c r="L59" s="4">
        <v>15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214</v>
      </c>
      <c r="F60" s="4">
        <f>ROUND(Source!AS43,O60)</f>
        <v>0</v>
      </c>
      <c r="G60" s="4" t="s">
        <v>95</v>
      </c>
      <c r="H60" s="4" t="s">
        <v>96</v>
      </c>
      <c r="I60" s="4"/>
      <c r="J60" s="4"/>
      <c r="K60" s="4">
        <v>214</v>
      </c>
      <c r="L60" s="4">
        <v>16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215</v>
      </c>
      <c r="F61" s="4">
        <f>ROUND(Source!AT43,O61)</f>
        <v>0</v>
      </c>
      <c r="G61" s="4" t="s">
        <v>97</v>
      </c>
      <c r="H61" s="4" t="s">
        <v>98</v>
      </c>
      <c r="I61" s="4"/>
      <c r="J61" s="4"/>
      <c r="K61" s="4">
        <v>215</v>
      </c>
      <c r="L61" s="4">
        <v>17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217</v>
      </c>
      <c r="F62" s="4">
        <f>ROUND(Source!AU43,O62)</f>
        <v>131535.13</v>
      </c>
      <c r="G62" s="4" t="s">
        <v>99</v>
      </c>
      <c r="H62" s="4" t="s">
        <v>100</v>
      </c>
      <c r="I62" s="4"/>
      <c r="J62" s="4"/>
      <c r="K62" s="4">
        <v>217</v>
      </c>
      <c r="L62" s="4">
        <v>18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230</v>
      </c>
      <c r="F63" s="4">
        <f>ROUND(Source!BA43,O63)</f>
        <v>0</v>
      </c>
      <c r="G63" s="4" t="s">
        <v>101</v>
      </c>
      <c r="H63" s="4" t="s">
        <v>102</v>
      </c>
      <c r="I63" s="4"/>
      <c r="J63" s="4"/>
      <c r="K63" s="4">
        <v>230</v>
      </c>
      <c r="L63" s="4">
        <v>19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206</v>
      </c>
      <c r="F64" s="4">
        <f>ROUND(Source!T43,O64)</f>
        <v>0</v>
      </c>
      <c r="G64" s="4" t="s">
        <v>103</v>
      </c>
      <c r="H64" s="4" t="s">
        <v>104</v>
      </c>
      <c r="I64" s="4"/>
      <c r="J64" s="4"/>
      <c r="K64" s="4">
        <v>206</v>
      </c>
      <c r="L64" s="4">
        <v>20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207</v>
      </c>
      <c r="F65" s="4">
        <f>Source!U43</f>
        <v>95.913301199999992</v>
      </c>
      <c r="G65" s="4" t="s">
        <v>105</v>
      </c>
      <c r="H65" s="4" t="s">
        <v>106</v>
      </c>
      <c r="I65" s="4"/>
      <c r="J65" s="4"/>
      <c r="K65" s="4">
        <v>207</v>
      </c>
      <c r="L65" s="4">
        <v>21</v>
      </c>
      <c r="M65" s="4">
        <v>3</v>
      </c>
      <c r="N65" s="4" t="s">
        <v>3</v>
      </c>
      <c r="O65" s="4">
        <v>-1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208</v>
      </c>
      <c r="F66" s="4">
        <f>Source!V43</f>
        <v>0</v>
      </c>
      <c r="G66" s="4" t="s">
        <v>107</v>
      </c>
      <c r="H66" s="4" t="s">
        <v>108</v>
      </c>
      <c r="I66" s="4"/>
      <c r="J66" s="4"/>
      <c r="K66" s="4">
        <v>208</v>
      </c>
      <c r="L66" s="4">
        <v>22</v>
      </c>
      <c r="M66" s="4">
        <v>3</v>
      </c>
      <c r="N66" s="4" t="s">
        <v>3</v>
      </c>
      <c r="O66" s="4">
        <v>-1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209</v>
      </c>
      <c r="F67" s="4">
        <f>ROUND(Source!W43,O67)</f>
        <v>0</v>
      </c>
      <c r="G67" s="4" t="s">
        <v>109</v>
      </c>
      <c r="H67" s="4" t="s">
        <v>110</v>
      </c>
      <c r="I67" s="4"/>
      <c r="J67" s="4"/>
      <c r="K67" s="4">
        <v>209</v>
      </c>
      <c r="L67" s="4">
        <v>23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210</v>
      </c>
      <c r="F68" s="4">
        <f>ROUND(Source!X43,O68)</f>
        <v>12291.67</v>
      </c>
      <c r="G68" s="4" t="s">
        <v>111</v>
      </c>
      <c r="H68" s="4" t="s">
        <v>112</v>
      </c>
      <c r="I68" s="4"/>
      <c r="J68" s="4"/>
      <c r="K68" s="4">
        <v>210</v>
      </c>
      <c r="L68" s="4">
        <v>24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211</v>
      </c>
      <c r="F69" s="4">
        <f>ROUND(Source!Y43,O69)</f>
        <v>1755.95</v>
      </c>
      <c r="G69" s="4" t="s">
        <v>113</v>
      </c>
      <c r="H69" s="4" t="s">
        <v>114</v>
      </c>
      <c r="I69" s="4"/>
      <c r="J69" s="4"/>
      <c r="K69" s="4">
        <v>211</v>
      </c>
      <c r="L69" s="4">
        <v>25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 x14ac:dyDescent="0.2">
      <c r="A70" s="4">
        <v>50</v>
      </c>
      <c r="B70" s="4">
        <v>0</v>
      </c>
      <c r="C70" s="4">
        <v>0</v>
      </c>
      <c r="D70" s="4">
        <v>1</v>
      </c>
      <c r="E70" s="4">
        <v>224</v>
      </c>
      <c r="F70" s="4">
        <f>ROUND(Source!AR43,O70)</f>
        <v>131535.13</v>
      </c>
      <c r="G70" s="4" t="s">
        <v>115</v>
      </c>
      <c r="H70" s="4" t="s">
        <v>116</v>
      </c>
      <c r="I70" s="4"/>
      <c r="J70" s="4"/>
      <c r="K70" s="4">
        <v>224</v>
      </c>
      <c r="L70" s="4">
        <v>26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2" spans="1:245" x14ac:dyDescent="0.2">
      <c r="A72" s="1">
        <v>5</v>
      </c>
      <c r="B72" s="1">
        <v>1</v>
      </c>
      <c r="C72" s="1"/>
      <c r="D72" s="1">
        <f>ROW(A78)</f>
        <v>78</v>
      </c>
      <c r="E72" s="1"/>
      <c r="F72" s="1" t="s">
        <v>15</v>
      </c>
      <c r="G72" s="1" t="s">
        <v>117</v>
      </c>
      <c r="H72" s="1" t="s">
        <v>3</v>
      </c>
      <c r="I72" s="1">
        <v>0</v>
      </c>
      <c r="J72" s="1"/>
      <c r="K72" s="1">
        <v>0</v>
      </c>
      <c r="L72" s="1"/>
      <c r="M72" s="1"/>
      <c r="N72" s="1"/>
      <c r="O72" s="1"/>
      <c r="P72" s="1"/>
      <c r="Q72" s="1"/>
      <c r="R72" s="1"/>
      <c r="S72" s="1"/>
      <c r="T72" s="1"/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45" x14ac:dyDescent="0.2">
      <c r="A74" s="2">
        <v>52</v>
      </c>
      <c r="B74" s="2">
        <f t="shared" ref="B74:G74" si="64">B78</f>
        <v>1</v>
      </c>
      <c r="C74" s="2">
        <f t="shared" si="64"/>
        <v>5</v>
      </c>
      <c r="D74" s="2">
        <f t="shared" si="64"/>
        <v>72</v>
      </c>
      <c r="E74" s="2">
        <f t="shared" si="64"/>
        <v>0</v>
      </c>
      <c r="F74" s="2" t="str">
        <f t="shared" si="64"/>
        <v>Новый подраздел</v>
      </c>
      <c r="G74" s="2" t="str">
        <f t="shared" si="64"/>
        <v>Установка бортового камня</v>
      </c>
      <c r="H74" s="2"/>
      <c r="I74" s="2"/>
      <c r="J74" s="2"/>
      <c r="K74" s="2"/>
      <c r="L74" s="2"/>
      <c r="M74" s="2"/>
      <c r="N74" s="2"/>
      <c r="O74" s="2">
        <f t="shared" ref="O74:AT74" si="65">O78</f>
        <v>118306.91</v>
      </c>
      <c r="P74" s="2">
        <f t="shared" si="65"/>
        <v>91304</v>
      </c>
      <c r="Q74" s="2">
        <f t="shared" si="65"/>
        <v>0</v>
      </c>
      <c r="R74" s="2">
        <f t="shared" si="65"/>
        <v>0</v>
      </c>
      <c r="S74" s="2">
        <f t="shared" si="65"/>
        <v>27002.91</v>
      </c>
      <c r="T74" s="2">
        <f t="shared" si="65"/>
        <v>0</v>
      </c>
      <c r="U74" s="2">
        <f t="shared" si="65"/>
        <v>143.28194999999999</v>
      </c>
      <c r="V74" s="2">
        <f t="shared" si="65"/>
        <v>0</v>
      </c>
      <c r="W74" s="2">
        <f t="shared" si="65"/>
        <v>0</v>
      </c>
      <c r="X74" s="2">
        <f t="shared" si="65"/>
        <v>18902.04</v>
      </c>
      <c r="Y74" s="2">
        <f t="shared" si="65"/>
        <v>2700.29</v>
      </c>
      <c r="Z74" s="2">
        <f t="shared" si="65"/>
        <v>0</v>
      </c>
      <c r="AA74" s="2">
        <f t="shared" si="65"/>
        <v>0</v>
      </c>
      <c r="AB74" s="2">
        <f t="shared" si="65"/>
        <v>118306.91</v>
      </c>
      <c r="AC74" s="2">
        <f t="shared" si="65"/>
        <v>91304</v>
      </c>
      <c r="AD74" s="2">
        <f t="shared" si="65"/>
        <v>0</v>
      </c>
      <c r="AE74" s="2">
        <f t="shared" si="65"/>
        <v>0</v>
      </c>
      <c r="AF74" s="2">
        <f t="shared" si="65"/>
        <v>27002.91</v>
      </c>
      <c r="AG74" s="2">
        <f t="shared" si="65"/>
        <v>0</v>
      </c>
      <c r="AH74" s="2">
        <f t="shared" si="65"/>
        <v>143.28194999999999</v>
      </c>
      <c r="AI74" s="2">
        <f t="shared" si="65"/>
        <v>0</v>
      </c>
      <c r="AJ74" s="2">
        <f t="shared" si="65"/>
        <v>0</v>
      </c>
      <c r="AK74" s="2">
        <f t="shared" si="65"/>
        <v>18902.04</v>
      </c>
      <c r="AL74" s="2">
        <f t="shared" si="65"/>
        <v>2700.29</v>
      </c>
      <c r="AM74" s="2">
        <f t="shared" si="65"/>
        <v>0</v>
      </c>
      <c r="AN74" s="2">
        <f t="shared" si="65"/>
        <v>0</v>
      </c>
      <c r="AO74" s="2">
        <f t="shared" si="65"/>
        <v>0</v>
      </c>
      <c r="AP74" s="2">
        <f t="shared" si="65"/>
        <v>0</v>
      </c>
      <c r="AQ74" s="2">
        <f t="shared" si="65"/>
        <v>0</v>
      </c>
      <c r="AR74" s="2">
        <f t="shared" si="65"/>
        <v>139909.24</v>
      </c>
      <c r="AS74" s="2">
        <f t="shared" si="65"/>
        <v>0</v>
      </c>
      <c r="AT74" s="2">
        <f t="shared" si="65"/>
        <v>0</v>
      </c>
      <c r="AU74" s="2">
        <f t="shared" ref="AU74:BZ74" si="66">AU78</f>
        <v>139909.24</v>
      </c>
      <c r="AV74" s="2">
        <f t="shared" si="66"/>
        <v>91304</v>
      </c>
      <c r="AW74" s="2">
        <f t="shared" si="66"/>
        <v>91304</v>
      </c>
      <c r="AX74" s="2">
        <f t="shared" si="66"/>
        <v>0</v>
      </c>
      <c r="AY74" s="2">
        <f t="shared" si="66"/>
        <v>91304</v>
      </c>
      <c r="AZ74" s="2">
        <f t="shared" si="66"/>
        <v>0</v>
      </c>
      <c r="BA74" s="2">
        <f t="shared" si="66"/>
        <v>0</v>
      </c>
      <c r="BB74" s="2">
        <f t="shared" si="66"/>
        <v>0</v>
      </c>
      <c r="BC74" s="2">
        <f t="shared" si="66"/>
        <v>0</v>
      </c>
      <c r="BD74" s="2">
        <f t="shared" si="66"/>
        <v>0</v>
      </c>
      <c r="BE74" s="2">
        <f t="shared" si="66"/>
        <v>0</v>
      </c>
      <c r="BF74" s="2">
        <f t="shared" si="66"/>
        <v>0</v>
      </c>
      <c r="BG74" s="2">
        <f t="shared" si="66"/>
        <v>0</v>
      </c>
      <c r="BH74" s="2">
        <f t="shared" si="66"/>
        <v>0</v>
      </c>
      <c r="BI74" s="2">
        <f t="shared" si="66"/>
        <v>0</v>
      </c>
      <c r="BJ74" s="2">
        <f t="shared" si="66"/>
        <v>0</v>
      </c>
      <c r="BK74" s="2">
        <f t="shared" si="66"/>
        <v>0</v>
      </c>
      <c r="BL74" s="2">
        <f t="shared" si="66"/>
        <v>0</v>
      </c>
      <c r="BM74" s="2">
        <f t="shared" si="66"/>
        <v>0</v>
      </c>
      <c r="BN74" s="2">
        <f t="shared" si="66"/>
        <v>0</v>
      </c>
      <c r="BO74" s="2">
        <f t="shared" si="66"/>
        <v>0</v>
      </c>
      <c r="BP74" s="2">
        <f t="shared" si="66"/>
        <v>0</v>
      </c>
      <c r="BQ74" s="2">
        <f t="shared" si="66"/>
        <v>0</v>
      </c>
      <c r="BR74" s="2">
        <f t="shared" si="66"/>
        <v>0</v>
      </c>
      <c r="BS74" s="2">
        <f t="shared" si="66"/>
        <v>0</v>
      </c>
      <c r="BT74" s="2">
        <f t="shared" si="66"/>
        <v>0</v>
      </c>
      <c r="BU74" s="2">
        <f t="shared" si="66"/>
        <v>0</v>
      </c>
      <c r="BV74" s="2">
        <f t="shared" si="66"/>
        <v>0</v>
      </c>
      <c r="BW74" s="2">
        <f t="shared" si="66"/>
        <v>0</v>
      </c>
      <c r="BX74" s="2">
        <f t="shared" si="66"/>
        <v>0</v>
      </c>
      <c r="BY74" s="2">
        <f t="shared" si="66"/>
        <v>0</v>
      </c>
      <c r="BZ74" s="2">
        <f t="shared" si="66"/>
        <v>0</v>
      </c>
      <c r="CA74" s="2">
        <f t="shared" ref="CA74:DF74" si="67">CA78</f>
        <v>139909.24</v>
      </c>
      <c r="CB74" s="2">
        <f t="shared" si="67"/>
        <v>0</v>
      </c>
      <c r="CC74" s="2">
        <f t="shared" si="67"/>
        <v>0</v>
      </c>
      <c r="CD74" s="2">
        <f t="shared" si="67"/>
        <v>139909.24</v>
      </c>
      <c r="CE74" s="2">
        <f t="shared" si="67"/>
        <v>91304</v>
      </c>
      <c r="CF74" s="2">
        <f t="shared" si="67"/>
        <v>91304</v>
      </c>
      <c r="CG74" s="2">
        <f t="shared" si="67"/>
        <v>0</v>
      </c>
      <c r="CH74" s="2">
        <f t="shared" si="67"/>
        <v>91304</v>
      </c>
      <c r="CI74" s="2">
        <f t="shared" si="67"/>
        <v>0</v>
      </c>
      <c r="CJ74" s="2">
        <f t="shared" si="67"/>
        <v>0</v>
      </c>
      <c r="CK74" s="2">
        <f t="shared" si="67"/>
        <v>0</v>
      </c>
      <c r="CL74" s="2">
        <f t="shared" si="67"/>
        <v>0</v>
      </c>
      <c r="CM74" s="2">
        <f t="shared" si="67"/>
        <v>0</v>
      </c>
      <c r="CN74" s="2">
        <f t="shared" si="67"/>
        <v>0</v>
      </c>
      <c r="CO74" s="2">
        <f t="shared" si="67"/>
        <v>0</v>
      </c>
      <c r="CP74" s="2">
        <f t="shared" si="67"/>
        <v>0</v>
      </c>
      <c r="CQ74" s="2">
        <f t="shared" si="67"/>
        <v>0</v>
      </c>
      <c r="CR74" s="2">
        <f t="shared" si="67"/>
        <v>0</v>
      </c>
      <c r="CS74" s="2">
        <f t="shared" si="67"/>
        <v>0</v>
      </c>
      <c r="CT74" s="2">
        <f t="shared" si="67"/>
        <v>0</v>
      </c>
      <c r="CU74" s="2">
        <f t="shared" si="67"/>
        <v>0</v>
      </c>
      <c r="CV74" s="2">
        <f t="shared" si="67"/>
        <v>0</v>
      </c>
      <c r="CW74" s="2">
        <f t="shared" si="67"/>
        <v>0</v>
      </c>
      <c r="CX74" s="2">
        <f t="shared" si="67"/>
        <v>0</v>
      </c>
      <c r="CY74" s="2">
        <f t="shared" si="67"/>
        <v>0</v>
      </c>
      <c r="CZ74" s="2">
        <f t="shared" si="67"/>
        <v>0</v>
      </c>
      <c r="DA74" s="2">
        <f t="shared" si="67"/>
        <v>0</v>
      </c>
      <c r="DB74" s="2">
        <f t="shared" si="67"/>
        <v>0</v>
      </c>
      <c r="DC74" s="2">
        <f t="shared" si="67"/>
        <v>0</v>
      </c>
      <c r="DD74" s="2">
        <f t="shared" si="67"/>
        <v>0</v>
      </c>
      <c r="DE74" s="2">
        <f t="shared" si="67"/>
        <v>0</v>
      </c>
      <c r="DF74" s="2">
        <f t="shared" si="67"/>
        <v>0</v>
      </c>
      <c r="DG74" s="3">
        <f t="shared" ref="DG74:EL74" si="68">DG78</f>
        <v>0</v>
      </c>
      <c r="DH74" s="3">
        <f t="shared" si="68"/>
        <v>0</v>
      </c>
      <c r="DI74" s="3">
        <f t="shared" si="68"/>
        <v>0</v>
      </c>
      <c r="DJ74" s="3">
        <f t="shared" si="68"/>
        <v>0</v>
      </c>
      <c r="DK74" s="3">
        <f t="shared" si="68"/>
        <v>0</v>
      </c>
      <c r="DL74" s="3">
        <f t="shared" si="68"/>
        <v>0</v>
      </c>
      <c r="DM74" s="3">
        <f t="shared" si="68"/>
        <v>0</v>
      </c>
      <c r="DN74" s="3">
        <f t="shared" si="68"/>
        <v>0</v>
      </c>
      <c r="DO74" s="3">
        <f t="shared" si="68"/>
        <v>0</v>
      </c>
      <c r="DP74" s="3">
        <f t="shared" si="68"/>
        <v>0</v>
      </c>
      <c r="DQ74" s="3">
        <f t="shared" si="68"/>
        <v>0</v>
      </c>
      <c r="DR74" s="3">
        <f t="shared" si="68"/>
        <v>0</v>
      </c>
      <c r="DS74" s="3">
        <f t="shared" si="68"/>
        <v>0</v>
      </c>
      <c r="DT74" s="3">
        <f t="shared" si="68"/>
        <v>0</v>
      </c>
      <c r="DU74" s="3">
        <f t="shared" si="68"/>
        <v>0</v>
      </c>
      <c r="DV74" s="3">
        <f t="shared" si="68"/>
        <v>0</v>
      </c>
      <c r="DW74" s="3">
        <f t="shared" si="68"/>
        <v>0</v>
      </c>
      <c r="DX74" s="3">
        <f t="shared" si="68"/>
        <v>0</v>
      </c>
      <c r="DY74" s="3">
        <f t="shared" si="68"/>
        <v>0</v>
      </c>
      <c r="DZ74" s="3">
        <f t="shared" si="68"/>
        <v>0</v>
      </c>
      <c r="EA74" s="3">
        <f t="shared" si="68"/>
        <v>0</v>
      </c>
      <c r="EB74" s="3">
        <f t="shared" si="68"/>
        <v>0</v>
      </c>
      <c r="EC74" s="3">
        <f t="shared" si="68"/>
        <v>0</v>
      </c>
      <c r="ED74" s="3">
        <f t="shared" si="68"/>
        <v>0</v>
      </c>
      <c r="EE74" s="3">
        <f t="shared" si="68"/>
        <v>0</v>
      </c>
      <c r="EF74" s="3">
        <f t="shared" si="68"/>
        <v>0</v>
      </c>
      <c r="EG74" s="3">
        <f t="shared" si="68"/>
        <v>0</v>
      </c>
      <c r="EH74" s="3">
        <f t="shared" si="68"/>
        <v>0</v>
      </c>
      <c r="EI74" s="3">
        <f t="shared" si="68"/>
        <v>0</v>
      </c>
      <c r="EJ74" s="3">
        <f t="shared" si="68"/>
        <v>0</v>
      </c>
      <c r="EK74" s="3">
        <f t="shared" si="68"/>
        <v>0</v>
      </c>
      <c r="EL74" s="3">
        <f t="shared" si="68"/>
        <v>0</v>
      </c>
      <c r="EM74" s="3">
        <f t="shared" ref="EM74:FR74" si="69">EM78</f>
        <v>0</v>
      </c>
      <c r="EN74" s="3">
        <f t="shared" si="69"/>
        <v>0</v>
      </c>
      <c r="EO74" s="3">
        <f t="shared" si="69"/>
        <v>0</v>
      </c>
      <c r="EP74" s="3">
        <f t="shared" si="69"/>
        <v>0</v>
      </c>
      <c r="EQ74" s="3">
        <f t="shared" si="69"/>
        <v>0</v>
      </c>
      <c r="ER74" s="3">
        <f t="shared" si="69"/>
        <v>0</v>
      </c>
      <c r="ES74" s="3">
        <f t="shared" si="69"/>
        <v>0</v>
      </c>
      <c r="ET74" s="3">
        <f t="shared" si="69"/>
        <v>0</v>
      </c>
      <c r="EU74" s="3">
        <f t="shared" si="69"/>
        <v>0</v>
      </c>
      <c r="EV74" s="3">
        <f t="shared" si="69"/>
        <v>0</v>
      </c>
      <c r="EW74" s="3">
        <f t="shared" si="69"/>
        <v>0</v>
      </c>
      <c r="EX74" s="3">
        <f t="shared" si="69"/>
        <v>0</v>
      </c>
      <c r="EY74" s="3">
        <f t="shared" si="69"/>
        <v>0</v>
      </c>
      <c r="EZ74" s="3">
        <f t="shared" si="69"/>
        <v>0</v>
      </c>
      <c r="FA74" s="3">
        <f t="shared" si="69"/>
        <v>0</v>
      </c>
      <c r="FB74" s="3">
        <f t="shared" si="69"/>
        <v>0</v>
      </c>
      <c r="FC74" s="3">
        <f t="shared" si="69"/>
        <v>0</v>
      </c>
      <c r="FD74" s="3">
        <f t="shared" si="69"/>
        <v>0</v>
      </c>
      <c r="FE74" s="3">
        <f t="shared" si="69"/>
        <v>0</v>
      </c>
      <c r="FF74" s="3">
        <f t="shared" si="69"/>
        <v>0</v>
      </c>
      <c r="FG74" s="3">
        <f t="shared" si="69"/>
        <v>0</v>
      </c>
      <c r="FH74" s="3">
        <f t="shared" si="69"/>
        <v>0</v>
      </c>
      <c r="FI74" s="3">
        <f t="shared" si="69"/>
        <v>0</v>
      </c>
      <c r="FJ74" s="3">
        <f t="shared" si="69"/>
        <v>0</v>
      </c>
      <c r="FK74" s="3">
        <f t="shared" si="69"/>
        <v>0</v>
      </c>
      <c r="FL74" s="3">
        <f t="shared" si="69"/>
        <v>0</v>
      </c>
      <c r="FM74" s="3">
        <f t="shared" si="69"/>
        <v>0</v>
      </c>
      <c r="FN74" s="3">
        <f t="shared" si="69"/>
        <v>0</v>
      </c>
      <c r="FO74" s="3">
        <f t="shared" si="69"/>
        <v>0</v>
      </c>
      <c r="FP74" s="3">
        <f t="shared" si="69"/>
        <v>0</v>
      </c>
      <c r="FQ74" s="3">
        <f t="shared" si="69"/>
        <v>0</v>
      </c>
      <c r="FR74" s="3">
        <f t="shared" si="69"/>
        <v>0</v>
      </c>
      <c r="FS74" s="3">
        <f t="shared" ref="FS74:GX74" si="70">FS78</f>
        <v>0</v>
      </c>
      <c r="FT74" s="3">
        <f t="shared" si="70"/>
        <v>0</v>
      </c>
      <c r="FU74" s="3">
        <f t="shared" si="70"/>
        <v>0</v>
      </c>
      <c r="FV74" s="3">
        <f t="shared" si="70"/>
        <v>0</v>
      </c>
      <c r="FW74" s="3">
        <f t="shared" si="70"/>
        <v>0</v>
      </c>
      <c r="FX74" s="3">
        <f t="shared" si="70"/>
        <v>0</v>
      </c>
      <c r="FY74" s="3">
        <f t="shared" si="70"/>
        <v>0</v>
      </c>
      <c r="FZ74" s="3">
        <f t="shared" si="70"/>
        <v>0</v>
      </c>
      <c r="GA74" s="3">
        <f t="shared" si="70"/>
        <v>0</v>
      </c>
      <c r="GB74" s="3">
        <f t="shared" si="70"/>
        <v>0</v>
      </c>
      <c r="GC74" s="3">
        <f t="shared" si="70"/>
        <v>0</v>
      </c>
      <c r="GD74" s="3">
        <f t="shared" si="70"/>
        <v>0</v>
      </c>
      <c r="GE74" s="3">
        <f t="shared" si="70"/>
        <v>0</v>
      </c>
      <c r="GF74" s="3">
        <f t="shared" si="70"/>
        <v>0</v>
      </c>
      <c r="GG74" s="3">
        <f t="shared" si="70"/>
        <v>0</v>
      </c>
      <c r="GH74" s="3">
        <f t="shared" si="70"/>
        <v>0</v>
      </c>
      <c r="GI74" s="3">
        <f t="shared" si="70"/>
        <v>0</v>
      </c>
      <c r="GJ74" s="3">
        <f t="shared" si="70"/>
        <v>0</v>
      </c>
      <c r="GK74" s="3">
        <f t="shared" si="70"/>
        <v>0</v>
      </c>
      <c r="GL74" s="3">
        <f t="shared" si="70"/>
        <v>0</v>
      </c>
      <c r="GM74" s="3">
        <f t="shared" si="70"/>
        <v>0</v>
      </c>
      <c r="GN74" s="3">
        <f t="shared" si="70"/>
        <v>0</v>
      </c>
      <c r="GO74" s="3">
        <f t="shared" si="70"/>
        <v>0</v>
      </c>
      <c r="GP74" s="3">
        <f t="shared" si="70"/>
        <v>0</v>
      </c>
      <c r="GQ74" s="3">
        <f t="shared" si="70"/>
        <v>0</v>
      </c>
      <c r="GR74" s="3">
        <f t="shared" si="70"/>
        <v>0</v>
      </c>
      <c r="GS74" s="3">
        <f t="shared" si="70"/>
        <v>0</v>
      </c>
      <c r="GT74" s="3">
        <f t="shared" si="70"/>
        <v>0</v>
      </c>
      <c r="GU74" s="3">
        <f t="shared" si="70"/>
        <v>0</v>
      </c>
      <c r="GV74" s="3">
        <f t="shared" si="70"/>
        <v>0</v>
      </c>
      <c r="GW74" s="3">
        <f t="shared" si="70"/>
        <v>0</v>
      </c>
      <c r="GX74" s="3">
        <f t="shared" si="70"/>
        <v>0</v>
      </c>
    </row>
    <row r="76" spans="1:245" x14ac:dyDescent="0.2">
      <c r="A76">
        <v>17</v>
      </c>
      <c r="B76">
        <v>1</v>
      </c>
      <c r="D76">
        <f>ROW(EtalonRes!A20)</f>
        <v>20</v>
      </c>
      <c r="E76" t="s">
        <v>118</v>
      </c>
      <c r="F76" t="s">
        <v>119</v>
      </c>
      <c r="G76" t="s">
        <v>120</v>
      </c>
      <c r="H76" t="s">
        <v>32</v>
      </c>
      <c r="I76">
        <f>ROUND((178.5)/100,9)</f>
        <v>1.7849999999999999</v>
      </c>
      <c r="J76">
        <v>0</v>
      </c>
      <c r="O76">
        <f>ROUND(CP76,2)</f>
        <v>118306.91</v>
      </c>
      <c r="P76">
        <f>ROUND(CQ76*I76,2)</f>
        <v>91304</v>
      </c>
      <c r="Q76">
        <f>ROUND(CR76*I76,2)</f>
        <v>0</v>
      </c>
      <c r="R76">
        <f>ROUND(CS76*I76,2)</f>
        <v>0</v>
      </c>
      <c r="S76">
        <f>ROUND(CT76*I76,2)</f>
        <v>27002.91</v>
      </c>
      <c r="T76">
        <f>ROUND(CU76*I76,2)</f>
        <v>0</v>
      </c>
      <c r="U76">
        <f>CV76*I76</f>
        <v>143.28194999999999</v>
      </c>
      <c r="V76">
        <f>CW76*I76</f>
        <v>0</v>
      </c>
      <c r="W76">
        <f>ROUND(CX76*I76,2)</f>
        <v>0</v>
      </c>
      <c r="X76">
        <f>ROUND(CY76,2)</f>
        <v>18902.04</v>
      </c>
      <c r="Y76">
        <f>ROUND(CZ76,2)</f>
        <v>2700.29</v>
      </c>
      <c r="AA76">
        <v>39292387</v>
      </c>
      <c r="AB76">
        <f>ROUND((AC76+AD76+AF76),6)</f>
        <v>66278.38</v>
      </c>
      <c r="AC76">
        <f>ROUND((ES76),6)</f>
        <v>51150.7</v>
      </c>
      <c r="AD76">
        <f>ROUND((((ET76)-(EU76))+AE76),6)</f>
        <v>0</v>
      </c>
      <c r="AE76">
        <f>ROUND((EU76),6)</f>
        <v>0</v>
      </c>
      <c r="AF76">
        <f>ROUND((EV76),6)</f>
        <v>15127.68</v>
      </c>
      <c r="AG76">
        <f>ROUND((AP76),6)</f>
        <v>0</v>
      </c>
      <c r="AH76">
        <f>(EW76)</f>
        <v>80.27</v>
      </c>
      <c r="AI76">
        <f>(EX76)</f>
        <v>0</v>
      </c>
      <c r="AJ76">
        <f>(AS76)</f>
        <v>0</v>
      </c>
      <c r="AK76">
        <v>66278.38</v>
      </c>
      <c r="AL76">
        <v>51150.7</v>
      </c>
      <c r="AM76">
        <v>0</v>
      </c>
      <c r="AN76">
        <v>0</v>
      </c>
      <c r="AO76">
        <v>15127.68</v>
      </c>
      <c r="AP76">
        <v>0</v>
      </c>
      <c r="AQ76">
        <v>80.27</v>
      </c>
      <c r="AR76">
        <v>0</v>
      </c>
      <c r="AS76">
        <v>0</v>
      </c>
      <c r="AT76">
        <v>70</v>
      </c>
      <c r="AU76">
        <v>10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121</v>
      </c>
      <c r="BM76">
        <v>0</v>
      </c>
      <c r="BN76">
        <v>0</v>
      </c>
      <c r="BO76" t="s">
        <v>3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70</v>
      </c>
      <c r="CA76">
        <v>10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>(P76+Q76+S76)</f>
        <v>118306.91</v>
      </c>
      <c r="CQ76">
        <f>(AC76*BC76*AW76)</f>
        <v>51150.7</v>
      </c>
      <c r="CR76">
        <f>((((ET76)*BB76-(EU76)*BS76)+AE76*BS76)*AV76)</f>
        <v>0</v>
      </c>
      <c r="CS76">
        <f>(AE76*BS76*AV76)</f>
        <v>0</v>
      </c>
      <c r="CT76">
        <f>(AF76*BA76*AV76)</f>
        <v>15127.68</v>
      </c>
      <c r="CU76">
        <f>AG76</f>
        <v>0</v>
      </c>
      <c r="CV76">
        <f>(AH76*AV76)</f>
        <v>80.27</v>
      </c>
      <c r="CW76">
        <f>AI76</f>
        <v>0</v>
      </c>
      <c r="CX76">
        <f>AJ76</f>
        <v>0</v>
      </c>
      <c r="CY76">
        <f>((S76*BZ76)/100)</f>
        <v>18902.037</v>
      </c>
      <c r="CZ76">
        <f>((S76*CA76)/100)</f>
        <v>2700.2909999999997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1003</v>
      </c>
      <c r="DV76" t="s">
        <v>32</v>
      </c>
      <c r="DW76" t="s">
        <v>32</v>
      </c>
      <c r="DX76">
        <v>100</v>
      </c>
      <c r="EE76">
        <v>34857346</v>
      </c>
      <c r="EF76">
        <v>1</v>
      </c>
      <c r="EG76" t="s">
        <v>22</v>
      </c>
      <c r="EH76">
        <v>0</v>
      </c>
      <c r="EI76" t="s">
        <v>3</v>
      </c>
      <c r="EJ76">
        <v>4</v>
      </c>
      <c r="EK76">
        <v>0</v>
      </c>
      <c r="EL76" t="s">
        <v>23</v>
      </c>
      <c r="EM76" t="s">
        <v>24</v>
      </c>
      <c r="EO76" t="s">
        <v>3</v>
      </c>
      <c r="EQ76">
        <v>131072</v>
      </c>
      <c r="ER76">
        <v>66278.38</v>
      </c>
      <c r="ES76">
        <v>51150.7</v>
      </c>
      <c r="ET76">
        <v>0</v>
      </c>
      <c r="EU76">
        <v>0</v>
      </c>
      <c r="EV76">
        <v>15127.68</v>
      </c>
      <c r="EW76">
        <v>80.27</v>
      </c>
      <c r="EX76">
        <v>0</v>
      </c>
      <c r="EY76">
        <v>0</v>
      </c>
      <c r="FQ76">
        <v>0</v>
      </c>
      <c r="FR76">
        <f>ROUND(IF(AND(BH76=3,BI76=3),P76,0),2)</f>
        <v>0</v>
      </c>
      <c r="FS76">
        <v>0</v>
      </c>
      <c r="FX76">
        <v>70</v>
      </c>
      <c r="FY76">
        <v>10</v>
      </c>
      <c r="GA76" t="s">
        <v>3</v>
      </c>
      <c r="GD76">
        <v>0</v>
      </c>
      <c r="GF76">
        <v>1662705162</v>
      </c>
      <c r="GG76">
        <v>2</v>
      </c>
      <c r="GH76">
        <v>1</v>
      </c>
      <c r="GI76">
        <v>-2</v>
      </c>
      <c r="GJ76">
        <v>0</v>
      </c>
      <c r="GK76">
        <f>ROUND(R76*(R12)/100,2)</f>
        <v>0</v>
      </c>
      <c r="GL76">
        <f>ROUND(IF(AND(BH76=3,BI76=3,FS76&lt;&gt;0),P76,0),2)</f>
        <v>0</v>
      </c>
      <c r="GM76">
        <f>ROUND(O76+X76+Y76+GK76,2)+GX76</f>
        <v>139909.24</v>
      </c>
      <c r="GN76">
        <f>IF(OR(BI76=0,BI76=1),ROUND(O76+X76+Y76+GK76,2),0)</f>
        <v>0</v>
      </c>
      <c r="GO76">
        <f>IF(BI76=2,ROUND(O76+X76+Y76+GK76,2),0)</f>
        <v>0</v>
      </c>
      <c r="GP76">
        <f>IF(BI76=4,ROUND(O76+X76+Y76+GK76,2)+GX76,0)</f>
        <v>139909.24</v>
      </c>
      <c r="GR76">
        <v>0</v>
      </c>
      <c r="GS76">
        <v>3</v>
      </c>
      <c r="GT76">
        <v>0</v>
      </c>
      <c r="GU76" t="s">
        <v>3</v>
      </c>
      <c r="GV76">
        <f>ROUND((GT76),6)</f>
        <v>0</v>
      </c>
      <c r="GW76">
        <v>1</v>
      </c>
      <c r="GX76">
        <f>ROUND(HC76*I76,2)</f>
        <v>0</v>
      </c>
      <c r="HA76">
        <v>0</v>
      </c>
      <c r="HB76">
        <v>0</v>
      </c>
      <c r="HC76">
        <f>GV76*GW76</f>
        <v>0</v>
      </c>
      <c r="IK76">
        <v>0</v>
      </c>
    </row>
    <row r="78" spans="1:245" x14ac:dyDescent="0.2">
      <c r="A78" s="2">
        <v>51</v>
      </c>
      <c r="B78" s="2">
        <f>B72</f>
        <v>1</v>
      </c>
      <c r="C78" s="2">
        <f>A72</f>
        <v>5</v>
      </c>
      <c r="D78" s="2">
        <f>ROW(A72)</f>
        <v>72</v>
      </c>
      <c r="E78" s="2"/>
      <c r="F78" s="2" t="str">
        <f>IF(F72&lt;&gt;"",F72,"")</f>
        <v>Новый подраздел</v>
      </c>
      <c r="G78" s="2" t="str">
        <f>IF(G72&lt;&gt;"",G72,"")</f>
        <v>Установка бортового камня</v>
      </c>
      <c r="H78" s="2">
        <v>0</v>
      </c>
      <c r="I78" s="2"/>
      <c r="J78" s="2"/>
      <c r="K78" s="2"/>
      <c r="L78" s="2"/>
      <c r="M78" s="2"/>
      <c r="N78" s="2"/>
      <c r="O78" s="2">
        <f t="shared" ref="O78:T78" si="71">ROUND(AB78,2)</f>
        <v>118306.91</v>
      </c>
      <c r="P78" s="2">
        <f t="shared" si="71"/>
        <v>91304</v>
      </c>
      <c r="Q78" s="2">
        <f t="shared" si="71"/>
        <v>0</v>
      </c>
      <c r="R78" s="2">
        <f t="shared" si="71"/>
        <v>0</v>
      </c>
      <c r="S78" s="2">
        <f t="shared" si="71"/>
        <v>27002.91</v>
      </c>
      <c r="T78" s="2">
        <f t="shared" si="71"/>
        <v>0</v>
      </c>
      <c r="U78" s="2">
        <f>AH78</f>
        <v>143.28194999999999</v>
      </c>
      <c r="V78" s="2">
        <f>AI78</f>
        <v>0</v>
      </c>
      <c r="W78" s="2">
        <f>ROUND(AJ78,2)</f>
        <v>0</v>
      </c>
      <c r="X78" s="2">
        <f>ROUND(AK78,2)</f>
        <v>18902.04</v>
      </c>
      <c r="Y78" s="2">
        <f>ROUND(AL78,2)</f>
        <v>2700.29</v>
      </c>
      <c r="Z78" s="2"/>
      <c r="AA78" s="2"/>
      <c r="AB78" s="2">
        <f>ROUND(SUMIF(AA76:AA76,"=39292387",O76:O76),2)</f>
        <v>118306.91</v>
      </c>
      <c r="AC78" s="2">
        <f>ROUND(SUMIF(AA76:AA76,"=39292387",P76:P76),2)</f>
        <v>91304</v>
      </c>
      <c r="AD78" s="2">
        <f>ROUND(SUMIF(AA76:AA76,"=39292387",Q76:Q76),2)</f>
        <v>0</v>
      </c>
      <c r="AE78" s="2">
        <f>ROUND(SUMIF(AA76:AA76,"=39292387",R76:R76),2)</f>
        <v>0</v>
      </c>
      <c r="AF78" s="2">
        <f>ROUND(SUMIF(AA76:AA76,"=39292387",S76:S76),2)</f>
        <v>27002.91</v>
      </c>
      <c r="AG78" s="2">
        <f>ROUND(SUMIF(AA76:AA76,"=39292387",T76:T76),2)</f>
        <v>0</v>
      </c>
      <c r="AH78" s="2">
        <f>SUMIF(AA76:AA76,"=39292387",U76:U76)</f>
        <v>143.28194999999999</v>
      </c>
      <c r="AI78" s="2">
        <f>SUMIF(AA76:AA76,"=39292387",V76:V76)</f>
        <v>0</v>
      </c>
      <c r="AJ78" s="2">
        <f>ROUND(SUMIF(AA76:AA76,"=39292387",W76:W76),2)</f>
        <v>0</v>
      </c>
      <c r="AK78" s="2">
        <f>ROUND(SUMIF(AA76:AA76,"=39292387",X76:X76),2)</f>
        <v>18902.04</v>
      </c>
      <c r="AL78" s="2">
        <f>ROUND(SUMIF(AA76:AA76,"=39292387",Y76:Y76),2)</f>
        <v>2700.29</v>
      </c>
      <c r="AM78" s="2"/>
      <c r="AN78" s="2"/>
      <c r="AO78" s="2">
        <f t="shared" ref="AO78:BC78" si="72">ROUND(BX78,2)</f>
        <v>0</v>
      </c>
      <c r="AP78" s="2">
        <f t="shared" si="72"/>
        <v>0</v>
      </c>
      <c r="AQ78" s="2">
        <f t="shared" si="72"/>
        <v>0</v>
      </c>
      <c r="AR78" s="2">
        <f t="shared" si="72"/>
        <v>139909.24</v>
      </c>
      <c r="AS78" s="2">
        <f t="shared" si="72"/>
        <v>0</v>
      </c>
      <c r="AT78" s="2">
        <f t="shared" si="72"/>
        <v>0</v>
      </c>
      <c r="AU78" s="2">
        <f t="shared" si="72"/>
        <v>139909.24</v>
      </c>
      <c r="AV78" s="2">
        <f t="shared" si="72"/>
        <v>91304</v>
      </c>
      <c r="AW78" s="2">
        <f t="shared" si="72"/>
        <v>91304</v>
      </c>
      <c r="AX78" s="2">
        <f t="shared" si="72"/>
        <v>0</v>
      </c>
      <c r="AY78" s="2">
        <f t="shared" si="72"/>
        <v>91304</v>
      </c>
      <c r="AZ78" s="2">
        <f t="shared" si="72"/>
        <v>0</v>
      </c>
      <c r="BA78" s="2">
        <f t="shared" si="72"/>
        <v>0</v>
      </c>
      <c r="BB78" s="2">
        <f t="shared" si="72"/>
        <v>0</v>
      </c>
      <c r="BC78" s="2">
        <f t="shared" si="72"/>
        <v>0</v>
      </c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>
        <f>ROUND(SUMIF(AA76:AA76,"=39292387",FQ76:FQ76),2)</f>
        <v>0</v>
      </c>
      <c r="BY78" s="2">
        <f>ROUND(SUMIF(AA76:AA76,"=39292387",FR76:FR76),2)</f>
        <v>0</v>
      </c>
      <c r="BZ78" s="2">
        <f>ROUND(SUMIF(AA76:AA76,"=39292387",GL76:GL76),2)</f>
        <v>0</v>
      </c>
      <c r="CA78" s="2">
        <f>ROUND(SUMIF(AA76:AA76,"=39292387",GM76:GM76),2)</f>
        <v>139909.24</v>
      </c>
      <c r="CB78" s="2">
        <f>ROUND(SUMIF(AA76:AA76,"=39292387",GN76:GN76),2)</f>
        <v>0</v>
      </c>
      <c r="CC78" s="2">
        <f>ROUND(SUMIF(AA76:AA76,"=39292387",GO76:GO76),2)</f>
        <v>0</v>
      </c>
      <c r="CD78" s="2">
        <f>ROUND(SUMIF(AA76:AA76,"=39292387",GP76:GP76),2)</f>
        <v>139909.24</v>
      </c>
      <c r="CE78" s="2">
        <f>AC78-BX78</f>
        <v>91304</v>
      </c>
      <c r="CF78" s="2">
        <f>AC78-BY78</f>
        <v>91304</v>
      </c>
      <c r="CG78" s="2">
        <f>BX78-BZ78</f>
        <v>0</v>
      </c>
      <c r="CH78" s="2">
        <f>AC78-BX78-BY78+BZ78</f>
        <v>91304</v>
      </c>
      <c r="CI78" s="2">
        <f>BY78-BZ78</f>
        <v>0</v>
      </c>
      <c r="CJ78" s="2">
        <f>ROUND(SUMIF(AA76:AA76,"=39292387",GX76:GX76),2)</f>
        <v>0</v>
      </c>
      <c r="CK78" s="2">
        <f>ROUND(SUMIF(AA76:AA76,"=39292387",GY76:GY76),2)</f>
        <v>0</v>
      </c>
      <c r="CL78" s="2">
        <f>ROUND(SUMIF(AA76:AA76,"=39292387",GZ76:GZ76),2)</f>
        <v>0</v>
      </c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>
        <v>0</v>
      </c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201</v>
      </c>
      <c r="F80" s="4">
        <f>ROUND(Source!O78,O80)</f>
        <v>118306.91</v>
      </c>
      <c r="G80" s="4" t="s">
        <v>65</v>
      </c>
      <c r="H80" s="4" t="s">
        <v>66</v>
      </c>
      <c r="I80" s="4"/>
      <c r="J80" s="4"/>
      <c r="K80" s="4">
        <v>201</v>
      </c>
      <c r="L80" s="4">
        <v>1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202</v>
      </c>
      <c r="F81" s="4">
        <f>ROUND(Source!P78,O81)</f>
        <v>91304</v>
      </c>
      <c r="G81" s="4" t="s">
        <v>67</v>
      </c>
      <c r="H81" s="4" t="s">
        <v>68</v>
      </c>
      <c r="I81" s="4"/>
      <c r="J81" s="4"/>
      <c r="K81" s="4">
        <v>202</v>
      </c>
      <c r="L81" s="4">
        <v>2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222</v>
      </c>
      <c r="F82" s="4">
        <f>ROUND(Source!AO78,O82)</f>
        <v>0</v>
      </c>
      <c r="G82" s="4" t="s">
        <v>69</v>
      </c>
      <c r="H82" s="4" t="s">
        <v>70</v>
      </c>
      <c r="I82" s="4"/>
      <c r="J82" s="4"/>
      <c r="K82" s="4">
        <v>222</v>
      </c>
      <c r="L82" s="4">
        <v>3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225</v>
      </c>
      <c r="F83" s="4">
        <f>ROUND(Source!AV78,O83)</f>
        <v>91304</v>
      </c>
      <c r="G83" s="4" t="s">
        <v>71</v>
      </c>
      <c r="H83" s="4" t="s">
        <v>72</v>
      </c>
      <c r="I83" s="4"/>
      <c r="J83" s="4"/>
      <c r="K83" s="4">
        <v>225</v>
      </c>
      <c r="L83" s="4">
        <v>4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226</v>
      </c>
      <c r="F84" s="4">
        <f>ROUND(Source!AW78,O84)</f>
        <v>91304</v>
      </c>
      <c r="G84" s="4" t="s">
        <v>73</v>
      </c>
      <c r="H84" s="4" t="s">
        <v>74</v>
      </c>
      <c r="I84" s="4"/>
      <c r="J84" s="4"/>
      <c r="K84" s="4">
        <v>226</v>
      </c>
      <c r="L84" s="4">
        <v>5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227</v>
      </c>
      <c r="F85" s="4">
        <f>ROUND(Source!AX78,O85)</f>
        <v>0</v>
      </c>
      <c r="G85" s="4" t="s">
        <v>75</v>
      </c>
      <c r="H85" s="4" t="s">
        <v>76</v>
      </c>
      <c r="I85" s="4"/>
      <c r="J85" s="4"/>
      <c r="K85" s="4">
        <v>227</v>
      </c>
      <c r="L85" s="4">
        <v>6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228</v>
      </c>
      <c r="F86" s="4">
        <f>ROUND(Source!AY78,O86)</f>
        <v>91304</v>
      </c>
      <c r="G86" s="4" t="s">
        <v>77</v>
      </c>
      <c r="H86" s="4" t="s">
        <v>78</v>
      </c>
      <c r="I86" s="4"/>
      <c r="J86" s="4"/>
      <c r="K86" s="4">
        <v>228</v>
      </c>
      <c r="L86" s="4">
        <v>7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216</v>
      </c>
      <c r="F87" s="4">
        <f>ROUND(Source!AP78,O87)</f>
        <v>0</v>
      </c>
      <c r="G87" s="4" t="s">
        <v>79</v>
      </c>
      <c r="H87" s="4" t="s">
        <v>80</v>
      </c>
      <c r="I87" s="4"/>
      <c r="J87" s="4"/>
      <c r="K87" s="4">
        <v>216</v>
      </c>
      <c r="L87" s="4">
        <v>8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223</v>
      </c>
      <c r="F88" s="4">
        <f>ROUND(Source!AQ78,O88)</f>
        <v>0</v>
      </c>
      <c r="G88" s="4" t="s">
        <v>81</v>
      </c>
      <c r="H88" s="4" t="s">
        <v>82</v>
      </c>
      <c r="I88" s="4"/>
      <c r="J88" s="4"/>
      <c r="K88" s="4">
        <v>223</v>
      </c>
      <c r="L88" s="4">
        <v>9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229</v>
      </c>
      <c r="F89" s="4">
        <f>ROUND(Source!AZ78,O89)</f>
        <v>0</v>
      </c>
      <c r="G89" s="4" t="s">
        <v>83</v>
      </c>
      <c r="H89" s="4" t="s">
        <v>84</v>
      </c>
      <c r="I89" s="4"/>
      <c r="J89" s="4"/>
      <c r="K89" s="4">
        <v>229</v>
      </c>
      <c r="L89" s="4">
        <v>10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203</v>
      </c>
      <c r="F90" s="4">
        <f>ROUND(Source!Q78,O90)</f>
        <v>0</v>
      </c>
      <c r="G90" s="4" t="s">
        <v>85</v>
      </c>
      <c r="H90" s="4" t="s">
        <v>86</v>
      </c>
      <c r="I90" s="4"/>
      <c r="J90" s="4"/>
      <c r="K90" s="4">
        <v>203</v>
      </c>
      <c r="L90" s="4">
        <v>11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231</v>
      </c>
      <c r="F91" s="4">
        <f>ROUND(Source!BB78,O91)</f>
        <v>0</v>
      </c>
      <c r="G91" s="4" t="s">
        <v>87</v>
      </c>
      <c r="H91" s="4" t="s">
        <v>88</v>
      </c>
      <c r="I91" s="4"/>
      <c r="J91" s="4"/>
      <c r="K91" s="4">
        <v>231</v>
      </c>
      <c r="L91" s="4">
        <v>12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204</v>
      </c>
      <c r="F92" s="4">
        <f>ROUND(Source!R78,O92)</f>
        <v>0</v>
      </c>
      <c r="G92" s="4" t="s">
        <v>89</v>
      </c>
      <c r="H92" s="4" t="s">
        <v>90</v>
      </c>
      <c r="I92" s="4"/>
      <c r="J92" s="4"/>
      <c r="K92" s="4">
        <v>204</v>
      </c>
      <c r="L92" s="4">
        <v>13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205</v>
      </c>
      <c r="F93" s="4">
        <f>ROUND(Source!S78,O93)</f>
        <v>27002.91</v>
      </c>
      <c r="G93" s="4" t="s">
        <v>91</v>
      </c>
      <c r="H93" s="4" t="s">
        <v>92</v>
      </c>
      <c r="I93" s="4"/>
      <c r="J93" s="4"/>
      <c r="K93" s="4">
        <v>205</v>
      </c>
      <c r="L93" s="4">
        <v>14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232</v>
      </c>
      <c r="F94" s="4">
        <f>ROUND(Source!BC78,O94)</f>
        <v>0</v>
      </c>
      <c r="G94" s="4" t="s">
        <v>93</v>
      </c>
      <c r="H94" s="4" t="s">
        <v>94</v>
      </c>
      <c r="I94" s="4"/>
      <c r="J94" s="4"/>
      <c r="K94" s="4">
        <v>232</v>
      </c>
      <c r="L94" s="4">
        <v>15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214</v>
      </c>
      <c r="F95" s="4">
        <f>ROUND(Source!AS78,O95)</f>
        <v>0</v>
      </c>
      <c r="G95" s="4" t="s">
        <v>95</v>
      </c>
      <c r="H95" s="4" t="s">
        <v>96</v>
      </c>
      <c r="I95" s="4"/>
      <c r="J95" s="4"/>
      <c r="K95" s="4">
        <v>214</v>
      </c>
      <c r="L95" s="4">
        <v>16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215</v>
      </c>
      <c r="F96" s="4">
        <f>ROUND(Source!AT78,O96)</f>
        <v>0</v>
      </c>
      <c r="G96" s="4" t="s">
        <v>97</v>
      </c>
      <c r="H96" s="4" t="s">
        <v>98</v>
      </c>
      <c r="I96" s="4"/>
      <c r="J96" s="4"/>
      <c r="K96" s="4">
        <v>215</v>
      </c>
      <c r="L96" s="4">
        <v>17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217</v>
      </c>
      <c r="F97" s="4">
        <f>ROUND(Source!AU78,O97)</f>
        <v>139909.24</v>
      </c>
      <c r="G97" s="4" t="s">
        <v>99</v>
      </c>
      <c r="H97" s="4" t="s">
        <v>100</v>
      </c>
      <c r="I97" s="4"/>
      <c r="J97" s="4"/>
      <c r="K97" s="4">
        <v>217</v>
      </c>
      <c r="L97" s="4">
        <v>18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230</v>
      </c>
      <c r="F98" s="4">
        <f>ROUND(Source!BA78,O98)</f>
        <v>0</v>
      </c>
      <c r="G98" s="4" t="s">
        <v>101</v>
      </c>
      <c r="H98" s="4" t="s">
        <v>102</v>
      </c>
      <c r="I98" s="4"/>
      <c r="J98" s="4"/>
      <c r="K98" s="4">
        <v>230</v>
      </c>
      <c r="L98" s="4">
        <v>19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206</v>
      </c>
      <c r="F99" s="4">
        <f>ROUND(Source!T78,O99)</f>
        <v>0</v>
      </c>
      <c r="G99" s="4" t="s">
        <v>103</v>
      </c>
      <c r="H99" s="4" t="s">
        <v>104</v>
      </c>
      <c r="I99" s="4"/>
      <c r="J99" s="4"/>
      <c r="K99" s="4">
        <v>206</v>
      </c>
      <c r="L99" s="4">
        <v>20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207</v>
      </c>
      <c r="F100" s="4">
        <f>Source!U78</f>
        <v>143.28194999999999</v>
      </c>
      <c r="G100" s="4" t="s">
        <v>105</v>
      </c>
      <c r="H100" s="4" t="s">
        <v>106</v>
      </c>
      <c r="I100" s="4"/>
      <c r="J100" s="4"/>
      <c r="K100" s="4">
        <v>207</v>
      </c>
      <c r="L100" s="4">
        <v>21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208</v>
      </c>
      <c r="F101" s="4">
        <f>Source!V78</f>
        <v>0</v>
      </c>
      <c r="G101" s="4" t="s">
        <v>107</v>
      </c>
      <c r="H101" s="4" t="s">
        <v>108</v>
      </c>
      <c r="I101" s="4"/>
      <c r="J101" s="4"/>
      <c r="K101" s="4">
        <v>208</v>
      </c>
      <c r="L101" s="4">
        <v>22</v>
      </c>
      <c r="M101" s="4">
        <v>3</v>
      </c>
      <c r="N101" s="4" t="s">
        <v>3</v>
      </c>
      <c r="O101" s="4">
        <v>-1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209</v>
      </c>
      <c r="F102" s="4">
        <f>ROUND(Source!W78,O102)</f>
        <v>0</v>
      </c>
      <c r="G102" s="4" t="s">
        <v>109</v>
      </c>
      <c r="H102" s="4" t="s">
        <v>110</v>
      </c>
      <c r="I102" s="4"/>
      <c r="J102" s="4"/>
      <c r="K102" s="4">
        <v>209</v>
      </c>
      <c r="L102" s="4">
        <v>23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210</v>
      </c>
      <c r="F103" s="4">
        <f>ROUND(Source!X78,O103)</f>
        <v>18902.04</v>
      </c>
      <c r="G103" s="4" t="s">
        <v>111</v>
      </c>
      <c r="H103" s="4" t="s">
        <v>112</v>
      </c>
      <c r="I103" s="4"/>
      <c r="J103" s="4"/>
      <c r="K103" s="4">
        <v>210</v>
      </c>
      <c r="L103" s="4">
        <v>24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211</v>
      </c>
      <c r="F104" s="4">
        <f>ROUND(Source!Y78,O104)</f>
        <v>2700.29</v>
      </c>
      <c r="G104" s="4" t="s">
        <v>113</v>
      </c>
      <c r="H104" s="4" t="s">
        <v>114</v>
      </c>
      <c r="I104" s="4"/>
      <c r="J104" s="4"/>
      <c r="K104" s="4">
        <v>211</v>
      </c>
      <c r="L104" s="4">
        <v>25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224</v>
      </c>
      <c r="F105" s="4">
        <f>ROUND(Source!AR78,O105)</f>
        <v>139909.24</v>
      </c>
      <c r="G105" s="4" t="s">
        <v>115</v>
      </c>
      <c r="H105" s="4" t="s">
        <v>116</v>
      </c>
      <c r="I105" s="4"/>
      <c r="J105" s="4"/>
      <c r="K105" s="4">
        <v>224</v>
      </c>
      <c r="L105" s="4">
        <v>26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7" spans="1:245" x14ac:dyDescent="0.2">
      <c r="A107" s="1">
        <v>5</v>
      </c>
      <c r="B107" s="1">
        <v>1</v>
      </c>
      <c r="C107" s="1"/>
      <c r="D107" s="1">
        <f>ROW(A124)</f>
        <v>124</v>
      </c>
      <c r="E107" s="1"/>
      <c r="F107" s="1" t="s">
        <v>15</v>
      </c>
      <c r="G107" s="1" t="s">
        <v>122</v>
      </c>
      <c r="H107" s="1" t="s">
        <v>3</v>
      </c>
      <c r="I107" s="1">
        <v>0</v>
      </c>
      <c r="J107" s="1"/>
      <c r="K107" s="1">
        <v>-1</v>
      </c>
      <c r="L107" s="1"/>
      <c r="M107" s="1"/>
      <c r="N107" s="1"/>
      <c r="O107" s="1"/>
      <c r="P107" s="1"/>
      <c r="Q107" s="1"/>
      <c r="R107" s="1"/>
      <c r="S107" s="1"/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3</v>
      </c>
      <c r="BE107" s="1" t="s">
        <v>3</v>
      </c>
      <c r="BF107" s="1" t="s">
        <v>3</v>
      </c>
      <c r="BG107" s="1" t="s">
        <v>3</v>
      </c>
      <c r="BH107" s="1" t="s">
        <v>3</v>
      </c>
      <c r="BI107" s="1" t="s">
        <v>3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3</v>
      </c>
      <c r="BO107" s="1" t="s">
        <v>3</v>
      </c>
      <c r="BP107" s="1" t="s">
        <v>3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245" x14ac:dyDescent="0.2">
      <c r="A109" s="2">
        <v>52</v>
      </c>
      <c r="B109" s="2">
        <f t="shared" ref="B109:G109" si="73">B124</f>
        <v>1</v>
      </c>
      <c r="C109" s="2">
        <f t="shared" si="73"/>
        <v>5</v>
      </c>
      <c r="D109" s="2">
        <f t="shared" si="73"/>
        <v>107</v>
      </c>
      <c r="E109" s="2">
        <f t="shared" si="73"/>
        <v>0</v>
      </c>
      <c r="F109" s="2" t="str">
        <f t="shared" si="73"/>
        <v>Новый подраздел</v>
      </c>
      <c r="G109" s="2" t="str">
        <f t="shared" si="73"/>
        <v>Устройство тротуара</v>
      </c>
      <c r="H109" s="2"/>
      <c r="I109" s="2"/>
      <c r="J109" s="2"/>
      <c r="K109" s="2"/>
      <c r="L109" s="2"/>
      <c r="M109" s="2"/>
      <c r="N109" s="2"/>
      <c r="O109" s="2">
        <f t="shared" ref="O109:AT109" si="74">O124</f>
        <v>171388.21</v>
      </c>
      <c r="P109" s="2">
        <f t="shared" si="74"/>
        <v>144107.85999999999</v>
      </c>
      <c r="Q109" s="2">
        <f t="shared" si="74"/>
        <v>20259.48</v>
      </c>
      <c r="R109" s="2">
        <f t="shared" si="74"/>
        <v>8746.2900000000009</v>
      </c>
      <c r="S109" s="2">
        <f t="shared" si="74"/>
        <v>7020.87</v>
      </c>
      <c r="T109" s="2">
        <f t="shared" si="74"/>
        <v>0</v>
      </c>
      <c r="U109" s="2">
        <f t="shared" si="74"/>
        <v>34.423822950000002</v>
      </c>
      <c r="V109" s="2">
        <f t="shared" si="74"/>
        <v>0</v>
      </c>
      <c r="W109" s="2">
        <f t="shared" si="74"/>
        <v>0</v>
      </c>
      <c r="X109" s="2">
        <f t="shared" si="74"/>
        <v>4914.6000000000004</v>
      </c>
      <c r="Y109" s="2">
        <f t="shared" si="74"/>
        <v>702.09</v>
      </c>
      <c r="Z109" s="2">
        <f t="shared" si="74"/>
        <v>0</v>
      </c>
      <c r="AA109" s="2">
        <f t="shared" si="74"/>
        <v>0</v>
      </c>
      <c r="AB109" s="2">
        <f t="shared" si="74"/>
        <v>171388.21</v>
      </c>
      <c r="AC109" s="2">
        <f t="shared" si="74"/>
        <v>144107.85999999999</v>
      </c>
      <c r="AD109" s="2">
        <f t="shared" si="74"/>
        <v>20259.48</v>
      </c>
      <c r="AE109" s="2">
        <f t="shared" si="74"/>
        <v>8746.2900000000009</v>
      </c>
      <c r="AF109" s="2">
        <f t="shared" si="74"/>
        <v>7020.87</v>
      </c>
      <c r="AG109" s="2">
        <f t="shared" si="74"/>
        <v>0</v>
      </c>
      <c r="AH109" s="2">
        <f t="shared" si="74"/>
        <v>34.423822950000002</v>
      </c>
      <c r="AI109" s="2">
        <f t="shared" si="74"/>
        <v>0</v>
      </c>
      <c r="AJ109" s="2">
        <f t="shared" si="74"/>
        <v>0</v>
      </c>
      <c r="AK109" s="2">
        <f t="shared" si="74"/>
        <v>4914.6000000000004</v>
      </c>
      <c r="AL109" s="2">
        <f t="shared" si="74"/>
        <v>702.09</v>
      </c>
      <c r="AM109" s="2">
        <f t="shared" si="74"/>
        <v>0</v>
      </c>
      <c r="AN109" s="2">
        <f t="shared" si="74"/>
        <v>0</v>
      </c>
      <c r="AO109" s="2">
        <f t="shared" si="74"/>
        <v>0</v>
      </c>
      <c r="AP109" s="2">
        <f t="shared" si="74"/>
        <v>0</v>
      </c>
      <c r="AQ109" s="2">
        <f t="shared" si="74"/>
        <v>0</v>
      </c>
      <c r="AR109" s="2">
        <f t="shared" si="74"/>
        <v>184152.28</v>
      </c>
      <c r="AS109" s="2">
        <f t="shared" si="74"/>
        <v>0</v>
      </c>
      <c r="AT109" s="2">
        <f t="shared" si="74"/>
        <v>0</v>
      </c>
      <c r="AU109" s="2">
        <f t="shared" ref="AU109:BZ109" si="75">AU124</f>
        <v>184152.28</v>
      </c>
      <c r="AV109" s="2">
        <f t="shared" si="75"/>
        <v>144107.85999999999</v>
      </c>
      <c r="AW109" s="2">
        <f t="shared" si="75"/>
        <v>144107.85999999999</v>
      </c>
      <c r="AX109" s="2">
        <f t="shared" si="75"/>
        <v>0</v>
      </c>
      <c r="AY109" s="2">
        <f t="shared" si="75"/>
        <v>144107.85999999999</v>
      </c>
      <c r="AZ109" s="2">
        <f t="shared" si="75"/>
        <v>0</v>
      </c>
      <c r="BA109" s="2">
        <f t="shared" si="75"/>
        <v>0</v>
      </c>
      <c r="BB109" s="2">
        <f t="shared" si="75"/>
        <v>0</v>
      </c>
      <c r="BC109" s="2">
        <f t="shared" si="75"/>
        <v>0</v>
      </c>
      <c r="BD109" s="2">
        <f t="shared" si="75"/>
        <v>0</v>
      </c>
      <c r="BE109" s="2">
        <f t="shared" si="75"/>
        <v>0</v>
      </c>
      <c r="BF109" s="2">
        <f t="shared" si="75"/>
        <v>0</v>
      </c>
      <c r="BG109" s="2">
        <f t="shared" si="75"/>
        <v>0</v>
      </c>
      <c r="BH109" s="2">
        <f t="shared" si="75"/>
        <v>0</v>
      </c>
      <c r="BI109" s="2">
        <f t="shared" si="75"/>
        <v>0</v>
      </c>
      <c r="BJ109" s="2">
        <f t="shared" si="75"/>
        <v>0</v>
      </c>
      <c r="BK109" s="2">
        <f t="shared" si="75"/>
        <v>0</v>
      </c>
      <c r="BL109" s="2">
        <f t="shared" si="75"/>
        <v>0</v>
      </c>
      <c r="BM109" s="2">
        <f t="shared" si="75"/>
        <v>0</v>
      </c>
      <c r="BN109" s="2">
        <f t="shared" si="75"/>
        <v>0</v>
      </c>
      <c r="BO109" s="2">
        <f t="shared" si="75"/>
        <v>0</v>
      </c>
      <c r="BP109" s="2">
        <f t="shared" si="75"/>
        <v>0</v>
      </c>
      <c r="BQ109" s="2">
        <f t="shared" si="75"/>
        <v>0</v>
      </c>
      <c r="BR109" s="2">
        <f t="shared" si="75"/>
        <v>0</v>
      </c>
      <c r="BS109" s="2">
        <f t="shared" si="75"/>
        <v>0</v>
      </c>
      <c r="BT109" s="2">
        <f t="shared" si="75"/>
        <v>0</v>
      </c>
      <c r="BU109" s="2">
        <f t="shared" si="75"/>
        <v>0</v>
      </c>
      <c r="BV109" s="2">
        <f t="shared" si="75"/>
        <v>0</v>
      </c>
      <c r="BW109" s="2">
        <f t="shared" si="75"/>
        <v>0</v>
      </c>
      <c r="BX109" s="2">
        <f t="shared" si="75"/>
        <v>0</v>
      </c>
      <c r="BY109" s="2">
        <f t="shared" si="75"/>
        <v>0</v>
      </c>
      <c r="BZ109" s="2">
        <f t="shared" si="75"/>
        <v>0</v>
      </c>
      <c r="CA109" s="2">
        <f t="shared" ref="CA109:DF109" si="76">CA124</f>
        <v>184152.28</v>
      </c>
      <c r="CB109" s="2">
        <f t="shared" si="76"/>
        <v>0</v>
      </c>
      <c r="CC109" s="2">
        <f t="shared" si="76"/>
        <v>0</v>
      </c>
      <c r="CD109" s="2">
        <f t="shared" si="76"/>
        <v>184152.28</v>
      </c>
      <c r="CE109" s="2">
        <f t="shared" si="76"/>
        <v>144107.85999999999</v>
      </c>
      <c r="CF109" s="2">
        <f t="shared" si="76"/>
        <v>144107.85999999999</v>
      </c>
      <c r="CG109" s="2">
        <f t="shared" si="76"/>
        <v>0</v>
      </c>
      <c r="CH109" s="2">
        <f t="shared" si="76"/>
        <v>144107.85999999999</v>
      </c>
      <c r="CI109" s="2">
        <f t="shared" si="76"/>
        <v>0</v>
      </c>
      <c r="CJ109" s="2">
        <f t="shared" si="76"/>
        <v>0</v>
      </c>
      <c r="CK109" s="2">
        <f t="shared" si="76"/>
        <v>0</v>
      </c>
      <c r="CL109" s="2">
        <f t="shared" si="76"/>
        <v>0</v>
      </c>
      <c r="CM109" s="2">
        <f t="shared" si="76"/>
        <v>0</v>
      </c>
      <c r="CN109" s="2">
        <f t="shared" si="76"/>
        <v>0</v>
      </c>
      <c r="CO109" s="2">
        <f t="shared" si="76"/>
        <v>0</v>
      </c>
      <c r="CP109" s="2">
        <f t="shared" si="76"/>
        <v>0</v>
      </c>
      <c r="CQ109" s="2">
        <f t="shared" si="76"/>
        <v>0</v>
      </c>
      <c r="CR109" s="2">
        <f t="shared" si="76"/>
        <v>0</v>
      </c>
      <c r="CS109" s="2">
        <f t="shared" si="76"/>
        <v>0</v>
      </c>
      <c r="CT109" s="2">
        <f t="shared" si="76"/>
        <v>0</v>
      </c>
      <c r="CU109" s="2">
        <f t="shared" si="76"/>
        <v>0</v>
      </c>
      <c r="CV109" s="2">
        <f t="shared" si="76"/>
        <v>0</v>
      </c>
      <c r="CW109" s="2">
        <f t="shared" si="76"/>
        <v>0</v>
      </c>
      <c r="CX109" s="2">
        <f t="shared" si="76"/>
        <v>0</v>
      </c>
      <c r="CY109" s="2">
        <f t="shared" si="76"/>
        <v>0</v>
      </c>
      <c r="CZ109" s="2">
        <f t="shared" si="76"/>
        <v>0</v>
      </c>
      <c r="DA109" s="2">
        <f t="shared" si="76"/>
        <v>0</v>
      </c>
      <c r="DB109" s="2">
        <f t="shared" si="76"/>
        <v>0</v>
      </c>
      <c r="DC109" s="2">
        <f t="shared" si="76"/>
        <v>0</v>
      </c>
      <c r="DD109" s="2">
        <f t="shared" si="76"/>
        <v>0</v>
      </c>
      <c r="DE109" s="2">
        <f t="shared" si="76"/>
        <v>0</v>
      </c>
      <c r="DF109" s="2">
        <f t="shared" si="76"/>
        <v>0</v>
      </c>
      <c r="DG109" s="3">
        <f t="shared" ref="DG109:EL109" si="77">DG124</f>
        <v>0</v>
      </c>
      <c r="DH109" s="3">
        <f t="shared" si="77"/>
        <v>0</v>
      </c>
      <c r="DI109" s="3">
        <f t="shared" si="77"/>
        <v>0</v>
      </c>
      <c r="DJ109" s="3">
        <f t="shared" si="77"/>
        <v>0</v>
      </c>
      <c r="DK109" s="3">
        <f t="shared" si="77"/>
        <v>0</v>
      </c>
      <c r="DL109" s="3">
        <f t="shared" si="77"/>
        <v>0</v>
      </c>
      <c r="DM109" s="3">
        <f t="shared" si="77"/>
        <v>0</v>
      </c>
      <c r="DN109" s="3">
        <f t="shared" si="77"/>
        <v>0</v>
      </c>
      <c r="DO109" s="3">
        <f t="shared" si="77"/>
        <v>0</v>
      </c>
      <c r="DP109" s="3">
        <f t="shared" si="77"/>
        <v>0</v>
      </c>
      <c r="DQ109" s="3">
        <f t="shared" si="77"/>
        <v>0</v>
      </c>
      <c r="DR109" s="3">
        <f t="shared" si="77"/>
        <v>0</v>
      </c>
      <c r="DS109" s="3">
        <f t="shared" si="77"/>
        <v>0</v>
      </c>
      <c r="DT109" s="3">
        <f t="shared" si="77"/>
        <v>0</v>
      </c>
      <c r="DU109" s="3">
        <f t="shared" si="77"/>
        <v>0</v>
      </c>
      <c r="DV109" s="3">
        <f t="shared" si="77"/>
        <v>0</v>
      </c>
      <c r="DW109" s="3">
        <f t="shared" si="77"/>
        <v>0</v>
      </c>
      <c r="DX109" s="3">
        <f t="shared" si="77"/>
        <v>0</v>
      </c>
      <c r="DY109" s="3">
        <f t="shared" si="77"/>
        <v>0</v>
      </c>
      <c r="DZ109" s="3">
        <f t="shared" si="77"/>
        <v>0</v>
      </c>
      <c r="EA109" s="3">
        <f t="shared" si="77"/>
        <v>0</v>
      </c>
      <c r="EB109" s="3">
        <f t="shared" si="77"/>
        <v>0</v>
      </c>
      <c r="EC109" s="3">
        <f t="shared" si="77"/>
        <v>0</v>
      </c>
      <c r="ED109" s="3">
        <f t="shared" si="77"/>
        <v>0</v>
      </c>
      <c r="EE109" s="3">
        <f t="shared" si="77"/>
        <v>0</v>
      </c>
      <c r="EF109" s="3">
        <f t="shared" si="77"/>
        <v>0</v>
      </c>
      <c r="EG109" s="3">
        <f t="shared" si="77"/>
        <v>0</v>
      </c>
      <c r="EH109" s="3">
        <f t="shared" si="77"/>
        <v>0</v>
      </c>
      <c r="EI109" s="3">
        <f t="shared" si="77"/>
        <v>0</v>
      </c>
      <c r="EJ109" s="3">
        <f t="shared" si="77"/>
        <v>0</v>
      </c>
      <c r="EK109" s="3">
        <f t="shared" si="77"/>
        <v>0</v>
      </c>
      <c r="EL109" s="3">
        <f t="shared" si="77"/>
        <v>0</v>
      </c>
      <c r="EM109" s="3">
        <f t="shared" ref="EM109:FR109" si="78">EM124</f>
        <v>0</v>
      </c>
      <c r="EN109" s="3">
        <f t="shared" si="78"/>
        <v>0</v>
      </c>
      <c r="EO109" s="3">
        <f t="shared" si="78"/>
        <v>0</v>
      </c>
      <c r="EP109" s="3">
        <f t="shared" si="78"/>
        <v>0</v>
      </c>
      <c r="EQ109" s="3">
        <f t="shared" si="78"/>
        <v>0</v>
      </c>
      <c r="ER109" s="3">
        <f t="shared" si="78"/>
        <v>0</v>
      </c>
      <c r="ES109" s="3">
        <f t="shared" si="78"/>
        <v>0</v>
      </c>
      <c r="ET109" s="3">
        <f t="shared" si="78"/>
        <v>0</v>
      </c>
      <c r="EU109" s="3">
        <f t="shared" si="78"/>
        <v>0</v>
      </c>
      <c r="EV109" s="3">
        <f t="shared" si="78"/>
        <v>0</v>
      </c>
      <c r="EW109" s="3">
        <f t="shared" si="78"/>
        <v>0</v>
      </c>
      <c r="EX109" s="3">
        <f t="shared" si="78"/>
        <v>0</v>
      </c>
      <c r="EY109" s="3">
        <f t="shared" si="78"/>
        <v>0</v>
      </c>
      <c r="EZ109" s="3">
        <f t="shared" si="78"/>
        <v>0</v>
      </c>
      <c r="FA109" s="3">
        <f t="shared" si="78"/>
        <v>0</v>
      </c>
      <c r="FB109" s="3">
        <f t="shared" si="78"/>
        <v>0</v>
      </c>
      <c r="FC109" s="3">
        <f t="shared" si="78"/>
        <v>0</v>
      </c>
      <c r="FD109" s="3">
        <f t="shared" si="78"/>
        <v>0</v>
      </c>
      <c r="FE109" s="3">
        <f t="shared" si="78"/>
        <v>0</v>
      </c>
      <c r="FF109" s="3">
        <f t="shared" si="78"/>
        <v>0</v>
      </c>
      <c r="FG109" s="3">
        <f t="shared" si="78"/>
        <v>0</v>
      </c>
      <c r="FH109" s="3">
        <f t="shared" si="78"/>
        <v>0</v>
      </c>
      <c r="FI109" s="3">
        <f t="shared" si="78"/>
        <v>0</v>
      </c>
      <c r="FJ109" s="3">
        <f t="shared" si="78"/>
        <v>0</v>
      </c>
      <c r="FK109" s="3">
        <f t="shared" si="78"/>
        <v>0</v>
      </c>
      <c r="FL109" s="3">
        <f t="shared" si="78"/>
        <v>0</v>
      </c>
      <c r="FM109" s="3">
        <f t="shared" si="78"/>
        <v>0</v>
      </c>
      <c r="FN109" s="3">
        <f t="shared" si="78"/>
        <v>0</v>
      </c>
      <c r="FO109" s="3">
        <f t="shared" si="78"/>
        <v>0</v>
      </c>
      <c r="FP109" s="3">
        <f t="shared" si="78"/>
        <v>0</v>
      </c>
      <c r="FQ109" s="3">
        <f t="shared" si="78"/>
        <v>0</v>
      </c>
      <c r="FR109" s="3">
        <f t="shared" si="78"/>
        <v>0</v>
      </c>
      <c r="FS109" s="3">
        <f t="shared" ref="FS109:GX109" si="79">FS124</f>
        <v>0</v>
      </c>
      <c r="FT109" s="3">
        <f t="shared" si="79"/>
        <v>0</v>
      </c>
      <c r="FU109" s="3">
        <f t="shared" si="79"/>
        <v>0</v>
      </c>
      <c r="FV109" s="3">
        <f t="shared" si="79"/>
        <v>0</v>
      </c>
      <c r="FW109" s="3">
        <f t="shared" si="79"/>
        <v>0</v>
      </c>
      <c r="FX109" s="3">
        <f t="shared" si="79"/>
        <v>0</v>
      </c>
      <c r="FY109" s="3">
        <f t="shared" si="79"/>
        <v>0</v>
      </c>
      <c r="FZ109" s="3">
        <f t="shared" si="79"/>
        <v>0</v>
      </c>
      <c r="GA109" s="3">
        <f t="shared" si="79"/>
        <v>0</v>
      </c>
      <c r="GB109" s="3">
        <f t="shared" si="79"/>
        <v>0</v>
      </c>
      <c r="GC109" s="3">
        <f t="shared" si="79"/>
        <v>0</v>
      </c>
      <c r="GD109" s="3">
        <f t="shared" si="79"/>
        <v>0</v>
      </c>
      <c r="GE109" s="3">
        <f t="shared" si="79"/>
        <v>0</v>
      </c>
      <c r="GF109" s="3">
        <f t="shared" si="79"/>
        <v>0</v>
      </c>
      <c r="GG109" s="3">
        <f t="shared" si="79"/>
        <v>0</v>
      </c>
      <c r="GH109" s="3">
        <f t="shared" si="79"/>
        <v>0</v>
      </c>
      <c r="GI109" s="3">
        <f t="shared" si="79"/>
        <v>0</v>
      </c>
      <c r="GJ109" s="3">
        <f t="shared" si="79"/>
        <v>0</v>
      </c>
      <c r="GK109" s="3">
        <f t="shared" si="79"/>
        <v>0</v>
      </c>
      <c r="GL109" s="3">
        <f t="shared" si="79"/>
        <v>0</v>
      </c>
      <c r="GM109" s="3">
        <f t="shared" si="79"/>
        <v>0</v>
      </c>
      <c r="GN109" s="3">
        <f t="shared" si="79"/>
        <v>0</v>
      </c>
      <c r="GO109" s="3">
        <f t="shared" si="79"/>
        <v>0</v>
      </c>
      <c r="GP109" s="3">
        <f t="shared" si="79"/>
        <v>0</v>
      </c>
      <c r="GQ109" s="3">
        <f t="shared" si="79"/>
        <v>0</v>
      </c>
      <c r="GR109" s="3">
        <f t="shared" si="79"/>
        <v>0</v>
      </c>
      <c r="GS109" s="3">
        <f t="shared" si="79"/>
        <v>0</v>
      </c>
      <c r="GT109" s="3">
        <f t="shared" si="79"/>
        <v>0</v>
      </c>
      <c r="GU109" s="3">
        <f t="shared" si="79"/>
        <v>0</v>
      </c>
      <c r="GV109" s="3">
        <f t="shared" si="79"/>
        <v>0</v>
      </c>
      <c r="GW109" s="3">
        <f t="shared" si="79"/>
        <v>0</v>
      </c>
      <c r="GX109" s="3">
        <f t="shared" si="79"/>
        <v>0</v>
      </c>
    </row>
    <row r="111" spans="1:245" x14ac:dyDescent="0.2">
      <c r="A111">
        <v>17</v>
      </c>
      <c r="B111">
        <v>1</v>
      </c>
      <c r="C111">
        <f>ROW(SmtRes!A6)</f>
        <v>6</v>
      </c>
      <c r="D111">
        <f>ROW(EtalonRes!A23)</f>
        <v>23</v>
      </c>
      <c r="E111" t="s">
        <v>123</v>
      </c>
      <c r="F111" t="s">
        <v>124</v>
      </c>
      <c r="G111" t="s">
        <v>125</v>
      </c>
      <c r="H111" t="s">
        <v>20</v>
      </c>
      <c r="I111">
        <f>ROUND((16.5*0.3*0.9)/100,9)</f>
        <v>4.4549999999999999E-2</v>
      </c>
      <c r="J111">
        <v>0</v>
      </c>
      <c r="O111">
        <f t="shared" ref="O111:O122" si="80">ROUND(CP111,2)</f>
        <v>390.99</v>
      </c>
      <c r="P111">
        <f t="shared" ref="P111:P122" si="81">ROUND(CQ111*I111,2)</f>
        <v>0</v>
      </c>
      <c r="Q111">
        <f t="shared" ref="Q111:Q122" si="82">ROUND(CR111*I111,2)</f>
        <v>378.8</v>
      </c>
      <c r="R111">
        <f t="shared" ref="R111:R122" si="83">ROUND(CS111*I111,2)</f>
        <v>145.25</v>
      </c>
      <c r="S111">
        <f t="shared" ref="S111:S122" si="84">ROUND(CT111*I111,2)</f>
        <v>12.19</v>
      </c>
      <c r="T111">
        <f t="shared" ref="T111:T122" si="85">ROUND(CU111*I111,2)</f>
        <v>0</v>
      </c>
      <c r="U111">
        <f t="shared" ref="U111:U122" si="86">CV111*I111</f>
        <v>7.0834500000000009E-2</v>
      </c>
      <c r="V111">
        <f t="shared" ref="V111:V122" si="87">CW111*I111</f>
        <v>0</v>
      </c>
      <c r="W111">
        <f t="shared" ref="W111:W122" si="88">ROUND(CX111*I111,2)</f>
        <v>0</v>
      </c>
      <c r="X111">
        <f t="shared" ref="X111:X122" si="89">ROUND(CY111,2)</f>
        <v>8.5299999999999994</v>
      </c>
      <c r="Y111">
        <f t="shared" ref="Y111:Y122" si="90">ROUND(CZ111,2)</f>
        <v>1.22</v>
      </c>
      <c r="AA111">
        <v>39292387</v>
      </c>
      <c r="AB111">
        <f t="shared" ref="AB111:AB122" si="91">ROUND((AC111+AD111+AF111),6)</f>
        <v>8776.4</v>
      </c>
      <c r="AC111">
        <f>ROUND((ES111),6)</f>
        <v>0</v>
      </c>
      <c r="AD111">
        <f>ROUND((((ET111)-(EU111))+AE111),6)</f>
        <v>8502.7099999999991</v>
      </c>
      <c r="AE111">
        <f t="shared" ref="AE111:AF115" si="92">ROUND((EU111),6)</f>
        <v>3260.42</v>
      </c>
      <c r="AF111">
        <f t="shared" si="92"/>
        <v>273.69</v>
      </c>
      <c r="AG111">
        <f t="shared" ref="AG111:AG122" si="93">ROUND((AP111),6)</f>
        <v>0</v>
      </c>
      <c r="AH111">
        <f t="shared" ref="AH111:AI115" si="94">(EW111)</f>
        <v>1.59</v>
      </c>
      <c r="AI111">
        <f t="shared" si="94"/>
        <v>0</v>
      </c>
      <c r="AJ111">
        <f t="shared" ref="AJ111:AJ122" si="95">(AS111)</f>
        <v>0</v>
      </c>
      <c r="AK111">
        <v>8776.4</v>
      </c>
      <c r="AL111">
        <v>0</v>
      </c>
      <c r="AM111">
        <v>8502.7099999999991</v>
      </c>
      <c r="AN111">
        <v>3260.42</v>
      </c>
      <c r="AO111">
        <v>273.69</v>
      </c>
      <c r="AP111">
        <v>0</v>
      </c>
      <c r="AQ111">
        <v>1.59</v>
      </c>
      <c r="AR111">
        <v>0</v>
      </c>
      <c r="AS111">
        <v>0</v>
      </c>
      <c r="AT111">
        <v>70</v>
      </c>
      <c r="AU111">
        <v>10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4</v>
      </c>
      <c r="BJ111" t="s">
        <v>126</v>
      </c>
      <c r="BM111">
        <v>0</v>
      </c>
      <c r="BN111">
        <v>0</v>
      </c>
      <c r="BO111" t="s">
        <v>3</v>
      </c>
      <c r="BP111">
        <v>0</v>
      </c>
      <c r="BQ111">
        <v>1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70</v>
      </c>
      <c r="CA111">
        <v>10</v>
      </c>
      <c r="CE111">
        <v>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 t="shared" ref="CP111:CP122" si="96">(P111+Q111+S111)</f>
        <v>390.99</v>
      </c>
      <c r="CQ111">
        <f t="shared" ref="CQ111:CQ122" si="97">(AC111*BC111*AW111)</f>
        <v>0</v>
      </c>
      <c r="CR111">
        <f>((((ET111)*BB111-(EU111)*BS111)+AE111*BS111)*AV111)</f>
        <v>8502.7099999999991</v>
      </c>
      <c r="CS111">
        <f t="shared" ref="CS111:CS122" si="98">(AE111*BS111*AV111)</f>
        <v>3260.42</v>
      </c>
      <c r="CT111">
        <f t="shared" ref="CT111:CT122" si="99">(AF111*BA111*AV111)</f>
        <v>273.69</v>
      </c>
      <c r="CU111">
        <f t="shared" ref="CU111:CU122" si="100">AG111</f>
        <v>0</v>
      </c>
      <c r="CV111">
        <f t="shared" ref="CV111:CV122" si="101">(AH111*AV111)</f>
        <v>1.59</v>
      </c>
      <c r="CW111">
        <f t="shared" ref="CW111:CW122" si="102">AI111</f>
        <v>0</v>
      </c>
      <c r="CX111">
        <f t="shared" ref="CX111:CX122" si="103">AJ111</f>
        <v>0</v>
      </c>
      <c r="CY111">
        <f t="shared" ref="CY111:CY122" si="104">((S111*BZ111)/100)</f>
        <v>8.5329999999999995</v>
      </c>
      <c r="CZ111">
        <f t="shared" ref="CZ111:CZ122" si="105">((S111*CA111)/100)</f>
        <v>1.2189999999999999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1007</v>
      </c>
      <c r="DV111" t="s">
        <v>20</v>
      </c>
      <c r="DW111" t="s">
        <v>20</v>
      </c>
      <c r="DX111">
        <v>100</v>
      </c>
      <c r="EE111">
        <v>34857346</v>
      </c>
      <c r="EF111">
        <v>1</v>
      </c>
      <c r="EG111" t="s">
        <v>22</v>
      </c>
      <c r="EH111">
        <v>0</v>
      </c>
      <c r="EI111" t="s">
        <v>3</v>
      </c>
      <c r="EJ111">
        <v>4</v>
      </c>
      <c r="EK111">
        <v>0</v>
      </c>
      <c r="EL111" t="s">
        <v>23</v>
      </c>
      <c r="EM111" t="s">
        <v>24</v>
      </c>
      <c r="EO111" t="s">
        <v>3</v>
      </c>
      <c r="EQ111">
        <v>0</v>
      </c>
      <c r="ER111">
        <v>8776.4</v>
      </c>
      <c r="ES111">
        <v>0</v>
      </c>
      <c r="ET111">
        <v>8502.7099999999991</v>
      </c>
      <c r="EU111">
        <v>3260.42</v>
      </c>
      <c r="EV111">
        <v>273.69</v>
      </c>
      <c r="EW111">
        <v>1.59</v>
      </c>
      <c r="EX111">
        <v>0</v>
      </c>
      <c r="EY111">
        <v>0</v>
      </c>
      <c r="FQ111">
        <v>0</v>
      </c>
      <c r="FR111">
        <f t="shared" ref="FR111:FR122" si="106">ROUND(IF(AND(BH111=3,BI111=3),P111,0),2)</f>
        <v>0</v>
      </c>
      <c r="FS111">
        <v>0</v>
      </c>
      <c r="FX111">
        <v>70</v>
      </c>
      <c r="FY111">
        <v>10</v>
      </c>
      <c r="GA111" t="s">
        <v>3</v>
      </c>
      <c r="GD111">
        <v>0</v>
      </c>
      <c r="GF111">
        <v>929397458</v>
      </c>
      <c r="GG111">
        <v>2</v>
      </c>
      <c r="GH111">
        <v>1</v>
      </c>
      <c r="GI111">
        <v>-2</v>
      </c>
      <c r="GJ111">
        <v>0</v>
      </c>
      <c r="GK111">
        <f>ROUND(R111*(R12)/100,2)</f>
        <v>156.87</v>
      </c>
      <c r="GL111">
        <f t="shared" ref="GL111:GL122" si="107">ROUND(IF(AND(BH111=3,BI111=3,FS111&lt;&gt;0),P111,0),2)</f>
        <v>0</v>
      </c>
      <c r="GM111">
        <f>ROUND(O111+X111+Y111+GK111,2)+GX111</f>
        <v>557.61</v>
      </c>
      <c r="GN111">
        <f>IF(OR(BI111=0,BI111=1),ROUND(O111+X111+Y111+GK111,2),0)</f>
        <v>0</v>
      </c>
      <c r="GO111">
        <f>IF(BI111=2,ROUND(O111+X111+Y111+GK111,2),0)</f>
        <v>0</v>
      </c>
      <c r="GP111">
        <f>IF(BI111=4,ROUND(O111+X111+Y111+GK111,2)+GX111,0)</f>
        <v>557.61</v>
      </c>
      <c r="GR111">
        <v>0</v>
      </c>
      <c r="GS111">
        <v>3</v>
      </c>
      <c r="GT111">
        <v>0</v>
      </c>
      <c r="GU111" t="s">
        <v>3</v>
      </c>
      <c r="GV111">
        <f t="shared" ref="GV111:GV122" si="108">ROUND((GT111),6)</f>
        <v>0</v>
      </c>
      <c r="GW111">
        <v>1</v>
      </c>
      <c r="GX111">
        <f t="shared" ref="GX111:GX122" si="109">ROUND(HC111*I111,2)</f>
        <v>0</v>
      </c>
      <c r="HA111">
        <v>0</v>
      </c>
      <c r="HB111">
        <v>0</v>
      </c>
      <c r="HC111">
        <f t="shared" ref="HC111:HC122" si="110">GV111*GW111</f>
        <v>0</v>
      </c>
      <c r="IK111">
        <v>0</v>
      </c>
    </row>
    <row r="112" spans="1:245" x14ac:dyDescent="0.2">
      <c r="A112">
        <v>17</v>
      </c>
      <c r="B112">
        <v>1</v>
      </c>
      <c r="C112">
        <f>ROW(SmtRes!A7)</f>
        <v>7</v>
      </c>
      <c r="D112">
        <f>ROW(EtalonRes!A24)</f>
        <v>24</v>
      </c>
      <c r="E112" t="s">
        <v>127</v>
      </c>
      <c r="F112" t="s">
        <v>128</v>
      </c>
      <c r="G112" t="s">
        <v>129</v>
      </c>
      <c r="H112" t="s">
        <v>20</v>
      </c>
      <c r="I112">
        <f>ROUND(I111/0.9*0.1,9)</f>
        <v>4.9500000000000004E-3</v>
      </c>
      <c r="J112">
        <v>0</v>
      </c>
      <c r="O112">
        <f t="shared" si="80"/>
        <v>197.76</v>
      </c>
      <c r="P112">
        <f t="shared" si="81"/>
        <v>0</v>
      </c>
      <c r="Q112">
        <f t="shared" si="82"/>
        <v>0</v>
      </c>
      <c r="R112">
        <f t="shared" si="83"/>
        <v>0</v>
      </c>
      <c r="S112">
        <f t="shared" si="84"/>
        <v>197.76</v>
      </c>
      <c r="T112">
        <f t="shared" si="85"/>
        <v>0</v>
      </c>
      <c r="U112">
        <f t="shared" si="86"/>
        <v>1.0969200000000001</v>
      </c>
      <c r="V112">
        <f t="shared" si="87"/>
        <v>0</v>
      </c>
      <c r="W112">
        <f t="shared" si="88"/>
        <v>0</v>
      </c>
      <c r="X112">
        <f t="shared" si="89"/>
        <v>138.43</v>
      </c>
      <c r="Y112">
        <f t="shared" si="90"/>
        <v>19.78</v>
      </c>
      <c r="AA112">
        <v>39292387</v>
      </c>
      <c r="AB112">
        <f t="shared" si="91"/>
        <v>39952.26</v>
      </c>
      <c r="AC112">
        <f>ROUND((ES112),6)</f>
        <v>0</v>
      </c>
      <c r="AD112">
        <f>ROUND((((ET112)-(EU112))+AE112),6)</f>
        <v>0</v>
      </c>
      <c r="AE112">
        <f t="shared" si="92"/>
        <v>0</v>
      </c>
      <c r="AF112">
        <f t="shared" si="92"/>
        <v>39952.26</v>
      </c>
      <c r="AG112">
        <f t="shared" si="93"/>
        <v>0</v>
      </c>
      <c r="AH112">
        <f t="shared" si="94"/>
        <v>221.6</v>
      </c>
      <c r="AI112">
        <f t="shared" si="94"/>
        <v>0</v>
      </c>
      <c r="AJ112">
        <f t="shared" si="95"/>
        <v>0</v>
      </c>
      <c r="AK112">
        <v>39952.26</v>
      </c>
      <c r="AL112">
        <v>0</v>
      </c>
      <c r="AM112">
        <v>0</v>
      </c>
      <c r="AN112">
        <v>0</v>
      </c>
      <c r="AO112">
        <v>39952.26</v>
      </c>
      <c r="AP112">
        <v>0</v>
      </c>
      <c r="AQ112">
        <v>221.6</v>
      </c>
      <c r="AR112">
        <v>0</v>
      </c>
      <c r="AS112">
        <v>0</v>
      </c>
      <c r="AT112">
        <v>70</v>
      </c>
      <c r="AU112">
        <v>10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1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4</v>
      </c>
      <c r="BJ112" t="s">
        <v>130</v>
      </c>
      <c r="BM112">
        <v>0</v>
      </c>
      <c r="BN112">
        <v>0</v>
      </c>
      <c r="BO112" t="s">
        <v>3</v>
      </c>
      <c r="BP112">
        <v>0</v>
      </c>
      <c r="BQ112">
        <v>1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70</v>
      </c>
      <c r="CA112">
        <v>10</v>
      </c>
      <c r="CE112">
        <v>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96"/>
        <v>197.76</v>
      </c>
      <c r="CQ112">
        <f t="shared" si="97"/>
        <v>0</v>
      </c>
      <c r="CR112">
        <f>((((ET112)*BB112-(EU112)*BS112)+AE112*BS112)*AV112)</f>
        <v>0</v>
      </c>
      <c r="CS112">
        <f t="shared" si="98"/>
        <v>0</v>
      </c>
      <c r="CT112">
        <f t="shared" si="99"/>
        <v>39952.26</v>
      </c>
      <c r="CU112">
        <f t="shared" si="100"/>
        <v>0</v>
      </c>
      <c r="CV112">
        <f t="shared" si="101"/>
        <v>221.6</v>
      </c>
      <c r="CW112">
        <f t="shared" si="102"/>
        <v>0</v>
      </c>
      <c r="CX112">
        <f t="shared" si="103"/>
        <v>0</v>
      </c>
      <c r="CY112">
        <f t="shared" si="104"/>
        <v>138.43199999999999</v>
      </c>
      <c r="CZ112">
        <f t="shared" si="105"/>
        <v>19.776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1007</v>
      </c>
      <c r="DV112" t="s">
        <v>20</v>
      </c>
      <c r="DW112" t="s">
        <v>20</v>
      </c>
      <c r="DX112">
        <v>100</v>
      </c>
      <c r="EE112">
        <v>34857346</v>
      </c>
      <c r="EF112">
        <v>1</v>
      </c>
      <c r="EG112" t="s">
        <v>22</v>
      </c>
      <c r="EH112">
        <v>0</v>
      </c>
      <c r="EI112" t="s">
        <v>3</v>
      </c>
      <c r="EJ112">
        <v>4</v>
      </c>
      <c r="EK112">
        <v>0</v>
      </c>
      <c r="EL112" t="s">
        <v>23</v>
      </c>
      <c r="EM112" t="s">
        <v>24</v>
      </c>
      <c r="EO112" t="s">
        <v>3</v>
      </c>
      <c r="EQ112">
        <v>0</v>
      </c>
      <c r="ER112">
        <v>39952.26</v>
      </c>
      <c r="ES112">
        <v>0</v>
      </c>
      <c r="ET112">
        <v>0</v>
      </c>
      <c r="EU112">
        <v>0</v>
      </c>
      <c r="EV112">
        <v>39952.26</v>
      </c>
      <c r="EW112">
        <v>221.6</v>
      </c>
      <c r="EX112">
        <v>0</v>
      </c>
      <c r="EY112">
        <v>0</v>
      </c>
      <c r="FQ112">
        <v>0</v>
      </c>
      <c r="FR112">
        <f t="shared" si="106"/>
        <v>0</v>
      </c>
      <c r="FS112">
        <v>0</v>
      </c>
      <c r="FX112">
        <v>70</v>
      </c>
      <c r="FY112">
        <v>10</v>
      </c>
      <c r="GA112" t="s">
        <v>3</v>
      </c>
      <c r="GD112">
        <v>0</v>
      </c>
      <c r="GF112">
        <v>-867358258</v>
      </c>
      <c r="GG112">
        <v>2</v>
      </c>
      <c r="GH112">
        <v>1</v>
      </c>
      <c r="GI112">
        <v>-2</v>
      </c>
      <c r="GJ112">
        <v>0</v>
      </c>
      <c r="GK112">
        <f>ROUND(R112*(R12)/100,2)</f>
        <v>0</v>
      </c>
      <c r="GL112">
        <f t="shared" si="107"/>
        <v>0</v>
      </c>
      <c r="GM112">
        <f>ROUND(O112+X112+Y112+GK112,2)+GX112</f>
        <v>355.97</v>
      </c>
      <c r="GN112">
        <f>IF(OR(BI112=0,BI112=1),ROUND(O112+X112+Y112+GK112,2),0)</f>
        <v>0</v>
      </c>
      <c r="GO112">
        <f>IF(BI112=2,ROUND(O112+X112+Y112+GK112,2),0)</f>
        <v>0</v>
      </c>
      <c r="GP112">
        <f>IF(BI112=4,ROUND(O112+X112+Y112+GK112,2)+GX112,0)</f>
        <v>355.97</v>
      </c>
      <c r="GR112">
        <v>0</v>
      </c>
      <c r="GS112">
        <v>3</v>
      </c>
      <c r="GT112">
        <v>0</v>
      </c>
      <c r="GU112" t="s">
        <v>3</v>
      </c>
      <c r="GV112">
        <f t="shared" si="108"/>
        <v>0</v>
      </c>
      <c r="GW112">
        <v>1</v>
      </c>
      <c r="GX112">
        <f t="shared" si="109"/>
        <v>0</v>
      </c>
      <c r="HA112">
        <v>0</v>
      </c>
      <c r="HB112">
        <v>0</v>
      </c>
      <c r="HC112">
        <f t="shared" si="110"/>
        <v>0</v>
      </c>
      <c r="IK112">
        <v>0</v>
      </c>
    </row>
    <row r="113" spans="1:245" x14ac:dyDescent="0.2">
      <c r="A113">
        <v>17</v>
      </c>
      <c r="B113">
        <v>1</v>
      </c>
      <c r="C113">
        <f>ROW(SmtRes!A10)</f>
        <v>10</v>
      </c>
      <c r="D113">
        <f>ROW(EtalonRes!A27)</f>
        <v>27</v>
      </c>
      <c r="E113" t="s">
        <v>131</v>
      </c>
      <c r="F113" t="s">
        <v>124</v>
      </c>
      <c r="G113" t="s">
        <v>125</v>
      </c>
      <c r="H113" t="s">
        <v>20</v>
      </c>
      <c r="I113">
        <f>ROUND(I112*0.9,9)</f>
        <v>4.4549999999999998E-3</v>
      </c>
      <c r="J113">
        <v>0</v>
      </c>
      <c r="O113">
        <f t="shared" si="80"/>
        <v>39.1</v>
      </c>
      <c r="P113">
        <f t="shared" si="81"/>
        <v>0</v>
      </c>
      <c r="Q113">
        <f t="shared" si="82"/>
        <v>37.880000000000003</v>
      </c>
      <c r="R113">
        <f t="shared" si="83"/>
        <v>14.53</v>
      </c>
      <c r="S113">
        <f t="shared" si="84"/>
        <v>1.22</v>
      </c>
      <c r="T113">
        <f t="shared" si="85"/>
        <v>0</v>
      </c>
      <c r="U113">
        <f t="shared" si="86"/>
        <v>7.0834499999999998E-3</v>
      </c>
      <c r="V113">
        <f t="shared" si="87"/>
        <v>0</v>
      </c>
      <c r="W113">
        <f t="shared" si="88"/>
        <v>0</v>
      </c>
      <c r="X113">
        <f t="shared" si="89"/>
        <v>0.85</v>
      </c>
      <c r="Y113">
        <f t="shared" si="90"/>
        <v>0.12</v>
      </c>
      <c r="AA113">
        <v>39292387</v>
      </c>
      <c r="AB113">
        <f t="shared" si="91"/>
        <v>8776.4</v>
      </c>
      <c r="AC113">
        <f>ROUND((ES113),6)</f>
        <v>0</v>
      </c>
      <c r="AD113">
        <f>ROUND((((ET113)-(EU113))+AE113),6)</f>
        <v>8502.7099999999991</v>
      </c>
      <c r="AE113">
        <f t="shared" si="92"/>
        <v>3260.42</v>
      </c>
      <c r="AF113">
        <f t="shared" si="92"/>
        <v>273.69</v>
      </c>
      <c r="AG113">
        <f t="shared" si="93"/>
        <v>0</v>
      </c>
      <c r="AH113">
        <f t="shared" si="94"/>
        <v>1.59</v>
      </c>
      <c r="AI113">
        <f t="shared" si="94"/>
        <v>0</v>
      </c>
      <c r="AJ113">
        <f t="shared" si="95"/>
        <v>0</v>
      </c>
      <c r="AK113">
        <v>8776.4</v>
      </c>
      <c r="AL113">
        <v>0</v>
      </c>
      <c r="AM113">
        <v>8502.7099999999991</v>
      </c>
      <c r="AN113">
        <v>3260.42</v>
      </c>
      <c r="AO113">
        <v>273.69</v>
      </c>
      <c r="AP113">
        <v>0</v>
      </c>
      <c r="AQ113">
        <v>1.59</v>
      </c>
      <c r="AR113">
        <v>0</v>
      </c>
      <c r="AS113">
        <v>0</v>
      </c>
      <c r="AT113">
        <v>70</v>
      </c>
      <c r="AU113">
        <v>10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1</v>
      </c>
      <c r="BD113" t="s">
        <v>3</v>
      </c>
      <c r="BE113" t="s">
        <v>3</v>
      </c>
      <c r="BF113" t="s">
        <v>3</v>
      </c>
      <c r="BG113" t="s">
        <v>3</v>
      </c>
      <c r="BH113">
        <v>0</v>
      </c>
      <c r="BI113">
        <v>4</v>
      </c>
      <c r="BJ113" t="s">
        <v>126</v>
      </c>
      <c r="BM113">
        <v>0</v>
      </c>
      <c r="BN113">
        <v>0</v>
      </c>
      <c r="BO113" t="s">
        <v>3</v>
      </c>
      <c r="BP113">
        <v>0</v>
      </c>
      <c r="BQ113">
        <v>1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70</v>
      </c>
      <c r="CA113">
        <v>10</v>
      </c>
      <c r="CE113">
        <v>0</v>
      </c>
      <c r="CF113">
        <v>0</v>
      </c>
      <c r="CG113">
        <v>0</v>
      </c>
      <c r="CM113">
        <v>0</v>
      </c>
      <c r="CN113" t="s">
        <v>3</v>
      </c>
      <c r="CO113">
        <v>0</v>
      </c>
      <c r="CP113">
        <f t="shared" si="96"/>
        <v>39.1</v>
      </c>
      <c r="CQ113">
        <f t="shared" si="97"/>
        <v>0</v>
      </c>
      <c r="CR113">
        <f>((((ET113)*BB113-(EU113)*BS113)+AE113*BS113)*AV113)</f>
        <v>8502.7099999999991</v>
      </c>
      <c r="CS113">
        <f t="shared" si="98"/>
        <v>3260.42</v>
      </c>
      <c r="CT113">
        <f t="shared" si="99"/>
        <v>273.69</v>
      </c>
      <c r="CU113">
        <f t="shared" si="100"/>
        <v>0</v>
      </c>
      <c r="CV113">
        <f t="shared" si="101"/>
        <v>1.59</v>
      </c>
      <c r="CW113">
        <f t="shared" si="102"/>
        <v>0</v>
      </c>
      <c r="CX113">
        <f t="shared" si="103"/>
        <v>0</v>
      </c>
      <c r="CY113">
        <f t="shared" si="104"/>
        <v>0.85399999999999987</v>
      </c>
      <c r="CZ113">
        <f t="shared" si="105"/>
        <v>0.122</v>
      </c>
      <c r="DC113" t="s">
        <v>3</v>
      </c>
      <c r="DD113" t="s">
        <v>3</v>
      </c>
      <c r="DE113" t="s">
        <v>3</v>
      </c>
      <c r="DF113" t="s">
        <v>3</v>
      </c>
      <c r="DG113" t="s">
        <v>3</v>
      </c>
      <c r="DH113" t="s">
        <v>3</v>
      </c>
      <c r="DI113" t="s">
        <v>3</v>
      </c>
      <c r="DJ113" t="s">
        <v>3</v>
      </c>
      <c r="DK113" t="s">
        <v>3</v>
      </c>
      <c r="DL113" t="s">
        <v>3</v>
      </c>
      <c r="DM113" t="s">
        <v>3</v>
      </c>
      <c r="DN113">
        <v>0</v>
      </c>
      <c r="DO113">
        <v>0</v>
      </c>
      <c r="DP113">
        <v>1</v>
      </c>
      <c r="DQ113">
        <v>1</v>
      </c>
      <c r="DU113">
        <v>1007</v>
      </c>
      <c r="DV113" t="s">
        <v>20</v>
      </c>
      <c r="DW113" t="s">
        <v>20</v>
      </c>
      <c r="DX113">
        <v>100</v>
      </c>
      <c r="EE113">
        <v>34857346</v>
      </c>
      <c r="EF113">
        <v>1</v>
      </c>
      <c r="EG113" t="s">
        <v>22</v>
      </c>
      <c r="EH113">
        <v>0</v>
      </c>
      <c r="EI113" t="s">
        <v>3</v>
      </c>
      <c r="EJ113">
        <v>4</v>
      </c>
      <c r="EK113">
        <v>0</v>
      </c>
      <c r="EL113" t="s">
        <v>23</v>
      </c>
      <c r="EM113" t="s">
        <v>24</v>
      </c>
      <c r="EO113" t="s">
        <v>3</v>
      </c>
      <c r="EQ113">
        <v>0</v>
      </c>
      <c r="ER113">
        <v>8776.4</v>
      </c>
      <c r="ES113">
        <v>0</v>
      </c>
      <c r="ET113">
        <v>8502.7099999999991</v>
      </c>
      <c r="EU113">
        <v>3260.42</v>
      </c>
      <c r="EV113">
        <v>273.69</v>
      </c>
      <c r="EW113">
        <v>1.59</v>
      </c>
      <c r="EX113">
        <v>0</v>
      </c>
      <c r="EY113">
        <v>0</v>
      </c>
      <c r="FQ113">
        <v>0</v>
      </c>
      <c r="FR113">
        <f t="shared" si="106"/>
        <v>0</v>
      </c>
      <c r="FS113">
        <v>0</v>
      </c>
      <c r="FX113">
        <v>70</v>
      </c>
      <c r="FY113">
        <v>10</v>
      </c>
      <c r="GA113" t="s">
        <v>3</v>
      </c>
      <c r="GD113">
        <v>0</v>
      </c>
      <c r="GF113">
        <v>929397458</v>
      </c>
      <c r="GG113">
        <v>2</v>
      </c>
      <c r="GH113">
        <v>1</v>
      </c>
      <c r="GI113">
        <v>-2</v>
      </c>
      <c r="GJ113">
        <v>0</v>
      </c>
      <c r="GK113">
        <f>ROUND(R113*(R12)/100,2)</f>
        <v>15.69</v>
      </c>
      <c r="GL113">
        <f t="shared" si="107"/>
        <v>0</v>
      </c>
      <c r="GM113">
        <f>ROUND(O113+X113+Y113+GK113,2)+GX113</f>
        <v>55.76</v>
      </c>
      <c r="GN113">
        <f>IF(OR(BI113=0,BI113=1),ROUND(O113+X113+Y113+GK113,2),0)</f>
        <v>0</v>
      </c>
      <c r="GO113">
        <f>IF(BI113=2,ROUND(O113+X113+Y113+GK113,2),0)</f>
        <v>0</v>
      </c>
      <c r="GP113">
        <f>IF(BI113=4,ROUND(O113+X113+Y113+GK113,2)+GX113,0)</f>
        <v>55.76</v>
      </c>
      <c r="GR113">
        <v>0</v>
      </c>
      <c r="GS113">
        <v>3</v>
      </c>
      <c r="GT113">
        <v>0</v>
      </c>
      <c r="GU113" t="s">
        <v>3</v>
      </c>
      <c r="GV113">
        <f t="shared" si="108"/>
        <v>0</v>
      </c>
      <c r="GW113">
        <v>1</v>
      </c>
      <c r="GX113">
        <f t="shared" si="109"/>
        <v>0</v>
      </c>
      <c r="HA113">
        <v>0</v>
      </c>
      <c r="HB113">
        <v>0</v>
      </c>
      <c r="HC113">
        <f t="shared" si="110"/>
        <v>0</v>
      </c>
      <c r="IK113">
        <v>0</v>
      </c>
    </row>
    <row r="114" spans="1:245" x14ac:dyDescent="0.2">
      <c r="A114">
        <v>17</v>
      </c>
      <c r="B114">
        <v>1</v>
      </c>
      <c r="C114">
        <f>ROW(SmtRes!A11)</f>
        <v>11</v>
      </c>
      <c r="D114">
        <f>ROW(EtalonRes!A28)</f>
        <v>28</v>
      </c>
      <c r="E114" t="s">
        <v>132</v>
      </c>
      <c r="F114" t="s">
        <v>133</v>
      </c>
      <c r="G114" t="s">
        <v>134</v>
      </c>
      <c r="H114" t="s">
        <v>20</v>
      </c>
      <c r="I114">
        <f>ROUND(I112*0.1,9)</f>
        <v>4.95E-4</v>
      </c>
      <c r="J114">
        <v>0</v>
      </c>
      <c r="O114">
        <f t="shared" si="80"/>
        <v>5.27</v>
      </c>
      <c r="P114">
        <f t="shared" si="81"/>
        <v>0</v>
      </c>
      <c r="Q114">
        <f t="shared" si="82"/>
        <v>0</v>
      </c>
      <c r="R114">
        <f t="shared" si="83"/>
        <v>0</v>
      </c>
      <c r="S114">
        <f t="shared" si="84"/>
        <v>5.27</v>
      </c>
      <c r="T114">
        <f t="shared" si="85"/>
        <v>0</v>
      </c>
      <c r="U114">
        <f t="shared" si="86"/>
        <v>4.1084999999999997E-2</v>
      </c>
      <c r="V114">
        <f t="shared" si="87"/>
        <v>0</v>
      </c>
      <c r="W114">
        <f t="shared" si="88"/>
        <v>0</v>
      </c>
      <c r="X114">
        <f t="shared" si="89"/>
        <v>3.69</v>
      </c>
      <c r="Y114">
        <f t="shared" si="90"/>
        <v>0.53</v>
      </c>
      <c r="AA114">
        <v>39292387</v>
      </c>
      <c r="AB114">
        <f t="shared" si="91"/>
        <v>10648.9</v>
      </c>
      <c r="AC114">
        <f>ROUND((ES114),6)</f>
        <v>0</v>
      </c>
      <c r="AD114">
        <f>ROUND((((ET114)-(EU114))+AE114),6)</f>
        <v>0</v>
      </c>
      <c r="AE114">
        <f t="shared" si="92"/>
        <v>0</v>
      </c>
      <c r="AF114">
        <f t="shared" si="92"/>
        <v>10648.9</v>
      </c>
      <c r="AG114">
        <f t="shared" si="93"/>
        <v>0</v>
      </c>
      <c r="AH114">
        <f t="shared" si="94"/>
        <v>83</v>
      </c>
      <c r="AI114">
        <f t="shared" si="94"/>
        <v>0</v>
      </c>
      <c r="AJ114">
        <f t="shared" si="95"/>
        <v>0</v>
      </c>
      <c r="AK114">
        <v>10648.9</v>
      </c>
      <c r="AL114">
        <v>0</v>
      </c>
      <c r="AM114">
        <v>0</v>
      </c>
      <c r="AN114">
        <v>0</v>
      </c>
      <c r="AO114">
        <v>10648.9</v>
      </c>
      <c r="AP114">
        <v>0</v>
      </c>
      <c r="AQ114">
        <v>83</v>
      </c>
      <c r="AR114">
        <v>0</v>
      </c>
      <c r="AS114">
        <v>0</v>
      </c>
      <c r="AT114">
        <v>70</v>
      </c>
      <c r="AU114">
        <v>10</v>
      </c>
      <c r="AV114">
        <v>1</v>
      </c>
      <c r="AW114">
        <v>1</v>
      </c>
      <c r="AZ114">
        <v>1</v>
      </c>
      <c r="BA114">
        <v>1</v>
      </c>
      <c r="BB114">
        <v>1</v>
      </c>
      <c r="BC114">
        <v>1</v>
      </c>
      <c r="BD114" t="s">
        <v>3</v>
      </c>
      <c r="BE114" t="s">
        <v>3</v>
      </c>
      <c r="BF114" t="s">
        <v>3</v>
      </c>
      <c r="BG114" t="s">
        <v>3</v>
      </c>
      <c r="BH114">
        <v>0</v>
      </c>
      <c r="BI114">
        <v>4</v>
      </c>
      <c r="BJ114" t="s">
        <v>135</v>
      </c>
      <c r="BM114">
        <v>0</v>
      </c>
      <c r="BN114">
        <v>0</v>
      </c>
      <c r="BO114" t="s">
        <v>3</v>
      </c>
      <c r="BP114">
        <v>0</v>
      </c>
      <c r="BQ114">
        <v>1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70</v>
      </c>
      <c r="CA114">
        <v>10</v>
      </c>
      <c r="CE114">
        <v>0</v>
      </c>
      <c r="CF114">
        <v>0</v>
      </c>
      <c r="CG114">
        <v>0</v>
      </c>
      <c r="CM114">
        <v>0</v>
      </c>
      <c r="CN114" t="s">
        <v>3</v>
      </c>
      <c r="CO114">
        <v>0</v>
      </c>
      <c r="CP114">
        <f t="shared" si="96"/>
        <v>5.27</v>
      </c>
      <c r="CQ114">
        <f t="shared" si="97"/>
        <v>0</v>
      </c>
      <c r="CR114">
        <f>((((ET114)*BB114-(EU114)*BS114)+AE114*BS114)*AV114)</f>
        <v>0</v>
      </c>
      <c r="CS114">
        <f t="shared" si="98"/>
        <v>0</v>
      </c>
      <c r="CT114">
        <f t="shared" si="99"/>
        <v>10648.9</v>
      </c>
      <c r="CU114">
        <f t="shared" si="100"/>
        <v>0</v>
      </c>
      <c r="CV114">
        <f t="shared" si="101"/>
        <v>83</v>
      </c>
      <c r="CW114">
        <f t="shared" si="102"/>
        <v>0</v>
      </c>
      <c r="CX114">
        <f t="shared" si="103"/>
        <v>0</v>
      </c>
      <c r="CY114">
        <f t="shared" si="104"/>
        <v>3.6889999999999996</v>
      </c>
      <c r="CZ114">
        <f t="shared" si="105"/>
        <v>0.52699999999999991</v>
      </c>
      <c r="DC114" t="s">
        <v>3</v>
      </c>
      <c r="DD114" t="s">
        <v>3</v>
      </c>
      <c r="DE114" t="s">
        <v>3</v>
      </c>
      <c r="DF114" t="s">
        <v>3</v>
      </c>
      <c r="DG114" t="s">
        <v>3</v>
      </c>
      <c r="DH114" t="s">
        <v>3</v>
      </c>
      <c r="DI114" t="s">
        <v>3</v>
      </c>
      <c r="DJ114" t="s">
        <v>3</v>
      </c>
      <c r="DK114" t="s">
        <v>3</v>
      </c>
      <c r="DL114" t="s">
        <v>3</v>
      </c>
      <c r="DM114" t="s">
        <v>3</v>
      </c>
      <c r="DN114">
        <v>0</v>
      </c>
      <c r="DO114">
        <v>0</v>
      </c>
      <c r="DP114">
        <v>1</v>
      </c>
      <c r="DQ114">
        <v>1</v>
      </c>
      <c r="DU114">
        <v>1007</v>
      </c>
      <c r="DV114" t="s">
        <v>20</v>
      </c>
      <c r="DW114" t="s">
        <v>20</v>
      </c>
      <c r="DX114">
        <v>100</v>
      </c>
      <c r="EE114">
        <v>34857346</v>
      </c>
      <c r="EF114">
        <v>1</v>
      </c>
      <c r="EG114" t="s">
        <v>22</v>
      </c>
      <c r="EH114">
        <v>0</v>
      </c>
      <c r="EI114" t="s">
        <v>3</v>
      </c>
      <c r="EJ114">
        <v>4</v>
      </c>
      <c r="EK114">
        <v>0</v>
      </c>
      <c r="EL114" t="s">
        <v>23</v>
      </c>
      <c r="EM114" t="s">
        <v>24</v>
      </c>
      <c r="EO114" t="s">
        <v>3</v>
      </c>
      <c r="EQ114">
        <v>0</v>
      </c>
      <c r="ER114">
        <v>10648.9</v>
      </c>
      <c r="ES114">
        <v>0</v>
      </c>
      <c r="ET114">
        <v>0</v>
      </c>
      <c r="EU114">
        <v>0</v>
      </c>
      <c r="EV114">
        <v>10648.9</v>
      </c>
      <c r="EW114">
        <v>83</v>
      </c>
      <c r="EX114">
        <v>0</v>
      </c>
      <c r="EY114">
        <v>0</v>
      </c>
      <c r="FQ114">
        <v>0</v>
      </c>
      <c r="FR114">
        <f t="shared" si="106"/>
        <v>0</v>
      </c>
      <c r="FS114">
        <v>0</v>
      </c>
      <c r="FX114">
        <v>70</v>
      </c>
      <c r="FY114">
        <v>10</v>
      </c>
      <c r="GA114" t="s">
        <v>3</v>
      </c>
      <c r="GD114">
        <v>0</v>
      </c>
      <c r="GF114">
        <v>182236028</v>
      </c>
      <c r="GG114">
        <v>2</v>
      </c>
      <c r="GH114">
        <v>1</v>
      </c>
      <c r="GI114">
        <v>-2</v>
      </c>
      <c r="GJ114">
        <v>0</v>
      </c>
      <c r="GK114">
        <f>ROUND(R114*(R12)/100,2)</f>
        <v>0</v>
      </c>
      <c r="GL114">
        <f t="shared" si="107"/>
        <v>0</v>
      </c>
      <c r="GM114">
        <f>ROUND(O114+X114+Y114+GK114,2)+GX114</f>
        <v>9.49</v>
      </c>
      <c r="GN114">
        <f>IF(OR(BI114=0,BI114=1),ROUND(O114+X114+Y114+GK114,2),0)</f>
        <v>0</v>
      </c>
      <c r="GO114">
        <f>IF(BI114=2,ROUND(O114+X114+Y114+GK114,2),0)</f>
        <v>0</v>
      </c>
      <c r="GP114">
        <f>IF(BI114=4,ROUND(O114+X114+Y114+GK114,2)+GX114,0)</f>
        <v>9.49</v>
      </c>
      <c r="GR114">
        <v>0</v>
      </c>
      <c r="GS114">
        <v>3</v>
      </c>
      <c r="GT114">
        <v>0</v>
      </c>
      <c r="GU114" t="s">
        <v>3</v>
      </c>
      <c r="GV114">
        <f t="shared" si="108"/>
        <v>0</v>
      </c>
      <c r="GW114">
        <v>1</v>
      </c>
      <c r="GX114">
        <f t="shared" si="109"/>
        <v>0</v>
      </c>
      <c r="HA114">
        <v>0</v>
      </c>
      <c r="HB114">
        <v>0</v>
      </c>
      <c r="HC114">
        <f t="shared" si="110"/>
        <v>0</v>
      </c>
      <c r="IK114">
        <v>0</v>
      </c>
    </row>
    <row r="115" spans="1:245" x14ac:dyDescent="0.2">
      <c r="A115">
        <v>17</v>
      </c>
      <c r="B115">
        <v>1</v>
      </c>
      <c r="C115">
        <f>ROW(SmtRes!A12)</f>
        <v>12</v>
      </c>
      <c r="D115">
        <f>ROW(EtalonRes!A29)</f>
        <v>29</v>
      </c>
      <c r="E115" t="s">
        <v>136</v>
      </c>
      <c r="F115" t="s">
        <v>137</v>
      </c>
      <c r="G115" t="s">
        <v>138</v>
      </c>
      <c r="H115" t="s">
        <v>139</v>
      </c>
      <c r="I115">
        <f>ROUND((I111+I112)*100,9)</f>
        <v>4.95</v>
      </c>
      <c r="J115">
        <v>0</v>
      </c>
      <c r="O115">
        <f t="shared" si="80"/>
        <v>255.77</v>
      </c>
      <c r="P115">
        <f t="shared" si="81"/>
        <v>0</v>
      </c>
      <c r="Q115">
        <f t="shared" si="82"/>
        <v>255.77</v>
      </c>
      <c r="R115">
        <f t="shared" si="83"/>
        <v>149.59</v>
      </c>
      <c r="S115">
        <f t="shared" si="84"/>
        <v>0</v>
      </c>
      <c r="T115">
        <f t="shared" si="85"/>
        <v>0</v>
      </c>
      <c r="U115">
        <f t="shared" si="86"/>
        <v>0</v>
      </c>
      <c r="V115">
        <f t="shared" si="87"/>
        <v>0</v>
      </c>
      <c r="W115">
        <f t="shared" si="88"/>
        <v>0</v>
      </c>
      <c r="X115">
        <f t="shared" si="89"/>
        <v>0</v>
      </c>
      <c r="Y115">
        <f t="shared" si="90"/>
        <v>0</v>
      </c>
      <c r="AA115">
        <v>39292387</v>
      </c>
      <c r="AB115">
        <f t="shared" si="91"/>
        <v>51.67</v>
      </c>
      <c r="AC115">
        <f>ROUND((ES115),6)</f>
        <v>0</v>
      </c>
      <c r="AD115">
        <f>ROUND((((ET115)-(EU115))+AE115),6)</f>
        <v>51.67</v>
      </c>
      <c r="AE115">
        <f t="shared" si="92"/>
        <v>30.22</v>
      </c>
      <c r="AF115">
        <f t="shared" si="92"/>
        <v>0</v>
      </c>
      <c r="AG115">
        <f t="shared" si="93"/>
        <v>0</v>
      </c>
      <c r="AH115">
        <f t="shared" si="94"/>
        <v>0</v>
      </c>
      <c r="AI115">
        <f t="shared" si="94"/>
        <v>0</v>
      </c>
      <c r="AJ115">
        <f t="shared" si="95"/>
        <v>0</v>
      </c>
      <c r="AK115">
        <v>51.67</v>
      </c>
      <c r="AL115">
        <v>0</v>
      </c>
      <c r="AM115">
        <v>51.67</v>
      </c>
      <c r="AN115">
        <v>30.22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</v>
      </c>
      <c r="BD115" t="s">
        <v>3</v>
      </c>
      <c r="BE115" t="s">
        <v>3</v>
      </c>
      <c r="BF115" t="s">
        <v>3</v>
      </c>
      <c r="BG115" t="s">
        <v>3</v>
      </c>
      <c r="BH115">
        <v>0</v>
      </c>
      <c r="BI115">
        <v>4</v>
      </c>
      <c r="BJ115" t="s">
        <v>140</v>
      </c>
      <c r="BM115">
        <v>1</v>
      </c>
      <c r="BN115">
        <v>0</v>
      </c>
      <c r="BO115" t="s">
        <v>3</v>
      </c>
      <c r="BP115">
        <v>0</v>
      </c>
      <c r="BQ115">
        <v>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3</v>
      </c>
      <c r="BZ115">
        <v>0</v>
      </c>
      <c r="CA115">
        <v>0</v>
      </c>
      <c r="CE115">
        <v>0</v>
      </c>
      <c r="CF115">
        <v>0</v>
      </c>
      <c r="CG115">
        <v>0</v>
      </c>
      <c r="CM115">
        <v>0</v>
      </c>
      <c r="CN115" t="s">
        <v>3</v>
      </c>
      <c r="CO115">
        <v>0</v>
      </c>
      <c r="CP115">
        <f t="shared" si="96"/>
        <v>255.77</v>
      </c>
      <c r="CQ115">
        <f t="shared" si="97"/>
        <v>0</v>
      </c>
      <c r="CR115">
        <f>((((ET115)*BB115-(EU115)*BS115)+AE115*BS115)*AV115)</f>
        <v>51.67</v>
      </c>
      <c r="CS115">
        <f t="shared" si="98"/>
        <v>30.22</v>
      </c>
      <c r="CT115">
        <f t="shared" si="99"/>
        <v>0</v>
      </c>
      <c r="CU115">
        <f t="shared" si="100"/>
        <v>0</v>
      </c>
      <c r="CV115">
        <f t="shared" si="101"/>
        <v>0</v>
      </c>
      <c r="CW115">
        <f t="shared" si="102"/>
        <v>0</v>
      </c>
      <c r="CX115">
        <f t="shared" si="103"/>
        <v>0</v>
      </c>
      <c r="CY115">
        <f t="shared" si="104"/>
        <v>0</v>
      </c>
      <c r="CZ115">
        <f t="shared" si="105"/>
        <v>0</v>
      </c>
      <c r="DC115" t="s">
        <v>3</v>
      </c>
      <c r="DD115" t="s">
        <v>3</v>
      </c>
      <c r="DE115" t="s">
        <v>3</v>
      </c>
      <c r="DF115" t="s">
        <v>3</v>
      </c>
      <c r="DG115" t="s">
        <v>3</v>
      </c>
      <c r="DH115" t="s">
        <v>3</v>
      </c>
      <c r="DI115" t="s">
        <v>3</v>
      </c>
      <c r="DJ115" t="s">
        <v>3</v>
      </c>
      <c r="DK115" t="s">
        <v>3</v>
      </c>
      <c r="DL115" t="s">
        <v>3</v>
      </c>
      <c r="DM115" t="s">
        <v>3</v>
      </c>
      <c r="DN115">
        <v>0</v>
      </c>
      <c r="DO115">
        <v>0</v>
      </c>
      <c r="DP115">
        <v>1</v>
      </c>
      <c r="DQ115">
        <v>1</v>
      </c>
      <c r="DU115">
        <v>1007</v>
      </c>
      <c r="DV115" t="s">
        <v>139</v>
      </c>
      <c r="DW115" t="s">
        <v>139</v>
      </c>
      <c r="DX115">
        <v>1</v>
      </c>
      <c r="EE115">
        <v>34857348</v>
      </c>
      <c r="EF115">
        <v>1</v>
      </c>
      <c r="EG115" t="s">
        <v>22</v>
      </c>
      <c r="EH115">
        <v>0</v>
      </c>
      <c r="EI115" t="s">
        <v>3</v>
      </c>
      <c r="EJ115">
        <v>4</v>
      </c>
      <c r="EK115">
        <v>1</v>
      </c>
      <c r="EL115" t="s">
        <v>43</v>
      </c>
      <c r="EM115" t="s">
        <v>24</v>
      </c>
      <c r="EO115" t="s">
        <v>3</v>
      </c>
      <c r="EQ115">
        <v>0</v>
      </c>
      <c r="ER115">
        <v>51.67</v>
      </c>
      <c r="ES115">
        <v>0</v>
      </c>
      <c r="ET115">
        <v>51.67</v>
      </c>
      <c r="EU115">
        <v>30.22</v>
      </c>
      <c r="EV115">
        <v>0</v>
      </c>
      <c r="EW115">
        <v>0</v>
      </c>
      <c r="EX115">
        <v>0</v>
      </c>
      <c r="EY115">
        <v>0</v>
      </c>
      <c r="FQ115">
        <v>0</v>
      </c>
      <c r="FR115">
        <f t="shared" si="106"/>
        <v>0</v>
      </c>
      <c r="FS115">
        <v>0</v>
      </c>
      <c r="FX115">
        <v>0</v>
      </c>
      <c r="FY115">
        <v>0</v>
      </c>
      <c r="GA115" t="s">
        <v>3</v>
      </c>
      <c r="GD115">
        <v>1</v>
      </c>
      <c r="GF115">
        <v>-1405900482</v>
      </c>
      <c r="GG115">
        <v>2</v>
      </c>
      <c r="GH115">
        <v>1</v>
      </c>
      <c r="GI115">
        <v>-2</v>
      </c>
      <c r="GJ115">
        <v>0</v>
      </c>
      <c r="GK115">
        <v>0</v>
      </c>
      <c r="GL115">
        <f t="shared" si="107"/>
        <v>0</v>
      </c>
      <c r="GM115">
        <f>ROUND(O115+X115+Y115,2)+GX115</f>
        <v>255.77</v>
      </c>
      <c r="GN115">
        <f>IF(OR(BI115=0,BI115=1),ROUND(O115+X115+Y115,2),0)</f>
        <v>0</v>
      </c>
      <c r="GO115">
        <f>IF(BI115=2,ROUND(O115+X115+Y115,2),0)</f>
        <v>0</v>
      </c>
      <c r="GP115">
        <f>IF(BI115=4,ROUND(O115+X115+Y115,2)+GX115,0)</f>
        <v>255.77</v>
      </c>
      <c r="GR115">
        <v>0</v>
      </c>
      <c r="GS115">
        <v>3</v>
      </c>
      <c r="GT115">
        <v>0</v>
      </c>
      <c r="GU115" t="s">
        <v>3</v>
      </c>
      <c r="GV115">
        <f t="shared" si="108"/>
        <v>0</v>
      </c>
      <c r="GW115">
        <v>1</v>
      </c>
      <c r="GX115">
        <f t="shared" si="109"/>
        <v>0</v>
      </c>
      <c r="HA115">
        <v>0</v>
      </c>
      <c r="HB115">
        <v>0</v>
      </c>
      <c r="HC115">
        <f t="shared" si="110"/>
        <v>0</v>
      </c>
      <c r="IK115">
        <v>0</v>
      </c>
    </row>
    <row r="116" spans="1:245" x14ac:dyDescent="0.2">
      <c r="A116">
        <v>17</v>
      </c>
      <c r="B116">
        <v>1</v>
      </c>
      <c r="C116">
        <f>ROW(SmtRes!A13)</f>
        <v>13</v>
      </c>
      <c r="D116">
        <f>ROW(EtalonRes!A30)</f>
        <v>30</v>
      </c>
      <c r="E116" t="s">
        <v>141</v>
      </c>
      <c r="F116" t="s">
        <v>142</v>
      </c>
      <c r="G116" t="s">
        <v>143</v>
      </c>
      <c r="H116" t="s">
        <v>139</v>
      </c>
      <c r="I116">
        <f>ROUND(I115,9)</f>
        <v>4.95</v>
      </c>
      <c r="J116">
        <v>0</v>
      </c>
      <c r="O116">
        <f t="shared" si="80"/>
        <v>3383.18</v>
      </c>
      <c r="P116">
        <f t="shared" si="81"/>
        <v>0</v>
      </c>
      <c r="Q116">
        <f t="shared" si="82"/>
        <v>3383.18</v>
      </c>
      <c r="R116">
        <f t="shared" si="83"/>
        <v>1978.76</v>
      </c>
      <c r="S116">
        <f t="shared" si="84"/>
        <v>0</v>
      </c>
      <c r="T116">
        <f t="shared" si="85"/>
        <v>0</v>
      </c>
      <c r="U116">
        <f t="shared" si="86"/>
        <v>0</v>
      </c>
      <c r="V116">
        <f t="shared" si="87"/>
        <v>0</v>
      </c>
      <c r="W116">
        <f t="shared" si="88"/>
        <v>0</v>
      </c>
      <c r="X116">
        <f t="shared" si="89"/>
        <v>0</v>
      </c>
      <c r="Y116">
        <f t="shared" si="90"/>
        <v>0</v>
      </c>
      <c r="AA116">
        <v>39292387</v>
      </c>
      <c r="AB116">
        <f t="shared" si="91"/>
        <v>683.47</v>
      </c>
      <c r="AC116">
        <f>ROUND(((ES116*41)),6)</f>
        <v>0</v>
      </c>
      <c r="AD116">
        <f>ROUND(((((ET116*41))-((EU116*41)))+AE116),6)</f>
        <v>683.47</v>
      </c>
      <c r="AE116">
        <f>ROUND(((EU116*41)),6)</f>
        <v>399.75</v>
      </c>
      <c r="AF116">
        <f>ROUND(((EV116*41)),6)</f>
        <v>0</v>
      </c>
      <c r="AG116">
        <f t="shared" si="93"/>
        <v>0</v>
      </c>
      <c r="AH116">
        <f>((EW116*41))</f>
        <v>0</v>
      </c>
      <c r="AI116">
        <f>((EX116*41))</f>
        <v>0</v>
      </c>
      <c r="AJ116">
        <f t="shared" si="95"/>
        <v>0</v>
      </c>
      <c r="AK116">
        <v>16.670000000000002</v>
      </c>
      <c r="AL116">
        <v>0</v>
      </c>
      <c r="AM116">
        <v>16.670000000000002</v>
      </c>
      <c r="AN116">
        <v>9.75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1</v>
      </c>
      <c r="BD116" t="s">
        <v>3</v>
      </c>
      <c r="BE116" t="s">
        <v>3</v>
      </c>
      <c r="BF116" t="s">
        <v>3</v>
      </c>
      <c r="BG116" t="s">
        <v>3</v>
      </c>
      <c r="BH116">
        <v>0</v>
      </c>
      <c r="BI116">
        <v>4</v>
      </c>
      <c r="BJ116" t="s">
        <v>144</v>
      </c>
      <c r="BM116">
        <v>1</v>
      </c>
      <c r="BN116">
        <v>0</v>
      </c>
      <c r="BO116" t="s">
        <v>3</v>
      </c>
      <c r="BP116">
        <v>0</v>
      </c>
      <c r="BQ116">
        <v>1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0</v>
      </c>
      <c r="CA116">
        <v>0</v>
      </c>
      <c r="CE116">
        <v>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 t="shared" si="96"/>
        <v>3383.18</v>
      </c>
      <c r="CQ116">
        <f t="shared" si="97"/>
        <v>0</v>
      </c>
      <c r="CR116">
        <f>(((((ET116*41))*BB116-((EU116*41))*BS116)+AE116*BS116)*AV116)</f>
        <v>683.47</v>
      </c>
      <c r="CS116">
        <f t="shared" si="98"/>
        <v>399.75</v>
      </c>
      <c r="CT116">
        <f t="shared" si="99"/>
        <v>0</v>
      </c>
      <c r="CU116">
        <f t="shared" si="100"/>
        <v>0</v>
      </c>
      <c r="CV116">
        <f t="shared" si="101"/>
        <v>0</v>
      </c>
      <c r="CW116">
        <f t="shared" si="102"/>
        <v>0</v>
      </c>
      <c r="CX116">
        <f t="shared" si="103"/>
        <v>0</v>
      </c>
      <c r="CY116">
        <f t="shared" si="104"/>
        <v>0</v>
      </c>
      <c r="CZ116">
        <f t="shared" si="105"/>
        <v>0</v>
      </c>
      <c r="DC116" t="s">
        <v>3</v>
      </c>
      <c r="DD116" t="s">
        <v>145</v>
      </c>
      <c r="DE116" t="s">
        <v>145</v>
      </c>
      <c r="DF116" t="s">
        <v>145</v>
      </c>
      <c r="DG116" t="s">
        <v>145</v>
      </c>
      <c r="DH116" t="s">
        <v>3</v>
      </c>
      <c r="DI116" t="s">
        <v>145</v>
      </c>
      <c r="DJ116" t="s">
        <v>145</v>
      </c>
      <c r="DK116" t="s">
        <v>3</v>
      </c>
      <c r="DL116" t="s">
        <v>3</v>
      </c>
      <c r="DM116" t="s">
        <v>3</v>
      </c>
      <c r="DN116">
        <v>0</v>
      </c>
      <c r="DO116">
        <v>0</v>
      </c>
      <c r="DP116">
        <v>1</v>
      </c>
      <c r="DQ116">
        <v>1</v>
      </c>
      <c r="DU116">
        <v>1007</v>
      </c>
      <c r="DV116" t="s">
        <v>139</v>
      </c>
      <c r="DW116" t="s">
        <v>139</v>
      </c>
      <c r="DX116">
        <v>1</v>
      </c>
      <c r="EE116">
        <v>34857348</v>
      </c>
      <c r="EF116">
        <v>1</v>
      </c>
      <c r="EG116" t="s">
        <v>22</v>
      </c>
      <c r="EH116">
        <v>0</v>
      </c>
      <c r="EI116" t="s">
        <v>3</v>
      </c>
      <c r="EJ116">
        <v>4</v>
      </c>
      <c r="EK116">
        <v>1</v>
      </c>
      <c r="EL116" t="s">
        <v>43</v>
      </c>
      <c r="EM116" t="s">
        <v>24</v>
      </c>
      <c r="EO116" t="s">
        <v>3</v>
      </c>
      <c r="EQ116">
        <v>0</v>
      </c>
      <c r="ER116">
        <v>16.670000000000002</v>
      </c>
      <c r="ES116">
        <v>0</v>
      </c>
      <c r="ET116">
        <v>16.670000000000002</v>
      </c>
      <c r="EU116">
        <v>9.75</v>
      </c>
      <c r="EV116">
        <v>0</v>
      </c>
      <c r="EW116">
        <v>0</v>
      </c>
      <c r="EX116">
        <v>0</v>
      </c>
      <c r="EY116">
        <v>0</v>
      </c>
      <c r="FQ116">
        <v>0</v>
      </c>
      <c r="FR116">
        <f t="shared" si="106"/>
        <v>0</v>
      </c>
      <c r="FS116">
        <v>0</v>
      </c>
      <c r="FX116">
        <v>0</v>
      </c>
      <c r="FY116">
        <v>0</v>
      </c>
      <c r="GA116" t="s">
        <v>3</v>
      </c>
      <c r="GD116">
        <v>1</v>
      </c>
      <c r="GF116">
        <v>-1926785046</v>
      </c>
      <c r="GG116">
        <v>2</v>
      </c>
      <c r="GH116">
        <v>1</v>
      </c>
      <c r="GI116">
        <v>-2</v>
      </c>
      <c r="GJ116">
        <v>0</v>
      </c>
      <c r="GK116">
        <v>0</v>
      </c>
      <c r="GL116">
        <f t="shared" si="107"/>
        <v>0</v>
      </c>
      <c r="GM116">
        <f>ROUND(O116+X116+Y116,2)+GX116</f>
        <v>3383.18</v>
      </c>
      <c r="GN116">
        <f>IF(OR(BI116=0,BI116=1),ROUND(O116+X116+Y116,2),0)</f>
        <v>0</v>
      </c>
      <c r="GO116">
        <f>IF(BI116=2,ROUND(O116+X116+Y116,2),0)</f>
        <v>0</v>
      </c>
      <c r="GP116">
        <f>IF(BI116=4,ROUND(O116+X116+Y116,2)+GX116,0)</f>
        <v>3383.18</v>
      </c>
      <c r="GR116">
        <v>0</v>
      </c>
      <c r="GS116">
        <v>3</v>
      </c>
      <c r="GT116">
        <v>0</v>
      </c>
      <c r="GU116" t="s">
        <v>3</v>
      </c>
      <c r="GV116">
        <f t="shared" si="108"/>
        <v>0</v>
      </c>
      <c r="GW116">
        <v>1</v>
      </c>
      <c r="GX116">
        <f t="shared" si="109"/>
        <v>0</v>
      </c>
      <c r="HA116">
        <v>0</v>
      </c>
      <c r="HB116">
        <v>0</v>
      </c>
      <c r="HC116">
        <f t="shared" si="110"/>
        <v>0</v>
      </c>
      <c r="IK116">
        <v>0</v>
      </c>
    </row>
    <row r="117" spans="1:245" x14ac:dyDescent="0.2">
      <c r="A117">
        <v>17</v>
      </c>
      <c r="B117">
        <v>1</v>
      </c>
      <c r="E117" t="s">
        <v>146</v>
      </c>
      <c r="F117" t="s">
        <v>147</v>
      </c>
      <c r="G117" t="s">
        <v>148</v>
      </c>
      <c r="H117" t="s">
        <v>37</v>
      </c>
      <c r="I117">
        <f>ROUND(I116*1.8,9)</f>
        <v>8.91</v>
      </c>
      <c r="J117">
        <v>0</v>
      </c>
      <c r="O117">
        <f t="shared" si="80"/>
        <v>1368.93</v>
      </c>
      <c r="P117">
        <f t="shared" si="81"/>
        <v>1368.93</v>
      </c>
      <c r="Q117">
        <f t="shared" si="82"/>
        <v>0</v>
      </c>
      <c r="R117">
        <f t="shared" si="83"/>
        <v>0</v>
      </c>
      <c r="S117">
        <f t="shared" si="84"/>
        <v>0</v>
      </c>
      <c r="T117">
        <f t="shared" si="85"/>
        <v>0</v>
      </c>
      <c r="U117">
        <f t="shared" si="86"/>
        <v>0</v>
      </c>
      <c r="V117">
        <f t="shared" si="87"/>
        <v>0</v>
      </c>
      <c r="W117">
        <f t="shared" si="88"/>
        <v>0</v>
      </c>
      <c r="X117">
        <f t="shared" si="89"/>
        <v>0</v>
      </c>
      <c r="Y117">
        <f t="shared" si="90"/>
        <v>0</v>
      </c>
      <c r="AA117">
        <v>39292387</v>
      </c>
      <c r="AB117">
        <f t="shared" si="91"/>
        <v>153.63999999999999</v>
      </c>
      <c r="AC117">
        <f t="shared" ref="AC117:AC122" si="111">ROUND((ES117),6)</f>
        <v>153.63999999999999</v>
      </c>
      <c r="AD117">
        <f t="shared" ref="AD117:AD122" si="112">ROUND((((ET117)-(EU117))+AE117),6)</f>
        <v>0</v>
      </c>
      <c r="AE117">
        <f t="shared" ref="AE117:AF122" si="113">ROUND((EU117),6)</f>
        <v>0</v>
      </c>
      <c r="AF117">
        <f t="shared" si="113"/>
        <v>0</v>
      </c>
      <c r="AG117">
        <f t="shared" si="93"/>
        <v>0</v>
      </c>
      <c r="AH117">
        <f t="shared" ref="AH117:AI122" si="114">(EW117)</f>
        <v>0</v>
      </c>
      <c r="AI117">
        <f t="shared" si="114"/>
        <v>0</v>
      </c>
      <c r="AJ117">
        <f t="shared" si="95"/>
        <v>0</v>
      </c>
      <c r="AK117">
        <v>153.63999999999999</v>
      </c>
      <c r="AL117">
        <v>153.63999999999999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70</v>
      </c>
      <c r="AU117">
        <v>10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D117" t="s">
        <v>3</v>
      </c>
      <c r="BE117" t="s">
        <v>3</v>
      </c>
      <c r="BF117" t="s">
        <v>3</v>
      </c>
      <c r="BG117" t="s">
        <v>3</v>
      </c>
      <c r="BH117">
        <v>3</v>
      </c>
      <c r="BI117">
        <v>4</v>
      </c>
      <c r="BJ117" t="s">
        <v>149</v>
      </c>
      <c r="BM117">
        <v>0</v>
      </c>
      <c r="BN117">
        <v>0</v>
      </c>
      <c r="BO117" t="s">
        <v>3</v>
      </c>
      <c r="BP117">
        <v>0</v>
      </c>
      <c r="BQ117">
        <v>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</v>
      </c>
      <c r="BZ117">
        <v>70</v>
      </c>
      <c r="CA117">
        <v>10</v>
      </c>
      <c r="CE117">
        <v>0</v>
      </c>
      <c r="CF117">
        <v>0</v>
      </c>
      <c r="CG117">
        <v>0</v>
      </c>
      <c r="CM117">
        <v>0</v>
      </c>
      <c r="CN117" t="s">
        <v>3</v>
      </c>
      <c r="CO117">
        <v>0</v>
      </c>
      <c r="CP117">
        <f t="shared" si="96"/>
        <v>1368.93</v>
      </c>
      <c r="CQ117">
        <f t="shared" si="97"/>
        <v>153.63999999999999</v>
      </c>
      <c r="CR117">
        <f t="shared" ref="CR117:CR122" si="115">((((ET117)*BB117-(EU117)*BS117)+AE117*BS117)*AV117)</f>
        <v>0</v>
      </c>
      <c r="CS117">
        <f t="shared" si="98"/>
        <v>0</v>
      </c>
      <c r="CT117">
        <f t="shared" si="99"/>
        <v>0</v>
      </c>
      <c r="CU117">
        <f t="shared" si="100"/>
        <v>0</v>
      </c>
      <c r="CV117">
        <f t="shared" si="101"/>
        <v>0</v>
      </c>
      <c r="CW117">
        <f t="shared" si="102"/>
        <v>0</v>
      </c>
      <c r="CX117">
        <f t="shared" si="103"/>
        <v>0</v>
      </c>
      <c r="CY117">
        <f t="shared" si="104"/>
        <v>0</v>
      </c>
      <c r="CZ117">
        <f t="shared" si="105"/>
        <v>0</v>
      </c>
      <c r="DC117" t="s">
        <v>3</v>
      </c>
      <c r="DD117" t="s">
        <v>3</v>
      </c>
      <c r="DE117" t="s">
        <v>3</v>
      </c>
      <c r="DF117" t="s">
        <v>3</v>
      </c>
      <c r="DG117" t="s">
        <v>3</v>
      </c>
      <c r="DH117" t="s">
        <v>3</v>
      </c>
      <c r="DI117" t="s">
        <v>3</v>
      </c>
      <c r="DJ117" t="s">
        <v>3</v>
      </c>
      <c r="DK117" t="s">
        <v>3</v>
      </c>
      <c r="DL117" t="s">
        <v>3</v>
      </c>
      <c r="DM117" t="s">
        <v>3</v>
      </c>
      <c r="DN117">
        <v>0</v>
      </c>
      <c r="DO117">
        <v>0</v>
      </c>
      <c r="DP117">
        <v>1</v>
      </c>
      <c r="DQ117">
        <v>1</v>
      </c>
      <c r="DU117">
        <v>1009</v>
      </c>
      <c r="DV117" t="s">
        <v>37</v>
      </c>
      <c r="DW117" t="s">
        <v>37</v>
      </c>
      <c r="DX117">
        <v>1000</v>
      </c>
      <c r="EE117">
        <v>34857346</v>
      </c>
      <c r="EF117">
        <v>1</v>
      </c>
      <c r="EG117" t="s">
        <v>22</v>
      </c>
      <c r="EH117">
        <v>0</v>
      </c>
      <c r="EI117" t="s">
        <v>3</v>
      </c>
      <c r="EJ117">
        <v>4</v>
      </c>
      <c r="EK117">
        <v>0</v>
      </c>
      <c r="EL117" t="s">
        <v>23</v>
      </c>
      <c r="EM117" t="s">
        <v>24</v>
      </c>
      <c r="EO117" t="s">
        <v>3</v>
      </c>
      <c r="EQ117">
        <v>0</v>
      </c>
      <c r="ER117">
        <v>153.63999999999999</v>
      </c>
      <c r="ES117">
        <v>153.63999999999999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FQ117">
        <v>0</v>
      </c>
      <c r="FR117">
        <f t="shared" si="106"/>
        <v>0</v>
      </c>
      <c r="FS117">
        <v>0</v>
      </c>
      <c r="FX117">
        <v>70</v>
      </c>
      <c r="FY117">
        <v>10</v>
      </c>
      <c r="GA117" t="s">
        <v>3</v>
      </c>
      <c r="GD117">
        <v>0</v>
      </c>
      <c r="GF117">
        <v>-1578414484</v>
      </c>
      <c r="GG117">
        <v>2</v>
      </c>
      <c r="GH117">
        <v>1</v>
      </c>
      <c r="GI117">
        <v>-2</v>
      </c>
      <c r="GJ117">
        <v>0</v>
      </c>
      <c r="GK117">
        <f>ROUND(R117*(R12)/100,2)</f>
        <v>0</v>
      </c>
      <c r="GL117">
        <f t="shared" si="107"/>
        <v>0</v>
      </c>
      <c r="GM117">
        <f t="shared" ref="GM117:GM122" si="116">ROUND(O117+X117+Y117+GK117,2)+GX117</f>
        <v>1368.93</v>
      </c>
      <c r="GN117">
        <f t="shared" ref="GN117:GN122" si="117">IF(OR(BI117=0,BI117=1),ROUND(O117+X117+Y117+GK117,2),0)</f>
        <v>0</v>
      </c>
      <c r="GO117">
        <f t="shared" ref="GO117:GO122" si="118">IF(BI117=2,ROUND(O117+X117+Y117+GK117,2),0)</f>
        <v>0</v>
      </c>
      <c r="GP117">
        <f t="shared" ref="GP117:GP122" si="119">IF(BI117=4,ROUND(O117+X117+Y117+GK117,2)+GX117,0)</f>
        <v>1368.93</v>
      </c>
      <c r="GR117">
        <v>0</v>
      </c>
      <c r="GS117">
        <v>3</v>
      </c>
      <c r="GT117">
        <v>0</v>
      </c>
      <c r="GU117" t="s">
        <v>3</v>
      </c>
      <c r="GV117">
        <f t="shared" si="108"/>
        <v>0</v>
      </c>
      <c r="GW117">
        <v>1</v>
      </c>
      <c r="GX117">
        <f t="shared" si="109"/>
        <v>0</v>
      </c>
      <c r="HA117">
        <v>0</v>
      </c>
      <c r="HB117">
        <v>0</v>
      </c>
      <c r="HC117">
        <f t="shared" si="110"/>
        <v>0</v>
      </c>
      <c r="IK117">
        <v>0</v>
      </c>
    </row>
    <row r="118" spans="1:245" x14ac:dyDescent="0.2">
      <c r="A118">
        <v>17</v>
      </c>
      <c r="B118">
        <v>1</v>
      </c>
      <c r="D118">
        <f>ROW(EtalonRes!A38)</f>
        <v>38</v>
      </c>
      <c r="E118" t="s">
        <v>150</v>
      </c>
      <c r="F118" t="s">
        <v>151</v>
      </c>
      <c r="G118" t="s">
        <v>152</v>
      </c>
      <c r="H118" t="s">
        <v>20</v>
      </c>
      <c r="I118">
        <f>ROUND((217.5*0.15)/100,9)</f>
        <v>0.32624999999999998</v>
      </c>
      <c r="J118">
        <v>0</v>
      </c>
      <c r="O118">
        <f t="shared" si="80"/>
        <v>24916.14</v>
      </c>
      <c r="P118">
        <f t="shared" si="81"/>
        <v>21256.639999999999</v>
      </c>
      <c r="Q118">
        <f t="shared" si="82"/>
        <v>2696.47</v>
      </c>
      <c r="R118">
        <f t="shared" si="83"/>
        <v>1090.57</v>
      </c>
      <c r="S118">
        <f t="shared" si="84"/>
        <v>963.03</v>
      </c>
      <c r="T118">
        <f t="shared" si="85"/>
        <v>0</v>
      </c>
      <c r="U118">
        <f t="shared" si="86"/>
        <v>5.4026999999999994</v>
      </c>
      <c r="V118">
        <f t="shared" si="87"/>
        <v>0</v>
      </c>
      <c r="W118">
        <f t="shared" si="88"/>
        <v>0</v>
      </c>
      <c r="X118">
        <f t="shared" si="89"/>
        <v>674.12</v>
      </c>
      <c r="Y118">
        <f t="shared" si="90"/>
        <v>96.3</v>
      </c>
      <c r="AA118">
        <v>39292387</v>
      </c>
      <c r="AB118">
        <f t="shared" si="91"/>
        <v>76371.3</v>
      </c>
      <c r="AC118">
        <f t="shared" si="111"/>
        <v>65154.45</v>
      </c>
      <c r="AD118">
        <f t="shared" si="112"/>
        <v>8265.0300000000007</v>
      </c>
      <c r="AE118">
        <f t="shared" si="113"/>
        <v>3342.74</v>
      </c>
      <c r="AF118">
        <f t="shared" si="113"/>
        <v>2951.82</v>
      </c>
      <c r="AG118">
        <f t="shared" si="93"/>
        <v>0</v>
      </c>
      <c r="AH118">
        <f t="shared" si="114"/>
        <v>16.559999999999999</v>
      </c>
      <c r="AI118">
        <f t="shared" si="114"/>
        <v>0</v>
      </c>
      <c r="AJ118">
        <f t="shared" si="95"/>
        <v>0</v>
      </c>
      <c r="AK118">
        <v>76371.3</v>
      </c>
      <c r="AL118">
        <v>65154.45</v>
      </c>
      <c r="AM118">
        <v>8265.0300000000007</v>
      </c>
      <c r="AN118">
        <v>3342.74</v>
      </c>
      <c r="AO118">
        <v>2951.82</v>
      </c>
      <c r="AP118">
        <v>0</v>
      </c>
      <c r="AQ118">
        <v>16.559999999999999</v>
      </c>
      <c r="AR118">
        <v>0</v>
      </c>
      <c r="AS118">
        <v>0</v>
      </c>
      <c r="AT118">
        <v>70</v>
      </c>
      <c r="AU118">
        <v>10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1</v>
      </c>
      <c r="BD118" t="s">
        <v>3</v>
      </c>
      <c r="BE118" t="s">
        <v>3</v>
      </c>
      <c r="BF118" t="s">
        <v>3</v>
      </c>
      <c r="BG118" t="s">
        <v>3</v>
      </c>
      <c r="BH118">
        <v>0</v>
      </c>
      <c r="BI118">
        <v>4</v>
      </c>
      <c r="BJ118" t="s">
        <v>153</v>
      </c>
      <c r="BM118">
        <v>0</v>
      </c>
      <c r="BN118">
        <v>0</v>
      </c>
      <c r="BO118" t="s">
        <v>3</v>
      </c>
      <c r="BP118">
        <v>0</v>
      </c>
      <c r="BQ118">
        <v>1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70</v>
      </c>
      <c r="CA118">
        <v>10</v>
      </c>
      <c r="CE118">
        <v>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 t="shared" si="96"/>
        <v>24916.14</v>
      </c>
      <c r="CQ118">
        <f t="shared" si="97"/>
        <v>65154.45</v>
      </c>
      <c r="CR118">
        <f t="shared" si="115"/>
        <v>8265.0300000000007</v>
      </c>
      <c r="CS118">
        <f t="shared" si="98"/>
        <v>3342.74</v>
      </c>
      <c r="CT118">
        <f t="shared" si="99"/>
        <v>2951.82</v>
      </c>
      <c r="CU118">
        <f t="shared" si="100"/>
        <v>0</v>
      </c>
      <c r="CV118">
        <f t="shared" si="101"/>
        <v>16.559999999999999</v>
      </c>
      <c r="CW118">
        <f t="shared" si="102"/>
        <v>0</v>
      </c>
      <c r="CX118">
        <f t="shared" si="103"/>
        <v>0</v>
      </c>
      <c r="CY118">
        <f t="shared" si="104"/>
        <v>674.12099999999987</v>
      </c>
      <c r="CZ118">
        <f t="shared" si="105"/>
        <v>96.302999999999997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0</v>
      </c>
      <c r="DO118">
        <v>0</v>
      </c>
      <c r="DP118">
        <v>1</v>
      </c>
      <c r="DQ118">
        <v>1</v>
      </c>
      <c r="DU118">
        <v>1007</v>
      </c>
      <c r="DV118" t="s">
        <v>20</v>
      </c>
      <c r="DW118" t="s">
        <v>20</v>
      </c>
      <c r="DX118">
        <v>100</v>
      </c>
      <c r="EE118">
        <v>34857346</v>
      </c>
      <c r="EF118">
        <v>1</v>
      </c>
      <c r="EG118" t="s">
        <v>22</v>
      </c>
      <c r="EH118">
        <v>0</v>
      </c>
      <c r="EI118" t="s">
        <v>3</v>
      </c>
      <c r="EJ118">
        <v>4</v>
      </c>
      <c r="EK118">
        <v>0</v>
      </c>
      <c r="EL118" t="s">
        <v>23</v>
      </c>
      <c r="EM118" t="s">
        <v>24</v>
      </c>
      <c r="EO118" t="s">
        <v>3</v>
      </c>
      <c r="EQ118">
        <v>131072</v>
      </c>
      <c r="ER118">
        <v>76371.3</v>
      </c>
      <c r="ES118">
        <v>65154.45</v>
      </c>
      <c r="ET118">
        <v>8265.0300000000007</v>
      </c>
      <c r="EU118">
        <v>3342.74</v>
      </c>
      <c r="EV118">
        <v>2951.82</v>
      </c>
      <c r="EW118">
        <v>16.559999999999999</v>
      </c>
      <c r="EX118">
        <v>0</v>
      </c>
      <c r="EY118">
        <v>0</v>
      </c>
      <c r="FQ118">
        <v>0</v>
      </c>
      <c r="FR118">
        <f t="shared" si="106"/>
        <v>0</v>
      </c>
      <c r="FS118">
        <v>0</v>
      </c>
      <c r="FX118">
        <v>70</v>
      </c>
      <c r="FY118">
        <v>10</v>
      </c>
      <c r="GA118" t="s">
        <v>3</v>
      </c>
      <c r="GD118">
        <v>0</v>
      </c>
      <c r="GF118">
        <v>-2044529547</v>
      </c>
      <c r="GG118">
        <v>2</v>
      </c>
      <c r="GH118">
        <v>1</v>
      </c>
      <c r="GI118">
        <v>-2</v>
      </c>
      <c r="GJ118">
        <v>0</v>
      </c>
      <c r="GK118">
        <f>ROUND(R118*(R12)/100,2)</f>
        <v>1177.82</v>
      </c>
      <c r="GL118">
        <f t="shared" si="107"/>
        <v>0</v>
      </c>
      <c r="GM118">
        <f t="shared" si="116"/>
        <v>26864.38</v>
      </c>
      <c r="GN118">
        <f t="shared" si="117"/>
        <v>0</v>
      </c>
      <c r="GO118">
        <f t="shared" si="118"/>
        <v>0</v>
      </c>
      <c r="GP118">
        <f t="shared" si="119"/>
        <v>26864.38</v>
      </c>
      <c r="GR118">
        <v>0</v>
      </c>
      <c r="GS118">
        <v>3</v>
      </c>
      <c r="GT118">
        <v>0</v>
      </c>
      <c r="GU118" t="s">
        <v>3</v>
      </c>
      <c r="GV118">
        <f t="shared" si="108"/>
        <v>0</v>
      </c>
      <c r="GW118">
        <v>1</v>
      </c>
      <c r="GX118">
        <f t="shared" si="109"/>
        <v>0</v>
      </c>
      <c r="HA118">
        <v>0</v>
      </c>
      <c r="HB118">
        <v>0</v>
      </c>
      <c r="HC118">
        <f t="shared" si="110"/>
        <v>0</v>
      </c>
      <c r="IK118">
        <v>0</v>
      </c>
    </row>
    <row r="119" spans="1:245" x14ac:dyDescent="0.2">
      <c r="A119">
        <v>17</v>
      </c>
      <c r="B119">
        <v>1</v>
      </c>
      <c r="D119">
        <f>ROW(EtalonRes!A47)</f>
        <v>47</v>
      </c>
      <c r="E119" t="s">
        <v>154</v>
      </c>
      <c r="F119" t="s">
        <v>155</v>
      </c>
      <c r="G119" t="s">
        <v>156</v>
      </c>
      <c r="H119" t="s">
        <v>20</v>
      </c>
      <c r="I119">
        <f>ROUND((217.5*0.1)/100,9)</f>
        <v>0.2175</v>
      </c>
      <c r="J119">
        <v>0</v>
      </c>
      <c r="O119">
        <f t="shared" si="80"/>
        <v>61684.57</v>
      </c>
      <c r="P119">
        <f t="shared" si="81"/>
        <v>49552.18</v>
      </c>
      <c r="Q119">
        <f t="shared" si="82"/>
        <v>11169.36</v>
      </c>
      <c r="R119">
        <f t="shared" si="83"/>
        <v>4391.1899999999996</v>
      </c>
      <c r="S119">
        <f t="shared" si="84"/>
        <v>963.03</v>
      </c>
      <c r="T119">
        <f t="shared" si="85"/>
        <v>0</v>
      </c>
      <c r="U119">
        <f t="shared" si="86"/>
        <v>5.4027000000000003</v>
      </c>
      <c r="V119">
        <f t="shared" si="87"/>
        <v>0</v>
      </c>
      <c r="W119">
        <f t="shared" si="88"/>
        <v>0</v>
      </c>
      <c r="X119">
        <f t="shared" si="89"/>
        <v>674.12</v>
      </c>
      <c r="Y119">
        <f t="shared" si="90"/>
        <v>96.3</v>
      </c>
      <c r="AA119">
        <v>39292387</v>
      </c>
      <c r="AB119">
        <f t="shared" si="91"/>
        <v>283607.26</v>
      </c>
      <c r="AC119">
        <f t="shared" si="111"/>
        <v>227826.13</v>
      </c>
      <c r="AD119">
        <f t="shared" si="112"/>
        <v>51353.4</v>
      </c>
      <c r="AE119">
        <f t="shared" si="113"/>
        <v>20189.400000000001</v>
      </c>
      <c r="AF119">
        <f t="shared" si="113"/>
        <v>4427.7299999999996</v>
      </c>
      <c r="AG119">
        <f t="shared" si="93"/>
        <v>0</v>
      </c>
      <c r="AH119">
        <f t="shared" si="114"/>
        <v>24.84</v>
      </c>
      <c r="AI119">
        <f t="shared" si="114"/>
        <v>0</v>
      </c>
      <c r="AJ119">
        <f t="shared" si="95"/>
        <v>0</v>
      </c>
      <c r="AK119">
        <v>283607.26</v>
      </c>
      <c r="AL119">
        <v>227826.13</v>
      </c>
      <c r="AM119">
        <v>51353.4</v>
      </c>
      <c r="AN119">
        <v>20189.400000000001</v>
      </c>
      <c r="AO119">
        <v>4427.7299999999996</v>
      </c>
      <c r="AP119">
        <v>0</v>
      </c>
      <c r="AQ119">
        <v>24.84</v>
      </c>
      <c r="AR119">
        <v>0</v>
      </c>
      <c r="AS119">
        <v>0</v>
      </c>
      <c r="AT119">
        <v>70</v>
      </c>
      <c r="AU119">
        <v>10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1</v>
      </c>
      <c r="BD119" t="s">
        <v>3</v>
      </c>
      <c r="BE119" t="s">
        <v>3</v>
      </c>
      <c r="BF119" t="s">
        <v>3</v>
      </c>
      <c r="BG119" t="s">
        <v>3</v>
      </c>
      <c r="BH119">
        <v>0</v>
      </c>
      <c r="BI119">
        <v>4</v>
      </c>
      <c r="BJ119" t="s">
        <v>157</v>
      </c>
      <c r="BM119">
        <v>0</v>
      </c>
      <c r="BN119">
        <v>0</v>
      </c>
      <c r="BO119" t="s">
        <v>3</v>
      </c>
      <c r="BP119">
        <v>0</v>
      </c>
      <c r="BQ119">
        <v>1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70</v>
      </c>
      <c r="CA119">
        <v>10</v>
      </c>
      <c r="CE119">
        <v>0</v>
      </c>
      <c r="CF119">
        <v>0</v>
      </c>
      <c r="CG119">
        <v>0</v>
      </c>
      <c r="CM119">
        <v>0</v>
      </c>
      <c r="CN119" t="s">
        <v>3</v>
      </c>
      <c r="CO119">
        <v>0</v>
      </c>
      <c r="CP119">
        <f t="shared" si="96"/>
        <v>61684.57</v>
      </c>
      <c r="CQ119">
        <f t="shared" si="97"/>
        <v>227826.13</v>
      </c>
      <c r="CR119">
        <f t="shared" si="115"/>
        <v>51353.4</v>
      </c>
      <c r="CS119">
        <f t="shared" si="98"/>
        <v>20189.400000000001</v>
      </c>
      <c r="CT119">
        <f t="shared" si="99"/>
        <v>4427.7299999999996</v>
      </c>
      <c r="CU119">
        <f t="shared" si="100"/>
        <v>0</v>
      </c>
      <c r="CV119">
        <f t="shared" si="101"/>
        <v>24.84</v>
      </c>
      <c r="CW119">
        <f t="shared" si="102"/>
        <v>0</v>
      </c>
      <c r="CX119">
        <f t="shared" si="103"/>
        <v>0</v>
      </c>
      <c r="CY119">
        <f t="shared" si="104"/>
        <v>674.12099999999987</v>
      </c>
      <c r="CZ119">
        <f t="shared" si="105"/>
        <v>96.302999999999997</v>
      </c>
      <c r="DC119" t="s">
        <v>3</v>
      </c>
      <c r="DD119" t="s">
        <v>3</v>
      </c>
      <c r="DE119" t="s">
        <v>3</v>
      </c>
      <c r="DF119" t="s">
        <v>3</v>
      </c>
      <c r="DG119" t="s">
        <v>3</v>
      </c>
      <c r="DH119" t="s">
        <v>3</v>
      </c>
      <c r="DI119" t="s">
        <v>3</v>
      </c>
      <c r="DJ119" t="s">
        <v>3</v>
      </c>
      <c r="DK119" t="s">
        <v>3</v>
      </c>
      <c r="DL119" t="s">
        <v>3</v>
      </c>
      <c r="DM119" t="s">
        <v>3</v>
      </c>
      <c r="DN119">
        <v>0</v>
      </c>
      <c r="DO119">
        <v>0</v>
      </c>
      <c r="DP119">
        <v>1</v>
      </c>
      <c r="DQ119">
        <v>1</v>
      </c>
      <c r="DU119">
        <v>1007</v>
      </c>
      <c r="DV119" t="s">
        <v>20</v>
      </c>
      <c r="DW119" t="s">
        <v>20</v>
      </c>
      <c r="DX119">
        <v>100</v>
      </c>
      <c r="EE119">
        <v>34857346</v>
      </c>
      <c r="EF119">
        <v>1</v>
      </c>
      <c r="EG119" t="s">
        <v>22</v>
      </c>
      <c r="EH119">
        <v>0</v>
      </c>
      <c r="EI119" t="s">
        <v>3</v>
      </c>
      <c r="EJ119">
        <v>4</v>
      </c>
      <c r="EK119">
        <v>0</v>
      </c>
      <c r="EL119" t="s">
        <v>23</v>
      </c>
      <c r="EM119" t="s">
        <v>24</v>
      </c>
      <c r="EO119" t="s">
        <v>3</v>
      </c>
      <c r="EQ119">
        <v>0</v>
      </c>
      <c r="ER119">
        <v>283607.26</v>
      </c>
      <c r="ES119">
        <v>227826.13</v>
      </c>
      <c r="ET119">
        <v>51353.4</v>
      </c>
      <c r="EU119">
        <v>20189.400000000001</v>
      </c>
      <c r="EV119">
        <v>4427.7299999999996</v>
      </c>
      <c r="EW119">
        <v>24.84</v>
      </c>
      <c r="EX119">
        <v>0</v>
      </c>
      <c r="EY119">
        <v>0</v>
      </c>
      <c r="FQ119">
        <v>0</v>
      </c>
      <c r="FR119">
        <f t="shared" si="106"/>
        <v>0</v>
      </c>
      <c r="FS119">
        <v>0</v>
      </c>
      <c r="FX119">
        <v>70</v>
      </c>
      <c r="FY119">
        <v>10</v>
      </c>
      <c r="GA119" t="s">
        <v>3</v>
      </c>
      <c r="GD119">
        <v>0</v>
      </c>
      <c r="GF119">
        <v>1059402930</v>
      </c>
      <c r="GG119">
        <v>2</v>
      </c>
      <c r="GH119">
        <v>1</v>
      </c>
      <c r="GI119">
        <v>-2</v>
      </c>
      <c r="GJ119">
        <v>0</v>
      </c>
      <c r="GK119">
        <f>ROUND(R119*(R12)/100,2)</f>
        <v>4742.49</v>
      </c>
      <c r="GL119">
        <f t="shared" si="107"/>
        <v>0</v>
      </c>
      <c r="GM119">
        <f t="shared" si="116"/>
        <v>67197.48</v>
      </c>
      <c r="GN119">
        <f t="shared" si="117"/>
        <v>0</v>
      </c>
      <c r="GO119">
        <f t="shared" si="118"/>
        <v>0</v>
      </c>
      <c r="GP119">
        <f t="shared" si="119"/>
        <v>67197.48</v>
      </c>
      <c r="GR119">
        <v>0</v>
      </c>
      <c r="GS119">
        <v>3</v>
      </c>
      <c r="GT119">
        <v>0</v>
      </c>
      <c r="GU119" t="s">
        <v>3</v>
      </c>
      <c r="GV119">
        <f t="shared" si="108"/>
        <v>0</v>
      </c>
      <c r="GW119">
        <v>1</v>
      </c>
      <c r="GX119">
        <f t="shared" si="109"/>
        <v>0</v>
      </c>
      <c r="HA119">
        <v>0</v>
      </c>
      <c r="HB119">
        <v>0</v>
      </c>
      <c r="HC119">
        <f t="shared" si="110"/>
        <v>0</v>
      </c>
      <c r="IK119">
        <v>0</v>
      </c>
    </row>
    <row r="120" spans="1:245" x14ac:dyDescent="0.2">
      <c r="A120">
        <v>17</v>
      </c>
      <c r="B120">
        <v>1</v>
      </c>
      <c r="C120">
        <f>ROW(SmtRes!A15)</f>
        <v>15</v>
      </c>
      <c r="D120">
        <f>ROW(EtalonRes!A51)</f>
        <v>51</v>
      </c>
      <c r="E120" t="s">
        <v>158</v>
      </c>
      <c r="F120" t="s">
        <v>159</v>
      </c>
      <c r="G120" t="s">
        <v>160</v>
      </c>
      <c r="H120" t="s">
        <v>161</v>
      </c>
      <c r="I120">
        <f>ROUND((217.5)/100,9)</f>
        <v>2.1749999999999998</v>
      </c>
      <c r="J120">
        <v>0</v>
      </c>
      <c r="O120">
        <f t="shared" si="80"/>
        <v>51936.74</v>
      </c>
      <c r="P120">
        <f t="shared" si="81"/>
        <v>44720.35</v>
      </c>
      <c r="Q120">
        <f t="shared" si="82"/>
        <v>2338.02</v>
      </c>
      <c r="R120">
        <f t="shared" si="83"/>
        <v>976.4</v>
      </c>
      <c r="S120">
        <f t="shared" si="84"/>
        <v>4878.37</v>
      </c>
      <c r="T120">
        <f t="shared" si="85"/>
        <v>0</v>
      </c>
      <c r="U120">
        <f t="shared" si="86"/>
        <v>22.4025</v>
      </c>
      <c r="V120">
        <f t="shared" si="87"/>
        <v>0</v>
      </c>
      <c r="W120">
        <f t="shared" si="88"/>
        <v>0</v>
      </c>
      <c r="X120">
        <f t="shared" si="89"/>
        <v>3414.86</v>
      </c>
      <c r="Y120">
        <f t="shared" si="90"/>
        <v>487.84</v>
      </c>
      <c r="AA120">
        <v>39292387</v>
      </c>
      <c r="AB120">
        <f t="shared" si="91"/>
        <v>23878.959999999999</v>
      </c>
      <c r="AC120">
        <f t="shared" si="111"/>
        <v>20561.080000000002</v>
      </c>
      <c r="AD120">
        <f t="shared" si="112"/>
        <v>1074.95</v>
      </c>
      <c r="AE120">
        <f t="shared" si="113"/>
        <v>448.92</v>
      </c>
      <c r="AF120">
        <f t="shared" si="113"/>
        <v>2242.9299999999998</v>
      </c>
      <c r="AG120">
        <f t="shared" si="93"/>
        <v>0</v>
      </c>
      <c r="AH120">
        <f t="shared" si="114"/>
        <v>10.3</v>
      </c>
      <c r="AI120">
        <f t="shared" si="114"/>
        <v>0</v>
      </c>
      <c r="AJ120">
        <f t="shared" si="95"/>
        <v>0</v>
      </c>
      <c r="AK120">
        <v>23878.959999999999</v>
      </c>
      <c r="AL120">
        <v>20561.080000000002</v>
      </c>
      <c r="AM120">
        <v>1074.95</v>
      </c>
      <c r="AN120">
        <v>448.92</v>
      </c>
      <c r="AO120">
        <v>2242.9299999999998</v>
      </c>
      <c r="AP120">
        <v>0</v>
      </c>
      <c r="AQ120">
        <v>10.3</v>
      </c>
      <c r="AR120">
        <v>0</v>
      </c>
      <c r="AS120">
        <v>0</v>
      </c>
      <c r="AT120">
        <v>70</v>
      </c>
      <c r="AU120">
        <v>10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1</v>
      </c>
      <c r="BD120" t="s">
        <v>3</v>
      </c>
      <c r="BE120" t="s">
        <v>3</v>
      </c>
      <c r="BF120" t="s">
        <v>3</v>
      </c>
      <c r="BG120" t="s">
        <v>3</v>
      </c>
      <c r="BH120">
        <v>0</v>
      </c>
      <c r="BI120">
        <v>4</v>
      </c>
      <c r="BJ120" t="s">
        <v>162</v>
      </c>
      <c r="BM120">
        <v>0</v>
      </c>
      <c r="BN120">
        <v>0</v>
      </c>
      <c r="BO120" t="s">
        <v>3</v>
      </c>
      <c r="BP120">
        <v>0</v>
      </c>
      <c r="BQ120">
        <v>1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70</v>
      </c>
      <c r="CA120">
        <v>10</v>
      </c>
      <c r="CE120">
        <v>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 t="shared" si="96"/>
        <v>51936.74</v>
      </c>
      <c r="CQ120">
        <f t="shared" si="97"/>
        <v>20561.080000000002</v>
      </c>
      <c r="CR120">
        <f t="shared" si="115"/>
        <v>1074.95</v>
      </c>
      <c r="CS120">
        <f t="shared" si="98"/>
        <v>448.92</v>
      </c>
      <c r="CT120">
        <f t="shared" si="99"/>
        <v>2242.9299999999998</v>
      </c>
      <c r="CU120">
        <f t="shared" si="100"/>
        <v>0</v>
      </c>
      <c r="CV120">
        <f t="shared" si="101"/>
        <v>10.3</v>
      </c>
      <c r="CW120">
        <f t="shared" si="102"/>
        <v>0</v>
      </c>
      <c r="CX120">
        <f t="shared" si="103"/>
        <v>0</v>
      </c>
      <c r="CY120">
        <f t="shared" si="104"/>
        <v>3414.8589999999995</v>
      </c>
      <c r="CZ120">
        <f t="shared" si="105"/>
        <v>487.83699999999999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0</v>
      </c>
      <c r="DO120">
        <v>0</v>
      </c>
      <c r="DP120">
        <v>1</v>
      </c>
      <c r="DQ120">
        <v>1</v>
      </c>
      <c r="DU120">
        <v>1005</v>
      </c>
      <c r="DV120" t="s">
        <v>161</v>
      </c>
      <c r="DW120" t="s">
        <v>161</v>
      </c>
      <c r="DX120">
        <v>100</v>
      </c>
      <c r="EE120">
        <v>34857346</v>
      </c>
      <c r="EF120">
        <v>1</v>
      </c>
      <c r="EG120" t="s">
        <v>22</v>
      </c>
      <c r="EH120">
        <v>0</v>
      </c>
      <c r="EI120" t="s">
        <v>3</v>
      </c>
      <c r="EJ120">
        <v>4</v>
      </c>
      <c r="EK120">
        <v>0</v>
      </c>
      <c r="EL120" t="s">
        <v>23</v>
      </c>
      <c r="EM120" t="s">
        <v>24</v>
      </c>
      <c r="EO120" t="s">
        <v>3</v>
      </c>
      <c r="EQ120">
        <v>0</v>
      </c>
      <c r="ER120">
        <v>23878.959999999999</v>
      </c>
      <c r="ES120">
        <v>20561.080000000002</v>
      </c>
      <c r="ET120">
        <v>1074.95</v>
      </c>
      <c r="EU120">
        <v>448.92</v>
      </c>
      <c r="EV120">
        <v>2242.9299999999998</v>
      </c>
      <c r="EW120">
        <v>10.3</v>
      </c>
      <c r="EX120">
        <v>0</v>
      </c>
      <c r="EY120">
        <v>0</v>
      </c>
      <c r="FQ120">
        <v>0</v>
      </c>
      <c r="FR120">
        <f t="shared" si="106"/>
        <v>0</v>
      </c>
      <c r="FS120">
        <v>0</v>
      </c>
      <c r="FX120">
        <v>70</v>
      </c>
      <c r="FY120">
        <v>10</v>
      </c>
      <c r="GA120" t="s">
        <v>3</v>
      </c>
      <c r="GD120">
        <v>0</v>
      </c>
      <c r="GF120">
        <v>720112528</v>
      </c>
      <c r="GG120">
        <v>2</v>
      </c>
      <c r="GH120">
        <v>1</v>
      </c>
      <c r="GI120">
        <v>-2</v>
      </c>
      <c r="GJ120">
        <v>0</v>
      </c>
      <c r="GK120">
        <f>ROUND(R120*(R12)/100,2)</f>
        <v>1054.51</v>
      </c>
      <c r="GL120">
        <f t="shared" si="107"/>
        <v>0</v>
      </c>
      <c r="GM120">
        <f t="shared" si="116"/>
        <v>56893.95</v>
      </c>
      <c r="GN120">
        <f t="shared" si="117"/>
        <v>0</v>
      </c>
      <c r="GO120">
        <f t="shared" si="118"/>
        <v>0</v>
      </c>
      <c r="GP120">
        <f t="shared" si="119"/>
        <v>56893.95</v>
      </c>
      <c r="GR120">
        <v>0</v>
      </c>
      <c r="GS120">
        <v>3</v>
      </c>
      <c r="GT120">
        <v>0</v>
      </c>
      <c r="GU120" t="s">
        <v>3</v>
      </c>
      <c r="GV120">
        <f t="shared" si="108"/>
        <v>0</v>
      </c>
      <c r="GW120">
        <v>1</v>
      </c>
      <c r="GX120">
        <f t="shared" si="109"/>
        <v>0</v>
      </c>
      <c r="HA120">
        <v>0</v>
      </c>
      <c r="HB120">
        <v>0</v>
      </c>
      <c r="HC120">
        <f t="shared" si="110"/>
        <v>0</v>
      </c>
      <c r="IK120">
        <v>0</v>
      </c>
    </row>
    <row r="121" spans="1:245" x14ac:dyDescent="0.2">
      <c r="A121">
        <v>18</v>
      </c>
      <c r="B121">
        <v>1</v>
      </c>
      <c r="C121">
        <v>14</v>
      </c>
      <c r="E121" t="s">
        <v>163</v>
      </c>
      <c r="F121" t="s">
        <v>164</v>
      </c>
      <c r="G121" t="s">
        <v>165</v>
      </c>
      <c r="H121" t="s">
        <v>37</v>
      </c>
      <c r="I121">
        <f>I120*J121</f>
        <v>-15.529500000000001</v>
      </c>
      <c r="J121">
        <v>-7.1400000000000006</v>
      </c>
      <c r="O121">
        <f t="shared" si="80"/>
        <v>-40814.629999999997</v>
      </c>
      <c r="P121">
        <f t="shared" si="81"/>
        <v>-40814.629999999997</v>
      </c>
      <c r="Q121">
        <f t="shared" si="82"/>
        <v>0</v>
      </c>
      <c r="R121">
        <f t="shared" si="83"/>
        <v>0</v>
      </c>
      <c r="S121">
        <f t="shared" si="84"/>
        <v>0</v>
      </c>
      <c r="T121">
        <f t="shared" si="85"/>
        <v>0</v>
      </c>
      <c r="U121">
        <f t="shared" si="86"/>
        <v>0</v>
      </c>
      <c r="V121">
        <f t="shared" si="87"/>
        <v>0</v>
      </c>
      <c r="W121">
        <f t="shared" si="88"/>
        <v>0</v>
      </c>
      <c r="X121">
        <f t="shared" si="89"/>
        <v>0</v>
      </c>
      <c r="Y121">
        <f t="shared" si="90"/>
        <v>0</v>
      </c>
      <c r="AA121">
        <v>39292387</v>
      </c>
      <c r="AB121">
        <f t="shared" si="91"/>
        <v>2628.2</v>
      </c>
      <c r="AC121">
        <f t="shared" si="111"/>
        <v>2628.2</v>
      </c>
      <c r="AD121">
        <f t="shared" si="112"/>
        <v>0</v>
      </c>
      <c r="AE121">
        <f t="shared" si="113"/>
        <v>0</v>
      </c>
      <c r="AF121">
        <f t="shared" si="113"/>
        <v>0</v>
      </c>
      <c r="AG121">
        <f t="shared" si="93"/>
        <v>0</v>
      </c>
      <c r="AH121">
        <f t="shared" si="114"/>
        <v>0</v>
      </c>
      <c r="AI121">
        <f t="shared" si="114"/>
        <v>0</v>
      </c>
      <c r="AJ121">
        <f t="shared" si="95"/>
        <v>0</v>
      </c>
      <c r="AK121">
        <v>2628.2</v>
      </c>
      <c r="AL121">
        <v>2628.2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70</v>
      </c>
      <c r="AU121">
        <v>10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1</v>
      </c>
      <c r="BD121" t="s">
        <v>3</v>
      </c>
      <c r="BE121" t="s">
        <v>3</v>
      </c>
      <c r="BF121" t="s">
        <v>3</v>
      </c>
      <c r="BG121" t="s">
        <v>3</v>
      </c>
      <c r="BH121">
        <v>3</v>
      </c>
      <c r="BI121">
        <v>4</v>
      </c>
      <c r="BJ121" t="s">
        <v>166</v>
      </c>
      <c r="BM121">
        <v>0</v>
      </c>
      <c r="BN121">
        <v>0</v>
      </c>
      <c r="BO121" t="s">
        <v>3</v>
      </c>
      <c r="BP121">
        <v>0</v>
      </c>
      <c r="BQ121">
        <v>1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70</v>
      </c>
      <c r="CA121">
        <v>10</v>
      </c>
      <c r="CE121">
        <v>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 t="shared" si="96"/>
        <v>-40814.629999999997</v>
      </c>
      <c r="CQ121">
        <f t="shared" si="97"/>
        <v>2628.2</v>
      </c>
      <c r="CR121">
        <f t="shared" si="115"/>
        <v>0</v>
      </c>
      <c r="CS121">
        <f t="shared" si="98"/>
        <v>0</v>
      </c>
      <c r="CT121">
        <f t="shared" si="99"/>
        <v>0</v>
      </c>
      <c r="CU121">
        <f t="shared" si="100"/>
        <v>0</v>
      </c>
      <c r="CV121">
        <f t="shared" si="101"/>
        <v>0</v>
      </c>
      <c r="CW121">
        <f t="shared" si="102"/>
        <v>0</v>
      </c>
      <c r="CX121">
        <f t="shared" si="103"/>
        <v>0</v>
      </c>
      <c r="CY121">
        <f t="shared" si="104"/>
        <v>0</v>
      </c>
      <c r="CZ121">
        <f t="shared" si="105"/>
        <v>0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1009</v>
      </c>
      <c r="DV121" t="s">
        <v>37</v>
      </c>
      <c r="DW121" t="s">
        <v>37</v>
      </c>
      <c r="DX121">
        <v>1000</v>
      </c>
      <c r="EE121">
        <v>34857346</v>
      </c>
      <c r="EF121">
        <v>1</v>
      </c>
      <c r="EG121" t="s">
        <v>22</v>
      </c>
      <c r="EH121">
        <v>0</v>
      </c>
      <c r="EI121" t="s">
        <v>3</v>
      </c>
      <c r="EJ121">
        <v>4</v>
      </c>
      <c r="EK121">
        <v>0</v>
      </c>
      <c r="EL121" t="s">
        <v>23</v>
      </c>
      <c r="EM121" t="s">
        <v>24</v>
      </c>
      <c r="EO121" t="s">
        <v>3</v>
      </c>
      <c r="EQ121">
        <v>32768</v>
      </c>
      <c r="ER121">
        <v>2628.2</v>
      </c>
      <c r="ES121">
        <v>2628.2</v>
      </c>
      <c r="ET121">
        <v>0</v>
      </c>
      <c r="EU121">
        <v>0</v>
      </c>
      <c r="EV121">
        <v>0</v>
      </c>
      <c r="EW121">
        <v>0</v>
      </c>
      <c r="EX121">
        <v>0</v>
      </c>
      <c r="FQ121">
        <v>0</v>
      </c>
      <c r="FR121">
        <f t="shared" si="106"/>
        <v>0</v>
      </c>
      <c r="FS121">
        <v>0</v>
      </c>
      <c r="FX121">
        <v>70</v>
      </c>
      <c r="FY121">
        <v>10</v>
      </c>
      <c r="GA121" t="s">
        <v>3</v>
      </c>
      <c r="GD121">
        <v>0</v>
      </c>
      <c r="GF121">
        <v>1680765387</v>
      </c>
      <c r="GG121">
        <v>2</v>
      </c>
      <c r="GH121">
        <v>1</v>
      </c>
      <c r="GI121">
        <v>-2</v>
      </c>
      <c r="GJ121">
        <v>0</v>
      </c>
      <c r="GK121">
        <f>ROUND(R121*(R12)/100,2)</f>
        <v>0</v>
      </c>
      <c r="GL121">
        <f t="shared" si="107"/>
        <v>0</v>
      </c>
      <c r="GM121">
        <f t="shared" si="116"/>
        <v>-40814.629999999997</v>
      </c>
      <c r="GN121">
        <f t="shared" si="117"/>
        <v>0</v>
      </c>
      <c r="GO121">
        <f t="shared" si="118"/>
        <v>0</v>
      </c>
      <c r="GP121">
        <f t="shared" si="119"/>
        <v>-40814.629999999997</v>
      </c>
      <c r="GR121">
        <v>0</v>
      </c>
      <c r="GS121">
        <v>3</v>
      </c>
      <c r="GT121">
        <v>0</v>
      </c>
      <c r="GU121" t="s">
        <v>3</v>
      </c>
      <c r="GV121">
        <f t="shared" si="108"/>
        <v>0</v>
      </c>
      <c r="GW121">
        <v>1</v>
      </c>
      <c r="GX121">
        <f t="shared" si="109"/>
        <v>0</v>
      </c>
      <c r="HA121">
        <v>0</v>
      </c>
      <c r="HB121">
        <v>0</v>
      </c>
      <c r="HC121">
        <f t="shared" si="110"/>
        <v>0</v>
      </c>
      <c r="IK121">
        <v>0</v>
      </c>
    </row>
    <row r="122" spans="1:245" x14ac:dyDescent="0.2">
      <c r="A122">
        <v>18</v>
      </c>
      <c r="B122">
        <v>1</v>
      </c>
      <c r="C122">
        <v>15</v>
      </c>
      <c r="E122" t="s">
        <v>167</v>
      </c>
      <c r="F122" t="s">
        <v>164</v>
      </c>
      <c r="G122" t="s">
        <v>165</v>
      </c>
      <c r="H122" t="s">
        <v>37</v>
      </c>
      <c r="I122">
        <f>I120*J122</f>
        <v>25.8825</v>
      </c>
      <c r="J122">
        <v>11.9</v>
      </c>
      <c r="O122">
        <f t="shared" si="80"/>
        <v>68024.39</v>
      </c>
      <c r="P122">
        <f t="shared" si="81"/>
        <v>68024.39</v>
      </c>
      <c r="Q122">
        <f t="shared" si="82"/>
        <v>0</v>
      </c>
      <c r="R122">
        <f t="shared" si="83"/>
        <v>0</v>
      </c>
      <c r="S122">
        <f t="shared" si="84"/>
        <v>0</v>
      </c>
      <c r="T122">
        <f t="shared" si="85"/>
        <v>0</v>
      </c>
      <c r="U122">
        <f t="shared" si="86"/>
        <v>0</v>
      </c>
      <c r="V122">
        <f t="shared" si="87"/>
        <v>0</v>
      </c>
      <c r="W122">
        <f t="shared" si="88"/>
        <v>0</v>
      </c>
      <c r="X122">
        <f t="shared" si="89"/>
        <v>0</v>
      </c>
      <c r="Y122">
        <f t="shared" si="90"/>
        <v>0</v>
      </c>
      <c r="AA122">
        <v>39292387</v>
      </c>
      <c r="AB122">
        <f t="shared" si="91"/>
        <v>2628.2</v>
      </c>
      <c r="AC122">
        <f t="shared" si="111"/>
        <v>2628.2</v>
      </c>
      <c r="AD122">
        <f t="shared" si="112"/>
        <v>0</v>
      </c>
      <c r="AE122">
        <f t="shared" si="113"/>
        <v>0</v>
      </c>
      <c r="AF122">
        <f t="shared" si="113"/>
        <v>0</v>
      </c>
      <c r="AG122">
        <f t="shared" si="93"/>
        <v>0</v>
      </c>
      <c r="AH122">
        <f t="shared" si="114"/>
        <v>0</v>
      </c>
      <c r="AI122">
        <f t="shared" si="114"/>
        <v>0</v>
      </c>
      <c r="AJ122">
        <f t="shared" si="95"/>
        <v>0</v>
      </c>
      <c r="AK122">
        <v>2628.2</v>
      </c>
      <c r="AL122">
        <v>2628.2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70</v>
      </c>
      <c r="AU122">
        <v>10</v>
      </c>
      <c r="AV122">
        <v>1</v>
      </c>
      <c r="AW122">
        <v>1</v>
      </c>
      <c r="AZ122">
        <v>1</v>
      </c>
      <c r="BA122">
        <v>1</v>
      </c>
      <c r="BB122">
        <v>1</v>
      </c>
      <c r="BC122">
        <v>1</v>
      </c>
      <c r="BD122" t="s">
        <v>3</v>
      </c>
      <c r="BE122" t="s">
        <v>3</v>
      </c>
      <c r="BF122" t="s">
        <v>3</v>
      </c>
      <c r="BG122" t="s">
        <v>3</v>
      </c>
      <c r="BH122">
        <v>3</v>
      </c>
      <c r="BI122">
        <v>4</v>
      </c>
      <c r="BJ122" t="s">
        <v>166</v>
      </c>
      <c r="BM122">
        <v>0</v>
      </c>
      <c r="BN122">
        <v>0</v>
      </c>
      <c r="BO122" t="s">
        <v>3</v>
      </c>
      <c r="BP122">
        <v>0</v>
      </c>
      <c r="BQ122">
        <v>1</v>
      </c>
      <c r="BR122">
        <v>0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70</v>
      </c>
      <c r="CA122">
        <v>10</v>
      </c>
      <c r="CE122">
        <v>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si="96"/>
        <v>68024.39</v>
      </c>
      <c r="CQ122">
        <f t="shared" si="97"/>
        <v>2628.2</v>
      </c>
      <c r="CR122">
        <f t="shared" si="115"/>
        <v>0</v>
      </c>
      <c r="CS122">
        <f t="shared" si="98"/>
        <v>0</v>
      </c>
      <c r="CT122">
        <f t="shared" si="99"/>
        <v>0</v>
      </c>
      <c r="CU122">
        <f t="shared" si="100"/>
        <v>0</v>
      </c>
      <c r="CV122">
        <f t="shared" si="101"/>
        <v>0</v>
      </c>
      <c r="CW122">
        <f t="shared" si="102"/>
        <v>0</v>
      </c>
      <c r="CX122">
        <f t="shared" si="103"/>
        <v>0</v>
      </c>
      <c r="CY122">
        <f t="shared" si="104"/>
        <v>0</v>
      </c>
      <c r="CZ122">
        <f t="shared" si="105"/>
        <v>0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0</v>
      </c>
      <c r="DO122">
        <v>0</v>
      </c>
      <c r="DP122">
        <v>1</v>
      </c>
      <c r="DQ122">
        <v>1</v>
      </c>
      <c r="DU122">
        <v>1009</v>
      </c>
      <c r="DV122" t="s">
        <v>37</v>
      </c>
      <c r="DW122" t="s">
        <v>37</v>
      </c>
      <c r="DX122">
        <v>1000</v>
      </c>
      <c r="EE122">
        <v>34857346</v>
      </c>
      <c r="EF122">
        <v>1</v>
      </c>
      <c r="EG122" t="s">
        <v>22</v>
      </c>
      <c r="EH122">
        <v>0</v>
      </c>
      <c r="EI122" t="s">
        <v>3</v>
      </c>
      <c r="EJ122">
        <v>4</v>
      </c>
      <c r="EK122">
        <v>0</v>
      </c>
      <c r="EL122" t="s">
        <v>23</v>
      </c>
      <c r="EM122" t="s">
        <v>24</v>
      </c>
      <c r="EO122" t="s">
        <v>3</v>
      </c>
      <c r="EQ122">
        <v>0</v>
      </c>
      <c r="ER122">
        <v>2628.2</v>
      </c>
      <c r="ES122">
        <v>2628.2</v>
      </c>
      <c r="ET122">
        <v>0</v>
      </c>
      <c r="EU122">
        <v>0</v>
      </c>
      <c r="EV122">
        <v>0</v>
      </c>
      <c r="EW122">
        <v>0</v>
      </c>
      <c r="EX122">
        <v>0</v>
      </c>
      <c r="FQ122">
        <v>0</v>
      </c>
      <c r="FR122">
        <f t="shared" si="106"/>
        <v>0</v>
      </c>
      <c r="FS122">
        <v>0</v>
      </c>
      <c r="FX122">
        <v>70</v>
      </c>
      <c r="FY122">
        <v>10</v>
      </c>
      <c r="GA122" t="s">
        <v>3</v>
      </c>
      <c r="GD122">
        <v>0</v>
      </c>
      <c r="GF122">
        <v>1680765387</v>
      </c>
      <c r="GG122">
        <v>2</v>
      </c>
      <c r="GH122">
        <v>1</v>
      </c>
      <c r="GI122">
        <v>-2</v>
      </c>
      <c r="GJ122">
        <v>0</v>
      </c>
      <c r="GK122">
        <f>ROUND(R122*(R12)/100,2)</f>
        <v>0</v>
      </c>
      <c r="GL122">
        <f t="shared" si="107"/>
        <v>0</v>
      </c>
      <c r="GM122">
        <f t="shared" si="116"/>
        <v>68024.39</v>
      </c>
      <c r="GN122">
        <f t="shared" si="117"/>
        <v>0</v>
      </c>
      <c r="GO122">
        <f t="shared" si="118"/>
        <v>0</v>
      </c>
      <c r="GP122">
        <f t="shared" si="119"/>
        <v>68024.39</v>
      </c>
      <c r="GR122">
        <v>0</v>
      </c>
      <c r="GS122">
        <v>3</v>
      </c>
      <c r="GT122">
        <v>0</v>
      </c>
      <c r="GU122" t="s">
        <v>3</v>
      </c>
      <c r="GV122">
        <f t="shared" si="108"/>
        <v>0</v>
      </c>
      <c r="GW122">
        <v>1</v>
      </c>
      <c r="GX122">
        <f t="shared" si="109"/>
        <v>0</v>
      </c>
      <c r="HA122">
        <v>0</v>
      </c>
      <c r="HB122">
        <v>0</v>
      </c>
      <c r="HC122">
        <f t="shared" si="110"/>
        <v>0</v>
      </c>
      <c r="IK122">
        <v>0</v>
      </c>
    </row>
    <row r="124" spans="1:245" x14ac:dyDescent="0.2">
      <c r="A124" s="2">
        <v>51</v>
      </c>
      <c r="B124" s="2">
        <f>B107</f>
        <v>1</v>
      </c>
      <c r="C124" s="2">
        <f>A107</f>
        <v>5</v>
      </c>
      <c r="D124" s="2">
        <f>ROW(A107)</f>
        <v>107</v>
      </c>
      <c r="E124" s="2"/>
      <c r="F124" s="2" t="str">
        <f>IF(F107&lt;&gt;"",F107,"")</f>
        <v>Новый подраздел</v>
      </c>
      <c r="G124" s="2" t="str">
        <f>IF(G107&lt;&gt;"",G107,"")</f>
        <v>Устройство тротуара</v>
      </c>
      <c r="H124" s="2">
        <v>0</v>
      </c>
      <c r="I124" s="2"/>
      <c r="J124" s="2"/>
      <c r="K124" s="2"/>
      <c r="L124" s="2"/>
      <c r="M124" s="2"/>
      <c r="N124" s="2"/>
      <c r="O124" s="2">
        <f t="shared" ref="O124:T124" si="120">ROUND(AB124,2)</f>
        <v>171388.21</v>
      </c>
      <c r="P124" s="2">
        <f t="shared" si="120"/>
        <v>144107.85999999999</v>
      </c>
      <c r="Q124" s="2">
        <f t="shared" si="120"/>
        <v>20259.48</v>
      </c>
      <c r="R124" s="2">
        <f t="shared" si="120"/>
        <v>8746.2900000000009</v>
      </c>
      <c r="S124" s="2">
        <f t="shared" si="120"/>
        <v>7020.87</v>
      </c>
      <c r="T124" s="2">
        <f t="shared" si="120"/>
        <v>0</v>
      </c>
      <c r="U124" s="2">
        <f>AH124</f>
        <v>34.423822950000002</v>
      </c>
      <c r="V124" s="2">
        <f>AI124</f>
        <v>0</v>
      </c>
      <c r="W124" s="2">
        <f>ROUND(AJ124,2)</f>
        <v>0</v>
      </c>
      <c r="X124" s="2">
        <f>ROUND(AK124,2)</f>
        <v>4914.6000000000004</v>
      </c>
      <c r="Y124" s="2">
        <f>ROUND(AL124,2)</f>
        <v>702.09</v>
      </c>
      <c r="Z124" s="2"/>
      <c r="AA124" s="2"/>
      <c r="AB124" s="2">
        <f>ROUND(SUMIF(AA111:AA122,"=39292387",O111:O122),2)</f>
        <v>171388.21</v>
      </c>
      <c r="AC124" s="2">
        <f>ROUND(SUMIF(AA111:AA122,"=39292387",P111:P122),2)</f>
        <v>144107.85999999999</v>
      </c>
      <c r="AD124" s="2">
        <f>ROUND(SUMIF(AA111:AA122,"=39292387",Q111:Q122),2)</f>
        <v>20259.48</v>
      </c>
      <c r="AE124" s="2">
        <f>ROUND(SUMIF(AA111:AA122,"=39292387",R111:R122),2)</f>
        <v>8746.2900000000009</v>
      </c>
      <c r="AF124" s="2">
        <f>ROUND(SUMIF(AA111:AA122,"=39292387",S111:S122),2)</f>
        <v>7020.87</v>
      </c>
      <c r="AG124" s="2">
        <f>ROUND(SUMIF(AA111:AA122,"=39292387",T111:T122),2)</f>
        <v>0</v>
      </c>
      <c r="AH124" s="2">
        <f>SUMIF(AA111:AA122,"=39292387",U111:U122)</f>
        <v>34.423822950000002</v>
      </c>
      <c r="AI124" s="2">
        <f>SUMIF(AA111:AA122,"=39292387",V111:V122)</f>
        <v>0</v>
      </c>
      <c r="AJ124" s="2">
        <f>ROUND(SUMIF(AA111:AA122,"=39292387",W111:W122),2)</f>
        <v>0</v>
      </c>
      <c r="AK124" s="2">
        <f>ROUND(SUMIF(AA111:AA122,"=39292387",X111:X122),2)</f>
        <v>4914.6000000000004</v>
      </c>
      <c r="AL124" s="2">
        <f>ROUND(SUMIF(AA111:AA122,"=39292387",Y111:Y122),2)</f>
        <v>702.09</v>
      </c>
      <c r="AM124" s="2"/>
      <c r="AN124" s="2"/>
      <c r="AO124" s="2">
        <f t="shared" ref="AO124:BC124" si="121">ROUND(BX124,2)</f>
        <v>0</v>
      </c>
      <c r="AP124" s="2">
        <f t="shared" si="121"/>
        <v>0</v>
      </c>
      <c r="AQ124" s="2">
        <f t="shared" si="121"/>
        <v>0</v>
      </c>
      <c r="AR124" s="2">
        <f t="shared" si="121"/>
        <v>184152.28</v>
      </c>
      <c r="AS124" s="2">
        <f t="shared" si="121"/>
        <v>0</v>
      </c>
      <c r="AT124" s="2">
        <f t="shared" si="121"/>
        <v>0</v>
      </c>
      <c r="AU124" s="2">
        <f t="shared" si="121"/>
        <v>184152.28</v>
      </c>
      <c r="AV124" s="2">
        <f t="shared" si="121"/>
        <v>144107.85999999999</v>
      </c>
      <c r="AW124" s="2">
        <f t="shared" si="121"/>
        <v>144107.85999999999</v>
      </c>
      <c r="AX124" s="2">
        <f t="shared" si="121"/>
        <v>0</v>
      </c>
      <c r="AY124" s="2">
        <f t="shared" si="121"/>
        <v>144107.85999999999</v>
      </c>
      <c r="AZ124" s="2">
        <f t="shared" si="121"/>
        <v>0</v>
      </c>
      <c r="BA124" s="2">
        <f t="shared" si="121"/>
        <v>0</v>
      </c>
      <c r="BB124" s="2">
        <f t="shared" si="121"/>
        <v>0</v>
      </c>
      <c r="BC124" s="2">
        <f t="shared" si="121"/>
        <v>0</v>
      </c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>
        <f>ROUND(SUMIF(AA111:AA122,"=39292387",FQ111:FQ122),2)</f>
        <v>0</v>
      </c>
      <c r="BY124" s="2">
        <f>ROUND(SUMIF(AA111:AA122,"=39292387",FR111:FR122),2)</f>
        <v>0</v>
      </c>
      <c r="BZ124" s="2">
        <f>ROUND(SUMIF(AA111:AA122,"=39292387",GL111:GL122),2)</f>
        <v>0</v>
      </c>
      <c r="CA124" s="2">
        <f>ROUND(SUMIF(AA111:AA122,"=39292387",GM111:GM122),2)</f>
        <v>184152.28</v>
      </c>
      <c r="CB124" s="2">
        <f>ROUND(SUMIF(AA111:AA122,"=39292387",GN111:GN122),2)</f>
        <v>0</v>
      </c>
      <c r="CC124" s="2">
        <f>ROUND(SUMIF(AA111:AA122,"=39292387",GO111:GO122),2)</f>
        <v>0</v>
      </c>
      <c r="CD124" s="2">
        <f>ROUND(SUMIF(AA111:AA122,"=39292387",GP111:GP122),2)</f>
        <v>184152.28</v>
      </c>
      <c r="CE124" s="2">
        <f>AC124-BX124</f>
        <v>144107.85999999999</v>
      </c>
      <c r="CF124" s="2">
        <f>AC124-BY124</f>
        <v>144107.85999999999</v>
      </c>
      <c r="CG124" s="2">
        <f>BX124-BZ124</f>
        <v>0</v>
      </c>
      <c r="CH124" s="2">
        <f>AC124-BX124-BY124+BZ124</f>
        <v>144107.85999999999</v>
      </c>
      <c r="CI124" s="2">
        <f>BY124-BZ124</f>
        <v>0</v>
      </c>
      <c r="CJ124" s="2">
        <f>ROUND(SUMIF(AA111:AA122,"=39292387",GX111:GX122),2)</f>
        <v>0</v>
      </c>
      <c r="CK124" s="2">
        <f>ROUND(SUMIF(AA111:AA122,"=39292387",GY111:GY122),2)</f>
        <v>0</v>
      </c>
      <c r="CL124" s="2">
        <f>ROUND(SUMIF(AA111:AA122,"=39292387",GZ111:GZ122),2)</f>
        <v>0</v>
      </c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>
        <v>0</v>
      </c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201</v>
      </c>
      <c r="F126" s="4">
        <f>ROUND(Source!O124,O126)</f>
        <v>171388.21</v>
      </c>
      <c r="G126" s="4" t="s">
        <v>65</v>
      </c>
      <c r="H126" s="4" t="s">
        <v>66</v>
      </c>
      <c r="I126" s="4"/>
      <c r="J126" s="4"/>
      <c r="K126" s="4">
        <v>201</v>
      </c>
      <c r="L126" s="4">
        <v>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202</v>
      </c>
      <c r="F127" s="4">
        <f>ROUND(Source!P124,O127)</f>
        <v>144107.85999999999</v>
      </c>
      <c r="G127" s="4" t="s">
        <v>67</v>
      </c>
      <c r="H127" s="4" t="s">
        <v>68</v>
      </c>
      <c r="I127" s="4"/>
      <c r="J127" s="4"/>
      <c r="K127" s="4">
        <v>202</v>
      </c>
      <c r="L127" s="4">
        <v>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222</v>
      </c>
      <c r="F128" s="4">
        <f>ROUND(Source!AO124,O128)</f>
        <v>0</v>
      </c>
      <c r="G128" s="4" t="s">
        <v>69</v>
      </c>
      <c r="H128" s="4" t="s">
        <v>70</v>
      </c>
      <c r="I128" s="4"/>
      <c r="J128" s="4"/>
      <c r="K128" s="4">
        <v>222</v>
      </c>
      <c r="L128" s="4">
        <v>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225</v>
      </c>
      <c r="F129" s="4">
        <f>ROUND(Source!AV124,O129)</f>
        <v>144107.85999999999</v>
      </c>
      <c r="G129" s="4" t="s">
        <v>71</v>
      </c>
      <c r="H129" s="4" t="s">
        <v>72</v>
      </c>
      <c r="I129" s="4"/>
      <c r="J129" s="4"/>
      <c r="K129" s="4">
        <v>225</v>
      </c>
      <c r="L129" s="4">
        <v>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226</v>
      </c>
      <c r="F130" s="4">
        <f>ROUND(Source!AW124,O130)</f>
        <v>144107.85999999999</v>
      </c>
      <c r="G130" s="4" t="s">
        <v>73</v>
      </c>
      <c r="H130" s="4" t="s">
        <v>74</v>
      </c>
      <c r="I130" s="4"/>
      <c r="J130" s="4"/>
      <c r="K130" s="4">
        <v>226</v>
      </c>
      <c r="L130" s="4">
        <v>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227</v>
      </c>
      <c r="F131" s="4">
        <f>ROUND(Source!AX124,O131)</f>
        <v>0</v>
      </c>
      <c r="G131" s="4" t="s">
        <v>75</v>
      </c>
      <c r="H131" s="4" t="s">
        <v>76</v>
      </c>
      <c r="I131" s="4"/>
      <c r="J131" s="4"/>
      <c r="K131" s="4">
        <v>227</v>
      </c>
      <c r="L131" s="4">
        <v>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228</v>
      </c>
      <c r="F132" s="4">
        <f>ROUND(Source!AY124,O132)</f>
        <v>144107.85999999999</v>
      </c>
      <c r="G132" s="4" t="s">
        <v>77</v>
      </c>
      <c r="H132" s="4" t="s">
        <v>78</v>
      </c>
      <c r="I132" s="4"/>
      <c r="J132" s="4"/>
      <c r="K132" s="4">
        <v>228</v>
      </c>
      <c r="L132" s="4">
        <v>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216</v>
      </c>
      <c r="F133" s="4">
        <f>ROUND(Source!AP124,O133)</f>
        <v>0</v>
      </c>
      <c r="G133" s="4" t="s">
        <v>79</v>
      </c>
      <c r="H133" s="4" t="s">
        <v>80</v>
      </c>
      <c r="I133" s="4"/>
      <c r="J133" s="4"/>
      <c r="K133" s="4">
        <v>216</v>
      </c>
      <c r="L133" s="4">
        <v>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223</v>
      </c>
      <c r="F134" s="4">
        <f>ROUND(Source!AQ124,O134)</f>
        <v>0</v>
      </c>
      <c r="G134" s="4" t="s">
        <v>81</v>
      </c>
      <c r="H134" s="4" t="s">
        <v>82</v>
      </c>
      <c r="I134" s="4"/>
      <c r="J134" s="4"/>
      <c r="K134" s="4">
        <v>223</v>
      </c>
      <c r="L134" s="4">
        <v>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229</v>
      </c>
      <c r="F135" s="4">
        <f>ROUND(Source!AZ124,O135)</f>
        <v>0</v>
      </c>
      <c r="G135" s="4" t="s">
        <v>83</v>
      </c>
      <c r="H135" s="4" t="s">
        <v>84</v>
      </c>
      <c r="I135" s="4"/>
      <c r="J135" s="4"/>
      <c r="K135" s="4">
        <v>229</v>
      </c>
      <c r="L135" s="4">
        <v>10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203</v>
      </c>
      <c r="F136" s="4">
        <f>ROUND(Source!Q124,O136)</f>
        <v>20259.48</v>
      </c>
      <c r="G136" s="4" t="s">
        <v>85</v>
      </c>
      <c r="H136" s="4" t="s">
        <v>86</v>
      </c>
      <c r="I136" s="4"/>
      <c r="J136" s="4"/>
      <c r="K136" s="4">
        <v>203</v>
      </c>
      <c r="L136" s="4">
        <v>11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231</v>
      </c>
      <c r="F137" s="4">
        <f>ROUND(Source!BB124,O137)</f>
        <v>0</v>
      </c>
      <c r="G137" s="4" t="s">
        <v>87</v>
      </c>
      <c r="H137" s="4" t="s">
        <v>88</v>
      </c>
      <c r="I137" s="4"/>
      <c r="J137" s="4"/>
      <c r="K137" s="4">
        <v>231</v>
      </c>
      <c r="L137" s="4">
        <v>12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204</v>
      </c>
      <c r="F138" s="4">
        <f>ROUND(Source!R124,O138)</f>
        <v>8746.2900000000009</v>
      </c>
      <c r="G138" s="4" t="s">
        <v>89</v>
      </c>
      <c r="H138" s="4" t="s">
        <v>90</v>
      </c>
      <c r="I138" s="4"/>
      <c r="J138" s="4"/>
      <c r="K138" s="4">
        <v>204</v>
      </c>
      <c r="L138" s="4">
        <v>13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205</v>
      </c>
      <c r="F139" s="4">
        <f>ROUND(Source!S124,O139)</f>
        <v>7020.87</v>
      </c>
      <c r="G139" s="4" t="s">
        <v>91</v>
      </c>
      <c r="H139" s="4" t="s">
        <v>92</v>
      </c>
      <c r="I139" s="4"/>
      <c r="J139" s="4"/>
      <c r="K139" s="4">
        <v>205</v>
      </c>
      <c r="L139" s="4">
        <v>14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232</v>
      </c>
      <c r="F140" s="4">
        <f>ROUND(Source!BC124,O140)</f>
        <v>0</v>
      </c>
      <c r="G140" s="4" t="s">
        <v>93</v>
      </c>
      <c r="H140" s="4" t="s">
        <v>94</v>
      </c>
      <c r="I140" s="4"/>
      <c r="J140" s="4"/>
      <c r="K140" s="4">
        <v>232</v>
      </c>
      <c r="L140" s="4">
        <v>15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214</v>
      </c>
      <c r="F141" s="4">
        <f>ROUND(Source!AS124,O141)</f>
        <v>0</v>
      </c>
      <c r="G141" s="4" t="s">
        <v>95</v>
      </c>
      <c r="H141" s="4" t="s">
        <v>96</v>
      </c>
      <c r="I141" s="4"/>
      <c r="J141" s="4"/>
      <c r="K141" s="4">
        <v>214</v>
      </c>
      <c r="L141" s="4">
        <v>16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215</v>
      </c>
      <c r="F142" s="4">
        <f>ROUND(Source!AT124,O142)</f>
        <v>0</v>
      </c>
      <c r="G142" s="4" t="s">
        <v>97</v>
      </c>
      <c r="H142" s="4" t="s">
        <v>98</v>
      </c>
      <c r="I142" s="4"/>
      <c r="J142" s="4"/>
      <c r="K142" s="4">
        <v>215</v>
      </c>
      <c r="L142" s="4">
        <v>17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217</v>
      </c>
      <c r="F143" s="4">
        <f>ROUND(Source!AU124,O143)</f>
        <v>184152.28</v>
      </c>
      <c r="G143" s="4" t="s">
        <v>99</v>
      </c>
      <c r="H143" s="4" t="s">
        <v>100</v>
      </c>
      <c r="I143" s="4"/>
      <c r="J143" s="4"/>
      <c r="K143" s="4">
        <v>217</v>
      </c>
      <c r="L143" s="4">
        <v>18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230</v>
      </c>
      <c r="F144" s="4">
        <f>ROUND(Source!BA124,O144)</f>
        <v>0</v>
      </c>
      <c r="G144" s="4" t="s">
        <v>101</v>
      </c>
      <c r="H144" s="4" t="s">
        <v>102</v>
      </c>
      <c r="I144" s="4"/>
      <c r="J144" s="4"/>
      <c r="K144" s="4">
        <v>230</v>
      </c>
      <c r="L144" s="4">
        <v>19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06" x14ac:dyDescent="0.2">
      <c r="A145" s="4">
        <v>50</v>
      </c>
      <c r="B145" s="4">
        <v>0</v>
      </c>
      <c r="C145" s="4">
        <v>0</v>
      </c>
      <c r="D145" s="4">
        <v>1</v>
      </c>
      <c r="E145" s="4">
        <v>206</v>
      </c>
      <c r="F145" s="4">
        <f>ROUND(Source!T124,O145)</f>
        <v>0</v>
      </c>
      <c r="G145" s="4" t="s">
        <v>103</v>
      </c>
      <c r="H145" s="4" t="s">
        <v>104</v>
      </c>
      <c r="I145" s="4"/>
      <c r="J145" s="4"/>
      <c r="K145" s="4">
        <v>206</v>
      </c>
      <c r="L145" s="4">
        <v>20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06" x14ac:dyDescent="0.2">
      <c r="A146" s="4">
        <v>50</v>
      </c>
      <c r="B146" s="4">
        <v>0</v>
      </c>
      <c r="C146" s="4">
        <v>0</v>
      </c>
      <c r="D146" s="4">
        <v>1</v>
      </c>
      <c r="E146" s="4">
        <v>207</v>
      </c>
      <c r="F146" s="4">
        <f>Source!U124</f>
        <v>34.423822950000002</v>
      </c>
      <c r="G146" s="4" t="s">
        <v>105</v>
      </c>
      <c r="H146" s="4" t="s">
        <v>106</v>
      </c>
      <c r="I146" s="4"/>
      <c r="J146" s="4"/>
      <c r="K146" s="4">
        <v>207</v>
      </c>
      <c r="L146" s="4">
        <v>21</v>
      </c>
      <c r="M146" s="4">
        <v>3</v>
      </c>
      <c r="N146" s="4" t="s">
        <v>3</v>
      </c>
      <c r="O146" s="4">
        <v>-1</v>
      </c>
      <c r="P146" s="4"/>
      <c r="Q146" s="4"/>
      <c r="R146" s="4"/>
      <c r="S146" s="4"/>
      <c r="T146" s="4"/>
      <c r="U146" s="4"/>
      <c r="V146" s="4"/>
      <c r="W146" s="4"/>
    </row>
    <row r="147" spans="1:206" x14ac:dyDescent="0.2">
      <c r="A147" s="4">
        <v>50</v>
      </c>
      <c r="B147" s="4">
        <v>0</v>
      </c>
      <c r="C147" s="4">
        <v>0</v>
      </c>
      <c r="D147" s="4">
        <v>1</v>
      </c>
      <c r="E147" s="4">
        <v>208</v>
      </c>
      <c r="F147" s="4">
        <f>Source!V124</f>
        <v>0</v>
      </c>
      <c r="G147" s="4" t="s">
        <v>107</v>
      </c>
      <c r="H147" s="4" t="s">
        <v>108</v>
      </c>
      <c r="I147" s="4"/>
      <c r="J147" s="4"/>
      <c r="K147" s="4">
        <v>208</v>
      </c>
      <c r="L147" s="4">
        <v>22</v>
      </c>
      <c r="M147" s="4">
        <v>3</v>
      </c>
      <c r="N147" s="4" t="s">
        <v>3</v>
      </c>
      <c r="O147" s="4">
        <v>-1</v>
      </c>
      <c r="P147" s="4"/>
      <c r="Q147" s="4"/>
      <c r="R147" s="4"/>
      <c r="S147" s="4"/>
      <c r="T147" s="4"/>
      <c r="U147" s="4"/>
      <c r="V147" s="4"/>
      <c r="W147" s="4"/>
    </row>
    <row r="148" spans="1:206" x14ac:dyDescent="0.2">
      <c r="A148" s="4">
        <v>50</v>
      </c>
      <c r="B148" s="4">
        <v>0</v>
      </c>
      <c r="C148" s="4">
        <v>0</v>
      </c>
      <c r="D148" s="4">
        <v>1</v>
      </c>
      <c r="E148" s="4">
        <v>209</v>
      </c>
      <c r="F148" s="4">
        <f>ROUND(Source!W124,O148)</f>
        <v>0</v>
      </c>
      <c r="G148" s="4" t="s">
        <v>109</v>
      </c>
      <c r="H148" s="4" t="s">
        <v>110</v>
      </c>
      <c r="I148" s="4"/>
      <c r="J148" s="4"/>
      <c r="K148" s="4">
        <v>209</v>
      </c>
      <c r="L148" s="4">
        <v>23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 x14ac:dyDescent="0.2">
      <c r="A149" s="4">
        <v>50</v>
      </c>
      <c r="B149" s="4">
        <v>0</v>
      </c>
      <c r="C149" s="4">
        <v>0</v>
      </c>
      <c r="D149" s="4">
        <v>1</v>
      </c>
      <c r="E149" s="4">
        <v>210</v>
      </c>
      <c r="F149" s="4">
        <f>ROUND(Source!X124,O149)</f>
        <v>4914.6000000000004</v>
      </c>
      <c r="G149" s="4" t="s">
        <v>111</v>
      </c>
      <c r="H149" s="4" t="s">
        <v>112</v>
      </c>
      <c r="I149" s="4"/>
      <c r="J149" s="4"/>
      <c r="K149" s="4">
        <v>210</v>
      </c>
      <c r="L149" s="4">
        <v>24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 x14ac:dyDescent="0.2">
      <c r="A150" s="4">
        <v>50</v>
      </c>
      <c r="B150" s="4">
        <v>0</v>
      </c>
      <c r="C150" s="4">
        <v>0</v>
      </c>
      <c r="D150" s="4">
        <v>1</v>
      </c>
      <c r="E150" s="4">
        <v>211</v>
      </c>
      <c r="F150" s="4">
        <f>ROUND(Source!Y124,O150)</f>
        <v>702.09</v>
      </c>
      <c r="G150" s="4" t="s">
        <v>113</v>
      </c>
      <c r="H150" s="4" t="s">
        <v>114</v>
      </c>
      <c r="I150" s="4"/>
      <c r="J150" s="4"/>
      <c r="K150" s="4">
        <v>211</v>
      </c>
      <c r="L150" s="4">
        <v>25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 x14ac:dyDescent="0.2">
      <c r="A151" s="4">
        <v>50</v>
      </c>
      <c r="B151" s="4">
        <v>0</v>
      </c>
      <c r="C151" s="4">
        <v>0</v>
      </c>
      <c r="D151" s="4">
        <v>1</v>
      </c>
      <c r="E151" s="4">
        <v>224</v>
      </c>
      <c r="F151" s="4">
        <f>ROUND(Source!AR124,O151)</f>
        <v>184152.28</v>
      </c>
      <c r="G151" s="4" t="s">
        <v>115</v>
      </c>
      <c r="H151" s="4" t="s">
        <v>116</v>
      </c>
      <c r="I151" s="4"/>
      <c r="J151" s="4"/>
      <c r="K151" s="4">
        <v>224</v>
      </c>
      <c r="L151" s="4">
        <v>26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3" spans="1:206" x14ac:dyDescent="0.2">
      <c r="A153" s="2">
        <v>51</v>
      </c>
      <c r="B153" s="2">
        <f>B24</f>
        <v>1</v>
      </c>
      <c r="C153" s="2">
        <f>A24</f>
        <v>4</v>
      </c>
      <c r="D153" s="2">
        <f>ROW(A24)</f>
        <v>24</v>
      </c>
      <c r="E153" s="2"/>
      <c r="F153" s="2" t="str">
        <f>IF(F24&lt;&gt;"",F24,"")</f>
        <v>Новый раздел</v>
      </c>
      <c r="G153" s="2" t="str">
        <f>IF(G24&lt;&gt;"",G24,"")</f>
        <v>Б.Полуярославский пер. (устройство тротуара)</v>
      </c>
      <c r="H153" s="2">
        <v>0</v>
      </c>
      <c r="I153" s="2"/>
      <c r="J153" s="2"/>
      <c r="K153" s="2"/>
      <c r="L153" s="2"/>
      <c r="M153" s="2"/>
      <c r="N153" s="2"/>
      <c r="O153" s="2">
        <f t="shared" ref="O153:T153" si="122">ROUND(O43+O78+O124+AB153,2)</f>
        <v>401555.55</v>
      </c>
      <c r="P153" s="2">
        <f t="shared" si="122"/>
        <v>248596.28</v>
      </c>
      <c r="Q153" s="2">
        <f t="shared" si="122"/>
        <v>101375.96</v>
      </c>
      <c r="R153" s="2">
        <f t="shared" si="122"/>
        <v>54927.54</v>
      </c>
      <c r="S153" s="2">
        <f t="shared" si="122"/>
        <v>51583.31</v>
      </c>
      <c r="T153" s="2">
        <f t="shared" si="122"/>
        <v>0</v>
      </c>
      <c r="U153" s="2">
        <f>U43+U78+U124+AH153</f>
        <v>273.61907414999996</v>
      </c>
      <c r="V153" s="2">
        <f>V43+V78+V124+AI153</f>
        <v>0</v>
      </c>
      <c r="W153" s="2">
        <f>ROUND(W43+W78+W124+AJ153,2)</f>
        <v>0</v>
      </c>
      <c r="X153" s="2">
        <f>ROUND(X43+X78+X124+AK153,2)</f>
        <v>36108.31</v>
      </c>
      <c r="Y153" s="2">
        <f>ROUND(Y43+Y78+Y124+AL153,2)</f>
        <v>5158.33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>
        <f t="shared" ref="AO153:BC153" si="123">ROUND(AO43+AO78+AO124+BX153,2)</f>
        <v>0</v>
      </c>
      <c r="AP153" s="2">
        <f t="shared" si="123"/>
        <v>0</v>
      </c>
      <c r="AQ153" s="2">
        <f t="shared" si="123"/>
        <v>0</v>
      </c>
      <c r="AR153" s="2">
        <f t="shared" si="123"/>
        <v>455596.65</v>
      </c>
      <c r="AS153" s="2">
        <f t="shared" si="123"/>
        <v>0</v>
      </c>
      <c r="AT153" s="2">
        <f t="shared" si="123"/>
        <v>0</v>
      </c>
      <c r="AU153" s="2">
        <f t="shared" si="123"/>
        <v>455596.65</v>
      </c>
      <c r="AV153" s="2">
        <f t="shared" si="123"/>
        <v>248596.28</v>
      </c>
      <c r="AW153" s="2">
        <f t="shared" si="123"/>
        <v>248596.28</v>
      </c>
      <c r="AX153" s="2">
        <f t="shared" si="123"/>
        <v>0</v>
      </c>
      <c r="AY153" s="2">
        <f t="shared" si="123"/>
        <v>248596.28</v>
      </c>
      <c r="AZ153" s="2">
        <f t="shared" si="123"/>
        <v>0</v>
      </c>
      <c r="BA153" s="2">
        <f t="shared" si="123"/>
        <v>0</v>
      </c>
      <c r="BB153" s="2">
        <f t="shared" si="123"/>
        <v>0</v>
      </c>
      <c r="BC153" s="2">
        <f t="shared" si="123"/>
        <v>0</v>
      </c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>
        <v>0</v>
      </c>
    </row>
    <row r="155" spans="1:206" x14ac:dyDescent="0.2">
      <c r="A155" s="4">
        <v>50</v>
      </c>
      <c r="B155" s="4">
        <v>0</v>
      </c>
      <c r="C155" s="4">
        <v>0</v>
      </c>
      <c r="D155" s="4">
        <v>1</v>
      </c>
      <c r="E155" s="4">
        <v>201</v>
      </c>
      <c r="F155" s="4">
        <f>ROUND(Source!O153,O155)</f>
        <v>401555.55</v>
      </c>
      <c r="G155" s="4" t="s">
        <v>65</v>
      </c>
      <c r="H155" s="4" t="s">
        <v>66</v>
      </c>
      <c r="I155" s="4"/>
      <c r="J155" s="4"/>
      <c r="K155" s="4">
        <v>201</v>
      </c>
      <c r="L155" s="4">
        <v>1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 x14ac:dyDescent="0.2">
      <c r="A156" s="4">
        <v>50</v>
      </c>
      <c r="B156" s="4">
        <v>0</v>
      </c>
      <c r="C156" s="4">
        <v>0</v>
      </c>
      <c r="D156" s="4">
        <v>1</v>
      </c>
      <c r="E156" s="4">
        <v>202</v>
      </c>
      <c r="F156" s="4">
        <f>ROUND(Source!P153,O156)</f>
        <v>248596.28</v>
      </c>
      <c r="G156" s="4" t="s">
        <v>67</v>
      </c>
      <c r="H156" s="4" t="s">
        <v>68</v>
      </c>
      <c r="I156" s="4"/>
      <c r="J156" s="4"/>
      <c r="K156" s="4">
        <v>202</v>
      </c>
      <c r="L156" s="4">
        <v>2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 x14ac:dyDescent="0.2">
      <c r="A157" s="4">
        <v>50</v>
      </c>
      <c r="B157" s="4">
        <v>0</v>
      </c>
      <c r="C157" s="4">
        <v>0</v>
      </c>
      <c r="D157" s="4">
        <v>1</v>
      </c>
      <c r="E157" s="4">
        <v>222</v>
      </c>
      <c r="F157" s="4">
        <f>ROUND(Source!AO153,O157)</f>
        <v>0</v>
      </c>
      <c r="G157" s="4" t="s">
        <v>69</v>
      </c>
      <c r="H157" s="4" t="s">
        <v>70</v>
      </c>
      <c r="I157" s="4"/>
      <c r="J157" s="4"/>
      <c r="K157" s="4">
        <v>222</v>
      </c>
      <c r="L157" s="4">
        <v>3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06" x14ac:dyDescent="0.2">
      <c r="A158" s="4">
        <v>50</v>
      </c>
      <c r="B158" s="4">
        <v>0</v>
      </c>
      <c r="C158" s="4">
        <v>0</v>
      </c>
      <c r="D158" s="4">
        <v>1</v>
      </c>
      <c r="E158" s="4">
        <v>225</v>
      </c>
      <c r="F158" s="4">
        <f>ROUND(Source!AV153,O158)</f>
        <v>248596.28</v>
      </c>
      <c r="G158" s="4" t="s">
        <v>71</v>
      </c>
      <c r="H158" s="4" t="s">
        <v>72</v>
      </c>
      <c r="I158" s="4"/>
      <c r="J158" s="4"/>
      <c r="K158" s="4">
        <v>225</v>
      </c>
      <c r="L158" s="4">
        <v>4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06" x14ac:dyDescent="0.2">
      <c r="A159" s="4">
        <v>50</v>
      </c>
      <c r="B159" s="4">
        <v>0</v>
      </c>
      <c r="C159" s="4">
        <v>0</v>
      </c>
      <c r="D159" s="4">
        <v>1</v>
      </c>
      <c r="E159" s="4">
        <v>226</v>
      </c>
      <c r="F159" s="4">
        <f>ROUND(Source!AW153,O159)</f>
        <v>248596.28</v>
      </c>
      <c r="G159" s="4" t="s">
        <v>73</v>
      </c>
      <c r="H159" s="4" t="s">
        <v>74</v>
      </c>
      <c r="I159" s="4"/>
      <c r="J159" s="4"/>
      <c r="K159" s="4">
        <v>226</v>
      </c>
      <c r="L159" s="4">
        <v>5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06" x14ac:dyDescent="0.2">
      <c r="A160" s="4">
        <v>50</v>
      </c>
      <c r="B160" s="4">
        <v>0</v>
      </c>
      <c r="C160" s="4">
        <v>0</v>
      </c>
      <c r="D160" s="4">
        <v>1</v>
      </c>
      <c r="E160" s="4">
        <v>227</v>
      </c>
      <c r="F160" s="4">
        <f>ROUND(Source!AX153,O160)</f>
        <v>0</v>
      </c>
      <c r="G160" s="4" t="s">
        <v>75</v>
      </c>
      <c r="H160" s="4" t="s">
        <v>76</v>
      </c>
      <c r="I160" s="4"/>
      <c r="J160" s="4"/>
      <c r="K160" s="4">
        <v>227</v>
      </c>
      <c r="L160" s="4">
        <v>6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228</v>
      </c>
      <c r="F161" s="4">
        <f>ROUND(Source!AY153,O161)</f>
        <v>248596.28</v>
      </c>
      <c r="G161" s="4" t="s">
        <v>77</v>
      </c>
      <c r="H161" s="4" t="s">
        <v>78</v>
      </c>
      <c r="I161" s="4"/>
      <c r="J161" s="4"/>
      <c r="K161" s="4">
        <v>228</v>
      </c>
      <c r="L161" s="4">
        <v>7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216</v>
      </c>
      <c r="F162" s="4">
        <f>ROUND(Source!AP153,O162)</f>
        <v>0</v>
      </c>
      <c r="G162" s="4" t="s">
        <v>79</v>
      </c>
      <c r="H162" s="4" t="s">
        <v>80</v>
      </c>
      <c r="I162" s="4"/>
      <c r="J162" s="4"/>
      <c r="K162" s="4">
        <v>216</v>
      </c>
      <c r="L162" s="4">
        <v>8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223</v>
      </c>
      <c r="F163" s="4">
        <f>ROUND(Source!AQ153,O163)</f>
        <v>0</v>
      </c>
      <c r="G163" s="4" t="s">
        <v>81</v>
      </c>
      <c r="H163" s="4" t="s">
        <v>82</v>
      </c>
      <c r="I163" s="4"/>
      <c r="J163" s="4"/>
      <c r="K163" s="4">
        <v>223</v>
      </c>
      <c r="L163" s="4">
        <v>9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229</v>
      </c>
      <c r="F164" s="4">
        <f>ROUND(Source!AZ153,O164)</f>
        <v>0</v>
      </c>
      <c r="G164" s="4" t="s">
        <v>83</v>
      </c>
      <c r="H164" s="4" t="s">
        <v>84</v>
      </c>
      <c r="I164" s="4"/>
      <c r="J164" s="4"/>
      <c r="K164" s="4">
        <v>229</v>
      </c>
      <c r="L164" s="4">
        <v>10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203</v>
      </c>
      <c r="F165" s="4">
        <f>ROUND(Source!Q153,O165)</f>
        <v>101375.96</v>
      </c>
      <c r="G165" s="4" t="s">
        <v>85</v>
      </c>
      <c r="H165" s="4" t="s">
        <v>86</v>
      </c>
      <c r="I165" s="4"/>
      <c r="J165" s="4"/>
      <c r="K165" s="4">
        <v>203</v>
      </c>
      <c r="L165" s="4">
        <v>11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231</v>
      </c>
      <c r="F166" s="4">
        <f>ROUND(Source!BB153,O166)</f>
        <v>0</v>
      </c>
      <c r="G166" s="4" t="s">
        <v>87</v>
      </c>
      <c r="H166" s="4" t="s">
        <v>88</v>
      </c>
      <c r="I166" s="4"/>
      <c r="J166" s="4"/>
      <c r="K166" s="4">
        <v>231</v>
      </c>
      <c r="L166" s="4">
        <v>12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204</v>
      </c>
      <c r="F167" s="4">
        <f>ROUND(Source!R153,O167)</f>
        <v>54927.54</v>
      </c>
      <c r="G167" s="4" t="s">
        <v>89</v>
      </c>
      <c r="H167" s="4" t="s">
        <v>90</v>
      </c>
      <c r="I167" s="4"/>
      <c r="J167" s="4"/>
      <c r="K167" s="4">
        <v>204</v>
      </c>
      <c r="L167" s="4">
        <v>13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205</v>
      </c>
      <c r="F168" s="4">
        <f>ROUND(Source!S153,O168)</f>
        <v>51583.31</v>
      </c>
      <c r="G168" s="4" t="s">
        <v>91</v>
      </c>
      <c r="H168" s="4" t="s">
        <v>92</v>
      </c>
      <c r="I168" s="4"/>
      <c r="J168" s="4"/>
      <c r="K168" s="4">
        <v>205</v>
      </c>
      <c r="L168" s="4">
        <v>14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232</v>
      </c>
      <c r="F169" s="4">
        <f>ROUND(Source!BC153,O169)</f>
        <v>0</v>
      </c>
      <c r="G169" s="4" t="s">
        <v>93</v>
      </c>
      <c r="H169" s="4" t="s">
        <v>94</v>
      </c>
      <c r="I169" s="4"/>
      <c r="J169" s="4"/>
      <c r="K169" s="4">
        <v>232</v>
      </c>
      <c r="L169" s="4">
        <v>15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214</v>
      </c>
      <c r="F170" s="4">
        <f>ROUND(Source!AS153,O170)</f>
        <v>0</v>
      </c>
      <c r="G170" s="4" t="s">
        <v>95</v>
      </c>
      <c r="H170" s="4" t="s">
        <v>96</v>
      </c>
      <c r="I170" s="4"/>
      <c r="J170" s="4"/>
      <c r="K170" s="4">
        <v>214</v>
      </c>
      <c r="L170" s="4">
        <v>16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215</v>
      </c>
      <c r="F171" s="4">
        <f>ROUND(Source!AT153,O171)</f>
        <v>0</v>
      </c>
      <c r="G171" s="4" t="s">
        <v>97</v>
      </c>
      <c r="H171" s="4" t="s">
        <v>98</v>
      </c>
      <c r="I171" s="4"/>
      <c r="J171" s="4"/>
      <c r="K171" s="4">
        <v>215</v>
      </c>
      <c r="L171" s="4">
        <v>17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217</v>
      </c>
      <c r="F172" s="4">
        <f>ROUND(Source!AU153,O172)</f>
        <v>455596.65</v>
      </c>
      <c r="G172" s="4" t="s">
        <v>99</v>
      </c>
      <c r="H172" s="4" t="s">
        <v>100</v>
      </c>
      <c r="I172" s="4"/>
      <c r="J172" s="4"/>
      <c r="K172" s="4">
        <v>217</v>
      </c>
      <c r="L172" s="4">
        <v>18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230</v>
      </c>
      <c r="F173" s="4">
        <f>ROUND(Source!BA153,O173)</f>
        <v>0</v>
      </c>
      <c r="G173" s="4" t="s">
        <v>101</v>
      </c>
      <c r="H173" s="4" t="s">
        <v>102</v>
      </c>
      <c r="I173" s="4"/>
      <c r="J173" s="4"/>
      <c r="K173" s="4">
        <v>230</v>
      </c>
      <c r="L173" s="4">
        <v>19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206</v>
      </c>
      <c r="F174" s="4">
        <f>ROUND(Source!T153,O174)</f>
        <v>0</v>
      </c>
      <c r="G174" s="4" t="s">
        <v>103</v>
      </c>
      <c r="H174" s="4" t="s">
        <v>104</v>
      </c>
      <c r="I174" s="4"/>
      <c r="J174" s="4"/>
      <c r="K174" s="4">
        <v>206</v>
      </c>
      <c r="L174" s="4">
        <v>20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207</v>
      </c>
      <c r="F175" s="4">
        <f>Source!U153</f>
        <v>273.61907414999996</v>
      </c>
      <c r="G175" s="4" t="s">
        <v>105</v>
      </c>
      <c r="H175" s="4" t="s">
        <v>106</v>
      </c>
      <c r="I175" s="4"/>
      <c r="J175" s="4"/>
      <c r="K175" s="4">
        <v>207</v>
      </c>
      <c r="L175" s="4">
        <v>21</v>
      </c>
      <c r="M175" s="4">
        <v>3</v>
      </c>
      <c r="N175" s="4" t="s">
        <v>3</v>
      </c>
      <c r="O175" s="4">
        <v>-1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208</v>
      </c>
      <c r="F176" s="4">
        <f>Source!V153</f>
        <v>0</v>
      </c>
      <c r="G176" s="4" t="s">
        <v>107</v>
      </c>
      <c r="H176" s="4" t="s">
        <v>108</v>
      </c>
      <c r="I176" s="4"/>
      <c r="J176" s="4"/>
      <c r="K176" s="4">
        <v>208</v>
      </c>
      <c r="L176" s="4">
        <v>22</v>
      </c>
      <c r="M176" s="4">
        <v>3</v>
      </c>
      <c r="N176" s="4" t="s">
        <v>3</v>
      </c>
      <c r="O176" s="4">
        <v>-1</v>
      </c>
      <c r="P176" s="4"/>
      <c r="Q176" s="4"/>
      <c r="R176" s="4"/>
      <c r="S176" s="4"/>
      <c r="T176" s="4"/>
      <c r="U176" s="4"/>
      <c r="V176" s="4"/>
      <c r="W176" s="4"/>
    </row>
    <row r="177" spans="1:245" x14ac:dyDescent="0.2">
      <c r="A177" s="4">
        <v>50</v>
      </c>
      <c r="B177" s="4">
        <v>0</v>
      </c>
      <c r="C177" s="4">
        <v>0</v>
      </c>
      <c r="D177" s="4">
        <v>1</v>
      </c>
      <c r="E177" s="4">
        <v>209</v>
      </c>
      <c r="F177" s="4">
        <f>ROUND(Source!W153,O177)</f>
        <v>0</v>
      </c>
      <c r="G177" s="4" t="s">
        <v>109</v>
      </c>
      <c r="H177" s="4" t="s">
        <v>110</v>
      </c>
      <c r="I177" s="4"/>
      <c r="J177" s="4"/>
      <c r="K177" s="4">
        <v>209</v>
      </c>
      <c r="L177" s="4">
        <v>23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45" x14ac:dyDescent="0.2">
      <c r="A178" s="4">
        <v>50</v>
      </c>
      <c r="B178" s="4">
        <v>0</v>
      </c>
      <c r="C178" s="4">
        <v>0</v>
      </c>
      <c r="D178" s="4">
        <v>1</v>
      </c>
      <c r="E178" s="4">
        <v>210</v>
      </c>
      <c r="F178" s="4">
        <f>ROUND(Source!X153,O178)</f>
        <v>36108.31</v>
      </c>
      <c r="G178" s="4" t="s">
        <v>111</v>
      </c>
      <c r="H178" s="4" t="s">
        <v>112</v>
      </c>
      <c r="I178" s="4"/>
      <c r="J178" s="4"/>
      <c r="K178" s="4">
        <v>210</v>
      </c>
      <c r="L178" s="4">
        <v>24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45" x14ac:dyDescent="0.2">
      <c r="A179" s="4">
        <v>50</v>
      </c>
      <c r="B179" s="4">
        <v>0</v>
      </c>
      <c r="C179" s="4">
        <v>0</v>
      </c>
      <c r="D179" s="4">
        <v>1</v>
      </c>
      <c r="E179" s="4">
        <v>211</v>
      </c>
      <c r="F179" s="4">
        <f>ROUND(Source!Y153,O179)</f>
        <v>5158.33</v>
      </c>
      <c r="G179" s="4" t="s">
        <v>113</v>
      </c>
      <c r="H179" s="4" t="s">
        <v>114</v>
      </c>
      <c r="I179" s="4"/>
      <c r="J179" s="4"/>
      <c r="K179" s="4">
        <v>211</v>
      </c>
      <c r="L179" s="4">
        <v>25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45" x14ac:dyDescent="0.2">
      <c r="A180" s="4">
        <v>50</v>
      </c>
      <c r="B180" s="4">
        <v>0</v>
      </c>
      <c r="C180" s="4">
        <v>0</v>
      </c>
      <c r="D180" s="4">
        <v>1</v>
      </c>
      <c r="E180" s="4">
        <v>224</v>
      </c>
      <c r="F180" s="4">
        <f>ROUND(Source!AR153,O180)</f>
        <v>455596.65</v>
      </c>
      <c r="G180" s="4" t="s">
        <v>115</v>
      </c>
      <c r="H180" s="4" t="s">
        <v>116</v>
      </c>
      <c r="I180" s="4"/>
      <c r="J180" s="4"/>
      <c r="K180" s="4">
        <v>224</v>
      </c>
      <c r="L180" s="4">
        <v>26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2" spans="1:245" x14ac:dyDescent="0.2">
      <c r="A182" s="1">
        <v>4</v>
      </c>
      <c r="B182" s="1">
        <v>1</v>
      </c>
      <c r="C182" s="1"/>
      <c r="D182" s="1">
        <f>ROW(A387)</f>
        <v>387</v>
      </c>
      <c r="E182" s="1"/>
      <c r="F182" s="1" t="s">
        <v>13</v>
      </c>
      <c r="G182" s="1" t="s">
        <v>168</v>
      </c>
      <c r="H182" s="1" t="s">
        <v>3</v>
      </c>
      <c r="I182" s="1">
        <v>0</v>
      </c>
      <c r="J182" s="1"/>
      <c r="K182" s="1">
        <v>-1</v>
      </c>
      <c r="L182" s="1"/>
      <c r="M182" s="1"/>
      <c r="N182" s="1"/>
      <c r="O182" s="1"/>
      <c r="P182" s="1"/>
      <c r="Q182" s="1"/>
      <c r="R182" s="1"/>
      <c r="S182" s="1"/>
      <c r="T182" s="1"/>
      <c r="U182" s="1" t="s">
        <v>3</v>
      </c>
      <c r="V182" s="1">
        <v>0</v>
      </c>
      <c r="W182" s="1"/>
      <c r="X182" s="1"/>
      <c r="Y182" s="1"/>
      <c r="Z182" s="1"/>
      <c r="AA182" s="1"/>
      <c r="AB182" s="1" t="s">
        <v>3</v>
      </c>
      <c r="AC182" s="1" t="s">
        <v>3</v>
      </c>
      <c r="AD182" s="1" t="s">
        <v>3</v>
      </c>
      <c r="AE182" s="1" t="s">
        <v>3</v>
      </c>
      <c r="AF182" s="1" t="s">
        <v>3</v>
      </c>
      <c r="AG182" s="1" t="s">
        <v>3</v>
      </c>
      <c r="AH182" s="1"/>
      <c r="AI182" s="1"/>
      <c r="AJ182" s="1"/>
      <c r="AK182" s="1"/>
      <c r="AL182" s="1"/>
      <c r="AM182" s="1"/>
      <c r="AN182" s="1"/>
      <c r="AO182" s="1"/>
      <c r="AP182" s="1" t="s">
        <v>3</v>
      </c>
      <c r="AQ182" s="1" t="s">
        <v>3</v>
      </c>
      <c r="AR182" s="1" t="s">
        <v>3</v>
      </c>
      <c r="AS182" s="1"/>
      <c r="AT182" s="1"/>
      <c r="AU182" s="1"/>
      <c r="AV182" s="1"/>
      <c r="AW182" s="1"/>
      <c r="AX182" s="1"/>
      <c r="AY182" s="1"/>
      <c r="AZ182" s="1" t="s">
        <v>3</v>
      </c>
      <c r="BA182" s="1"/>
      <c r="BB182" s="1" t="s">
        <v>3</v>
      </c>
      <c r="BC182" s="1" t="s">
        <v>3</v>
      </c>
      <c r="BD182" s="1" t="s">
        <v>3</v>
      </c>
      <c r="BE182" s="1" t="s">
        <v>3</v>
      </c>
      <c r="BF182" s="1" t="s">
        <v>3</v>
      </c>
      <c r="BG182" s="1" t="s">
        <v>3</v>
      </c>
      <c r="BH182" s="1" t="s">
        <v>3</v>
      </c>
      <c r="BI182" s="1" t="s">
        <v>3</v>
      </c>
      <c r="BJ182" s="1" t="s">
        <v>3</v>
      </c>
      <c r="BK182" s="1" t="s">
        <v>3</v>
      </c>
      <c r="BL182" s="1" t="s">
        <v>3</v>
      </c>
      <c r="BM182" s="1" t="s">
        <v>3</v>
      </c>
      <c r="BN182" s="1" t="s">
        <v>3</v>
      </c>
      <c r="BO182" s="1" t="s">
        <v>3</v>
      </c>
      <c r="BP182" s="1" t="s">
        <v>3</v>
      </c>
      <c r="BQ182" s="1"/>
      <c r="BR182" s="1"/>
      <c r="BS182" s="1"/>
      <c r="BT182" s="1"/>
      <c r="BU182" s="1"/>
      <c r="BV182" s="1"/>
      <c r="BW182" s="1"/>
      <c r="BX182" s="1">
        <v>0</v>
      </c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>
        <v>0</v>
      </c>
    </row>
    <row r="184" spans="1:245" x14ac:dyDescent="0.2">
      <c r="A184" s="2">
        <v>52</v>
      </c>
      <c r="B184" s="2">
        <f t="shared" ref="B184:G184" si="124">B387</f>
        <v>1</v>
      </c>
      <c r="C184" s="2">
        <f t="shared" si="124"/>
        <v>4</v>
      </c>
      <c r="D184" s="2">
        <f t="shared" si="124"/>
        <v>182</v>
      </c>
      <c r="E184" s="2">
        <f t="shared" si="124"/>
        <v>0</v>
      </c>
      <c r="F184" s="2" t="str">
        <f t="shared" si="124"/>
        <v>Новый раздел</v>
      </c>
      <c r="G184" s="2" t="str">
        <f t="shared" si="124"/>
        <v>Сосинская ул. д. 6 (Уширение проезжей части для организации парковок)</v>
      </c>
      <c r="H184" s="2"/>
      <c r="I184" s="2"/>
      <c r="J184" s="2"/>
      <c r="K184" s="2"/>
      <c r="L184" s="2"/>
      <c r="M184" s="2"/>
      <c r="N184" s="2"/>
      <c r="O184" s="2">
        <f t="shared" ref="O184:AT184" si="125">O387</f>
        <v>991024.44</v>
      </c>
      <c r="P184" s="2">
        <f t="shared" si="125"/>
        <v>619823.65</v>
      </c>
      <c r="Q184" s="2">
        <f t="shared" si="125"/>
        <v>229746.73</v>
      </c>
      <c r="R184" s="2">
        <f t="shared" si="125"/>
        <v>125889.96</v>
      </c>
      <c r="S184" s="2">
        <f t="shared" si="125"/>
        <v>141454.06</v>
      </c>
      <c r="T184" s="2">
        <f t="shared" si="125"/>
        <v>0</v>
      </c>
      <c r="U184" s="2">
        <f t="shared" si="125"/>
        <v>713.48227255920006</v>
      </c>
      <c r="V184" s="2">
        <f t="shared" si="125"/>
        <v>0</v>
      </c>
      <c r="W184" s="2">
        <f t="shared" si="125"/>
        <v>0</v>
      </c>
      <c r="X184" s="2">
        <f t="shared" si="125"/>
        <v>99017.85</v>
      </c>
      <c r="Y184" s="2">
        <f t="shared" si="125"/>
        <v>14145.42</v>
      </c>
      <c r="Z184" s="2">
        <f t="shared" si="125"/>
        <v>0</v>
      </c>
      <c r="AA184" s="2">
        <f t="shared" si="125"/>
        <v>0</v>
      </c>
      <c r="AB184" s="2">
        <f t="shared" si="125"/>
        <v>0</v>
      </c>
      <c r="AC184" s="2">
        <f t="shared" si="125"/>
        <v>0</v>
      </c>
      <c r="AD184" s="2">
        <f t="shared" si="125"/>
        <v>0</v>
      </c>
      <c r="AE184" s="2">
        <f t="shared" si="125"/>
        <v>0</v>
      </c>
      <c r="AF184" s="2">
        <f t="shared" si="125"/>
        <v>0</v>
      </c>
      <c r="AG184" s="2">
        <f t="shared" si="125"/>
        <v>0</v>
      </c>
      <c r="AH184" s="2">
        <f t="shared" si="125"/>
        <v>0</v>
      </c>
      <c r="AI184" s="2">
        <f t="shared" si="125"/>
        <v>0</v>
      </c>
      <c r="AJ184" s="2">
        <f t="shared" si="125"/>
        <v>0</v>
      </c>
      <c r="AK184" s="2">
        <f t="shared" si="125"/>
        <v>0</v>
      </c>
      <c r="AL184" s="2">
        <f t="shared" si="125"/>
        <v>0</v>
      </c>
      <c r="AM184" s="2">
        <f t="shared" si="125"/>
        <v>0</v>
      </c>
      <c r="AN184" s="2">
        <f t="shared" si="125"/>
        <v>0</v>
      </c>
      <c r="AO184" s="2">
        <f t="shared" si="125"/>
        <v>0</v>
      </c>
      <c r="AP184" s="2">
        <f t="shared" si="125"/>
        <v>0</v>
      </c>
      <c r="AQ184" s="2">
        <f t="shared" si="125"/>
        <v>0</v>
      </c>
      <c r="AR184" s="2">
        <f t="shared" si="125"/>
        <v>1124143.43</v>
      </c>
      <c r="AS184" s="2">
        <f t="shared" si="125"/>
        <v>0</v>
      </c>
      <c r="AT184" s="2">
        <f t="shared" si="125"/>
        <v>0</v>
      </c>
      <c r="AU184" s="2">
        <f t="shared" ref="AU184:BZ184" si="126">AU387</f>
        <v>1124143.43</v>
      </c>
      <c r="AV184" s="2">
        <f t="shared" si="126"/>
        <v>619823.65</v>
      </c>
      <c r="AW184" s="2">
        <f t="shared" si="126"/>
        <v>619823.65</v>
      </c>
      <c r="AX184" s="2">
        <f t="shared" si="126"/>
        <v>0</v>
      </c>
      <c r="AY184" s="2">
        <f t="shared" si="126"/>
        <v>619823.65</v>
      </c>
      <c r="AZ184" s="2">
        <f t="shared" si="126"/>
        <v>0</v>
      </c>
      <c r="BA184" s="2">
        <f t="shared" si="126"/>
        <v>0</v>
      </c>
      <c r="BB184" s="2">
        <f t="shared" si="126"/>
        <v>0</v>
      </c>
      <c r="BC184" s="2">
        <f t="shared" si="126"/>
        <v>0</v>
      </c>
      <c r="BD184" s="2">
        <f t="shared" si="126"/>
        <v>0</v>
      </c>
      <c r="BE184" s="2">
        <f t="shared" si="126"/>
        <v>0</v>
      </c>
      <c r="BF184" s="2">
        <f t="shared" si="126"/>
        <v>0</v>
      </c>
      <c r="BG184" s="2">
        <f t="shared" si="126"/>
        <v>0</v>
      </c>
      <c r="BH184" s="2">
        <f t="shared" si="126"/>
        <v>0</v>
      </c>
      <c r="BI184" s="2">
        <f t="shared" si="126"/>
        <v>0</v>
      </c>
      <c r="BJ184" s="2">
        <f t="shared" si="126"/>
        <v>0</v>
      </c>
      <c r="BK184" s="2">
        <f t="shared" si="126"/>
        <v>0</v>
      </c>
      <c r="BL184" s="2">
        <f t="shared" si="126"/>
        <v>0</v>
      </c>
      <c r="BM184" s="2">
        <f t="shared" si="126"/>
        <v>0</v>
      </c>
      <c r="BN184" s="2">
        <f t="shared" si="126"/>
        <v>0</v>
      </c>
      <c r="BO184" s="2">
        <f t="shared" si="126"/>
        <v>0</v>
      </c>
      <c r="BP184" s="2">
        <f t="shared" si="126"/>
        <v>0</v>
      </c>
      <c r="BQ184" s="2">
        <f t="shared" si="126"/>
        <v>0</v>
      </c>
      <c r="BR184" s="2">
        <f t="shared" si="126"/>
        <v>0</v>
      </c>
      <c r="BS184" s="2">
        <f t="shared" si="126"/>
        <v>0</v>
      </c>
      <c r="BT184" s="2">
        <f t="shared" si="126"/>
        <v>0</v>
      </c>
      <c r="BU184" s="2">
        <f t="shared" si="126"/>
        <v>0</v>
      </c>
      <c r="BV184" s="2">
        <f t="shared" si="126"/>
        <v>0</v>
      </c>
      <c r="BW184" s="2">
        <f t="shared" si="126"/>
        <v>0</v>
      </c>
      <c r="BX184" s="2">
        <f t="shared" si="126"/>
        <v>0</v>
      </c>
      <c r="BY184" s="2">
        <f t="shared" si="126"/>
        <v>0</v>
      </c>
      <c r="BZ184" s="2">
        <f t="shared" si="126"/>
        <v>0</v>
      </c>
      <c r="CA184" s="2">
        <f t="shared" ref="CA184:DF184" si="127">CA387</f>
        <v>0</v>
      </c>
      <c r="CB184" s="2">
        <f t="shared" si="127"/>
        <v>0</v>
      </c>
      <c r="CC184" s="2">
        <f t="shared" si="127"/>
        <v>0</v>
      </c>
      <c r="CD184" s="2">
        <f t="shared" si="127"/>
        <v>0</v>
      </c>
      <c r="CE184" s="2">
        <f t="shared" si="127"/>
        <v>0</v>
      </c>
      <c r="CF184" s="2">
        <f t="shared" si="127"/>
        <v>0</v>
      </c>
      <c r="CG184" s="2">
        <f t="shared" si="127"/>
        <v>0</v>
      </c>
      <c r="CH184" s="2">
        <f t="shared" si="127"/>
        <v>0</v>
      </c>
      <c r="CI184" s="2">
        <f t="shared" si="127"/>
        <v>0</v>
      </c>
      <c r="CJ184" s="2">
        <f t="shared" si="127"/>
        <v>0</v>
      </c>
      <c r="CK184" s="2">
        <f t="shared" si="127"/>
        <v>0</v>
      </c>
      <c r="CL184" s="2">
        <f t="shared" si="127"/>
        <v>0</v>
      </c>
      <c r="CM184" s="2">
        <f t="shared" si="127"/>
        <v>0</v>
      </c>
      <c r="CN184" s="2">
        <f t="shared" si="127"/>
        <v>0</v>
      </c>
      <c r="CO184" s="2">
        <f t="shared" si="127"/>
        <v>0</v>
      </c>
      <c r="CP184" s="2">
        <f t="shared" si="127"/>
        <v>0</v>
      </c>
      <c r="CQ184" s="2">
        <f t="shared" si="127"/>
        <v>0</v>
      </c>
      <c r="CR184" s="2">
        <f t="shared" si="127"/>
        <v>0</v>
      </c>
      <c r="CS184" s="2">
        <f t="shared" si="127"/>
        <v>0</v>
      </c>
      <c r="CT184" s="2">
        <f t="shared" si="127"/>
        <v>0</v>
      </c>
      <c r="CU184" s="2">
        <f t="shared" si="127"/>
        <v>0</v>
      </c>
      <c r="CV184" s="2">
        <f t="shared" si="127"/>
        <v>0</v>
      </c>
      <c r="CW184" s="2">
        <f t="shared" si="127"/>
        <v>0</v>
      </c>
      <c r="CX184" s="2">
        <f t="shared" si="127"/>
        <v>0</v>
      </c>
      <c r="CY184" s="2">
        <f t="shared" si="127"/>
        <v>0</v>
      </c>
      <c r="CZ184" s="2">
        <f t="shared" si="127"/>
        <v>0</v>
      </c>
      <c r="DA184" s="2">
        <f t="shared" si="127"/>
        <v>0</v>
      </c>
      <c r="DB184" s="2">
        <f t="shared" si="127"/>
        <v>0</v>
      </c>
      <c r="DC184" s="2">
        <f t="shared" si="127"/>
        <v>0</v>
      </c>
      <c r="DD184" s="2">
        <f t="shared" si="127"/>
        <v>0</v>
      </c>
      <c r="DE184" s="2">
        <f t="shared" si="127"/>
        <v>0</v>
      </c>
      <c r="DF184" s="2">
        <f t="shared" si="127"/>
        <v>0</v>
      </c>
      <c r="DG184" s="3">
        <f t="shared" ref="DG184:EL184" si="128">DG387</f>
        <v>0</v>
      </c>
      <c r="DH184" s="3">
        <f t="shared" si="128"/>
        <v>0</v>
      </c>
      <c r="DI184" s="3">
        <f t="shared" si="128"/>
        <v>0</v>
      </c>
      <c r="DJ184" s="3">
        <f t="shared" si="128"/>
        <v>0</v>
      </c>
      <c r="DK184" s="3">
        <f t="shared" si="128"/>
        <v>0</v>
      </c>
      <c r="DL184" s="3">
        <f t="shared" si="128"/>
        <v>0</v>
      </c>
      <c r="DM184" s="3">
        <f t="shared" si="128"/>
        <v>0</v>
      </c>
      <c r="DN184" s="3">
        <f t="shared" si="128"/>
        <v>0</v>
      </c>
      <c r="DO184" s="3">
        <f t="shared" si="128"/>
        <v>0</v>
      </c>
      <c r="DP184" s="3">
        <f t="shared" si="128"/>
        <v>0</v>
      </c>
      <c r="DQ184" s="3">
        <f t="shared" si="128"/>
        <v>0</v>
      </c>
      <c r="DR184" s="3">
        <f t="shared" si="128"/>
        <v>0</v>
      </c>
      <c r="DS184" s="3">
        <f t="shared" si="128"/>
        <v>0</v>
      </c>
      <c r="DT184" s="3">
        <f t="shared" si="128"/>
        <v>0</v>
      </c>
      <c r="DU184" s="3">
        <f t="shared" si="128"/>
        <v>0</v>
      </c>
      <c r="DV184" s="3">
        <f t="shared" si="128"/>
        <v>0</v>
      </c>
      <c r="DW184" s="3">
        <f t="shared" si="128"/>
        <v>0</v>
      </c>
      <c r="DX184" s="3">
        <f t="shared" si="128"/>
        <v>0</v>
      </c>
      <c r="DY184" s="3">
        <f t="shared" si="128"/>
        <v>0</v>
      </c>
      <c r="DZ184" s="3">
        <f t="shared" si="128"/>
        <v>0</v>
      </c>
      <c r="EA184" s="3">
        <f t="shared" si="128"/>
        <v>0</v>
      </c>
      <c r="EB184" s="3">
        <f t="shared" si="128"/>
        <v>0</v>
      </c>
      <c r="EC184" s="3">
        <f t="shared" si="128"/>
        <v>0</v>
      </c>
      <c r="ED184" s="3">
        <f t="shared" si="128"/>
        <v>0</v>
      </c>
      <c r="EE184" s="3">
        <f t="shared" si="128"/>
        <v>0</v>
      </c>
      <c r="EF184" s="3">
        <f t="shared" si="128"/>
        <v>0</v>
      </c>
      <c r="EG184" s="3">
        <f t="shared" si="128"/>
        <v>0</v>
      </c>
      <c r="EH184" s="3">
        <f t="shared" si="128"/>
        <v>0</v>
      </c>
      <c r="EI184" s="3">
        <f t="shared" si="128"/>
        <v>0</v>
      </c>
      <c r="EJ184" s="3">
        <f t="shared" si="128"/>
        <v>0</v>
      </c>
      <c r="EK184" s="3">
        <f t="shared" si="128"/>
        <v>0</v>
      </c>
      <c r="EL184" s="3">
        <f t="shared" si="128"/>
        <v>0</v>
      </c>
      <c r="EM184" s="3">
        <f t="shared" ref="EM184:FR184" si="129">EM387</f>
        <v>0</v>
      </c>
      <c r="EN184" s="3">
        <f t="shared" si="129"/>
        <v>0</v>
      </c>
      <c r="EO184" s="3">
        <f t="shared" si="129"/>
        <v>0</v>
      </c>
      <c r="EP184" s="3">
        <f t="shared" si="129"/>
        <v>0</v>
      </c>
      <c r="EQ184" s="3">
        <f t="shared" si="129"/>
        <v>0</v>
      </c>
      <c r="ER184" s="3">
        <f t="shared" si="129"/>
        <v>0</v>
      </c>
      <c r="ES184" s="3">
        <f t="shared" si="129"/>
        <v>0</v>
      </c>
      <c r="ET184" s="3">
        <f t="shared" si="129"/>
        <v>0</v>
      </c>
      <c r="EU184" s="3">
        <f t="shared" si="129"/>
        <v>0</v>
      </c>
      <c r="EV184" s="3">
        <f t="shared" si="129"/>
        <v>0</v>
      </c>
      <c r="EW184" s="3">
        <f t="shared" si="129"/>
        <v>0</v>
      </c>
      <c r="EX184" s="3">
        <f t="shared" si="129"/>
        <v>0</v>
      </c>
      <c r="EY184" s="3">
        <f t="shared" si="129"/>
        <v>0</v>
      </c>
      <c r="EZ184" s="3">
        <f t="shared" si="129"/>
        <v>0</v>
      </c>
      <c r="FA184" s="3">
        <f t="shared" si="129"/>
        <v>0</v>
      </c>
      <c r="FB184" s="3">
        <f t="shared" si="129"/>
        <v>0</v>
      </c>
      <c r="FC184" s="3">
        <f t="shared" si="129"/>
        <v>0</v>
      </c>
      <c r="FD184" s="3">
        <f t="shared" si="129"/>
        <v>0</v>
      </c>
      <c r="FE184" s="3">
        <f t="shared" si="129"/>
        <v>0</v>
      </c>
      <c r="FF184" s="3">
        <f t="shared" si="129"/>
        <v>0</v>
      </c>
      <c r="FG184" s="3">
        <f t="shared" si="129"/>
        <v>0</v>
      </c>
      <c r="FH184" s="3">
        <f t="shared" si="129"/>
        <v>0</v>
      </c>
      <c r="FI184" s="3">
        <f t="shared" si="129"/>
        <v>0</v>
      </c>
      <c r="FJ184" s="3">
        <f t="shared" si="129"/>
        <v>0</v>
      </c>
      <c r="FK184" s="3">
        <f t="shared" si="129"/>
        <v>0</v>
      </c>
      <c r="FL184" s="3">
        <f t="shared" si="129"/>
        <v>0</v>
      </c>
      <c r="FM184" s="3">
        <f t="shared" si="129"/>
        <v>0</v>
      </c>
      <c r="FN184" s="3">
        <f t="shared" si="129"/>
        <v>0</v>
      </c>
      <c r="FO184" s="3">
        <f t="shared" si="129"/>
        <v>0</v>
      </c>
      <c r="FP184" s="3">
        <f t="shared" si="129"/>
        <v>0</v>
      </c>
      <c r="FQ184" s="3">
        <f t="shared" si="129"/>
        <v>0</v>
      </c>
      <c r="FR184" s="3">
        <f t="shared" si="129"/>
        <v>0</v>
      </c>
      <c r="FS184" s="3">
        <f t="shared" ref="FS184:GX184" si="130">FS387</f>
        <v>0</v>
      </c>
      <c r="FT184" s="3">
        <f t="shared" si="130"/>
        <v>0</v>
      </c>
      <c r="FU184" s="3">
        <f t="shared" si="130"/>
        <v>0</v>
      </c>
      <c r="FV184" s="3">
        <f t="shared" si="130"/>
        <v>0</v>
      </c>
      <c r="FW184" s="3">
        <f t="shared" si="130"/>
        <v>0</v>
      </c>
      <c r="FX184" s="3">
        <f t="shared" si="130"/>
        <v>0</v>
      </c>
      <c r="FY184" s="3">
        <f t="shared" si="130"/>
        <v>0</v>
      </c>
      <c r="FZ184" s="3">
        <f t="shared" si="130"/>
        <v>0</v>
      </c>
      <c r="GA184" s="3">
        <f t="shared" si="130"/>
        <v>0</v>
      </c>
      <c r="GB184" s="3">
        <f t="shared" si="130"/>
        <v>0</v>
      </c>
      <c r="GC184" s="3">
        <f t="shared" si="130"/>
        <v>0</v>
      </c>
      <c r="GD184" s="3">
        <f t="shared" si="130"/>
        <v>0</v>
      </c>
      <c r="GE184" s="3">
        <f t="shared" si="130"/>
        <v>0</v>
      </c>
      <c r="GF184" s="3">
        <f t="shared" si="130"/>
        <v>0</v>
      </c>
      <c r="GG184" s="3">
        <f t="shared" si="130"/>
        <v>0</v>
      </c>
      <c r="GH184" s="3">
        <f t="shared" si="130"/>
        <v>0</v>
      </c>
      <c r="GI184" s="3">
        <f t="shared" si="130"/>
        <v>0</v>
      </c>
      <c r="GJ184" s="3">
        <f t="shared" si="130"/>
        <v>0</v>
      </c>
      <c r="GK184" s="3">
        <f t="shared" si="130"/>
        <v>0</v>
      </c>
      <c r="GL184" s="3">
        <f t="shared" si="130"/>
        <v>0</v>
      </c>
      <c r="GM184" s="3">
        <f t="shared" si="130"/>
        <v>0</v>
      </c>
      <c r="GN184" s="3">
        <f t="shared" si="130"/>
        <v>0</v>
      </c>
      <c r="GO184" s="3">
        <f t="shared" si="130"/>
        <v>0</v>
      </c>
      <c r="GP184" s="3">
        <f t="shared" si="130"/>
        <v>0</v>
      </c>
      <c r="GQ184" s="3">
        <f t="shared" si="130"/>
        <v>0</v>
      </c>
      <c r="GR184" s="3">
        <f t="shared" si="130"/>
        <v>0</v>
      </c>
      <c r="GS184" s="3">
        <f t="shared" si="130"/>
        <v>0</v>
      </c>
      <c r="GT184" s="3">
        <f t="shared" si="130"/>
        <v>0</v>
      </c>
      <c r="GU184" s="3">
        <f t="shared" si="130"/>
        <v>0</v>
      </c>
      <c r="GV184" s="3">
        <f t="shared" si="130"/>
        <v>0</v>
      </c>
      <c r="GW184" s="3">
        <f t="shared" si="130"/>
        <v>0</v>
      </c>
      <c r="GX184" s="3">
        <f t="shared" si="130"/>
        <v>0</v>
      </c>
    </row>
    <row r="186" spans="1:245" x14ac:dyDescent="0.2">
      <c r="A186" s="1">
        <v>5</v>
      </c>
      <c r="B186" s="1">
        <v>1</v>
      </c>
      <c r="C186" s="1"/>
      <c r="D186" s="1">
        <f>ROW(A202)</f>
        <v>202</v>
      </c>
      <c r="E186" s="1"/>
      <c r="F186" s="1" t="s">
        <v>15</v>
      </c>
      <c r="G186" s="1" t="s">
        <v>16</v>
      </c>
      <c r="H186" s="1" t="s">
        <v>3</v>
      </c>
      <c r="I186" s="1">
        <v>0</v>
      </c>
      <c r="J186" s="1"/>
      <c r="K186" s="1">
        <v>0</v>
      </c>
      <c r="L186" s="1"/>
      <c r="M186" s="1"/>
      <c r="N186" s="1"/>
      <c r="O186" s="1"/>
      <c r="P186" s="1"/>
      <c r="Q186" s="1"/>
      <c r="R186" s="1"/>
      <c r="S186" s="1"/>
      <c r="T186" s="1"/>
      <c r="U186" s="1" t="s">
        <v>3</v>
      </c>
      <c r="V186" s="1">
        <v>0</v>
      </c>
      <c r="W186" s="1"/>
      <c r="X186" s="1"/>
      <c r="Y186" s="1"/>
      <c r="Z186" s="1"/>
      <c r="AA186" s="1"/>
      <c r="AB186" s="1" t="s">
        <v>3</v>
      </c>
      <c r="AC186" s="1" t="s">
        <v>3</v>
      </c>
      <c r="AD186" s="1" t="s">
        <v>3</v>
      </c>
      <c r="AE186" s="1" t="s">
        <v>3</v>
      </c>
      <c r="AF186" s="1" t="s">
        <v>3</v>
      </c>
      <c r="AG186" s="1" t="s">
        <v>3</v>
      </c>
      <c r="AH186" s="1"/>
      <c r="AI186" s="1"/>
      <c r="AJ186" s="1"/>
      <c r="AK186" s="1"/>
      <c r="AL186" s="1"/>
      <c r="AM186" s="1"/>
      <c r="AN186" s="1"/>
      <c r="AO186" s="1"/>
      <c r="AP186" s="1" t="s">
        <v>3</v>
      </c>
      <c r="AQ186" s="1" t="s">
        <v>3</v>
      </c>
      <c r="AR186" s="1" t="s">
        <v>3</v>
      </c>
      <c r="AS186" s="1"/>
      <c r="AT186" s="1"/>
      <c r="AU186" s="1"/>
      <c r="AV186" s="1"/>
      <c r="AW186" s="1"/>
      <c r="AX186" s="1"/>
      <c r="AY186" s="1"/>
      <c r="AZ186" s="1" t="s">
        <v>3</v>
      </c>
      <c r="BA186" s="1"/>
      <c r="BB186" s="1" t="s">
        <v>3</v>
      </c>
      <c r="BC186" s="1" t="s">
        <v>3</v>
      </c>
      <c r="BD186" s="1" t="s">
        <v>3</v>
      </c>
      <c r="BE186" s="1" t="s">
        <v>3</v>
      </c>
      <c r="BF186" s="1" t="s">
        <v>3</v>
      </c>
      <c r="BG186" s="1" t="s">
        <v>3</v>
      </c>
      <c r="BH186" s="1" t="s">
        <v>3</v>
      </c>
      <c r="BI186" s="1" t="s">
        <v>3</v>
      </c>
      <c r="BJ186" s="1" t="s">
        <v>3</v>
      </c>
      <c r="BK186" s="1" t="s">
        <v>3</v>
      </c>
      <c r="BL186" s="1" t="s">
        <v>3</v>
      </c>
      <c r="BM186" s="1" t="s">
        <v>3</v>
      </c>
      <c r="BN186" s="1" t="s">
        <v>3</v>
      </c>
      <c r="BO186" s="1" t="s">
        <v>3</v>
      </c>
      <c r="BP186" s="1" t="s">
        <v>3</v>
      </c>
      <c r="BQ186" s="1"/>
      <c r="BR186" s="1"/>
      <c r="BS186" s="1"/>
      <c r="BT186" s="1"/>
      <c r="BU186" s="1"/>
      <c r="BV186" s="1"/>
      <c r="BW186" s="1"/>
      <c r="BX186" s="1">
        <v>0</v>
      </c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>
        <v>0</v>
      </c>
    </row>
    <row r="188" spans="1:245" x14ac:dyDescent="0.2">
      <c r="A188" s="2">
        <v>52</v>
      </c>
      <c r="B188" s="2">
        <f t="shared" ref="B188:G188" si="131">B202</f>
        <v>1</v>
      </c>
      <c r="C188" s="2">
        <f t="shared" si="131"/>
        <v>5</v>
      </c>
      <c r="D188" s="2">
        <f t="shared" si="131"/>
        <v>186</v>
      </c>
      <c r="E188" s="2">
        <f t="shared" si="131"/>
        <v>0</v>
      </c>
      <c r="F188" s="2" t="str">
        <f t="shared" si="131"/>
        <v>Новый подраздел</v>
      </c>
      <c r="G188" s="2" t="str">
        <f t="shared" si="131"/>
        <v>Подготовительные работы</v>
      </c>
      <c r="H188" s="2"/>
      <c r="I188" s="2"/>
      <c r="J188" s="2"/>
      <c r="K188" s="2"/>
      <c r="L188" s="2"/>
      <c r="M188" s="2"/>
      <c r="N188" s="2"/>
      <c r="O188" s="2">
        <f t="shared" ref="O188:AT188" si="132">O202</f>
        <v>216566.07</v>
      </c>
      <c r="P188" s="2">
        <f t="shared" si="132"/>
        <v>24446.23</v>
      </c>
      <c r="Q188" s="2">
        <f t="shared" si="132"/>
        <v>145406.64000000001</v>
      </c>
      <c r="R188" s="2">
        <f t="shared" si="132"/>
        <v>82491.839999999997</v>
      </c>
      <c r="S188" s="2">
        <f t="shared" si="132"/>
        <v>46713.2</v>
      </c>
      <c r="T188" s="2">
        <f t="shared" si="132"/>
        <v>0</v>
      </c>
      <c r="U188" s="2">
        <f t="shared" si="132"/>
        <v>251.49002280000002</v>
      </c>
      <c r="V188" s="2">
        <f t="shared" si="132"/>
        <v>0</v>
      </c>
      <c r="W188" s="2">
        <f t="shared" si="132"/>
        <v>0</v>
      </c>
      <c r="X188" s="2">
        <f t="shared" si="132"/>
        <v>32699.24</v>
      </c>
      <c r="Y188" s="2">
        <f t="shared" si="132"/>
        <v>4671.33</v>
      </c>
      <c r="Z188" s="2">
        <f t="shared" si="132"/>
        <v>0</v>
      </c>
      <c r="AA188" s="2">
        <f t="shared" si="132"/>
        <v>0</v>
      </c>
      <c r="AB188" s="2">
        <f t="shared" si="132"/>
        <v>216566.07</v>
      </c>
      <c r="AC188" s="2">
        <f t="shared" si="132"/>
        <v>24446.23</v>
      </c>
      <c r="AD188" s="2">
        <f t="shared" si="132"/>
        <v>145406.64000000001</v>
      </c>
      <c r="AE188" s="2">
        <f t="shared" si="132"/>
        <v>82491.839999999997</v>
      </c>
      <c r="AF188" s="2">
        <f t="shared" si="132"/>
        <v>46713.2</v>
      </c>
      <c r="AG188" s="2">
        <f t="shared" si="132"/>
        <v>0</v>
      </c>
      <c r="AH188" s="2">
        <f t="shared" si="132"/>
        <v>251.49002280000002</v>
      </c>
      <c r="AI188" s="2">
        <f t="shared" si="132"/>
        <v>0</v>
      </c>
      <c r="AJ188" s="2">
        <f t="shared" si="132"/>
        <v>0</v>
      </c>
      <c r="AK188" s="2">
        <f t="shared" si="132"/>
        <v>32699.24</v>
      </c>
      <c r="AL188" s="2">
        <f t="shared" si="132"/>
        <v>4671.33</v>
      </c>
      <c r="AM188" s="2">
        <f t="shared" si="132"/>
        <v>0</v>
      </c>
      <c r="AN188" s="2">
        <f t="shared" si="132"/>
        <v>0</v>
      </c>
      <c r="AO188" s="2">
        <f t="shared" si="132"/>
        <v>0</v>
      </c>
      <c r="AP188" s="2">
        <f t="shared" si="132"/>
        <v>0</v>
      </c>
      <c r="AQ188" s="2">
        <f t="shared" si="132"/>
        <v>0</v>
      </c>
      <c r="AR188" s="2">
        <f t="shared" si="132"/>
        <v>258688.17</v>
      </c>
      <c r="AS188" s="2">
        <f t="shared" si="132"/>
        <v>0</v>
      </c>
      <c r="AT188" s="2">
        <f t="shared" si="132"/>
        <v>0</v>
      </c>
      <c r="AU188" s="2">
        <f t="shared" ref="AU188:BZ188" si="133">AU202</f>
        <v>258688.17</v>
      </c>
      <c r="AV188" s="2">
        <f t="shared" si="133"/>
        <v>24446.23</v>
      </c>
      <c r="AW188" s="2">
        <f t="shared" si="133"/>
        <v>24446.23</v>
      </c>
      <c r="AX188" s="2">
        <f t="shared" si="133"/>
        <v>0</v>
      </c>
      <c r="AY188" s="2">
        <f t="shared" si="133"/>
        <v>24446.23</v>
      </c>
      <c r="AZ188" s="2">
        <f t="shared" si="133"/>
        <v>0</v>
      </c>
      <c r="BA188" s="2">
        <f t="shared" si="133"/>
        <v>0</v>
      </c>
      <c r="BB188" s="2">
        <f t="shared" si="133"/>
        <v>0</v>
      </c>
      <c r="BC188" s="2">
        <f t="shared" si="133"/>
        <v>0</v>
      </c>
      <c r="BD188" s="2">
        <f t="shared" si="133"/>
        <v>0</v>
      </c>
      <c r="BE188" s="2">
        <f t="shared" si="133"/>
        <v>0</v>
      </c>
      <c r="BF188" s="2">
        <f t="shared" si="133"/>
        <v>0</v>
      </c>
      <c r="BG188" s="2">
        <f t="shared" si="133"/>
        <v>0</v>
      </c>
      <c r="BH188" s="2">
        <f t="shared" si="133"/>
        <v>0</v>
      </c>
      <c r="BI188" s="2">
        <f t="shared" si="133"/>
        <v>0</v>
      </c>
      <c r="BJ188" s="2">
        <f t="shared" si="133"/>
        <v>0</v>
      </c>
      <c r="BK188" s="2">
        <f t="shared" si="133"/>
        <v>0</v>
      </c>
      <c r="BL188" s="2">
        <f t="shared" si="133"/>
        <v>0</v>
      </c>
      <c r="BM188" s="2">
        <f t="shared" si="133"/>
        <v>0</v>
      </c>
      <c r="BN188" s="2">
        <f t="shared" si="133"/>
        <v>0</v>
      </c>
      <c r="BO188" s="2">
        <f t="shared" si="133"/>
        <v>0</v>
      </c>
      <c r="BP188" s="2">
        <f t="shared" si="133"/>
        <v>0</v>
      </c>
      <c r="BQ188" s="2">
        <f t="shared" si="133"/>
        <v>0</v>
      </c>
      <c r="BR188" s="2">
        <f t="shared" si="133"/>
        <v>0</v>
      </c>
      <c r="BS188" s="2">
        <f t="shared" si="133"/>
        <v>0</v>
      </c>
      <c r="BT188" s="2">
        <f t="shared" si="133"/>
        <v>0</v>
      </c>
      <c r="BU188" s="2">
        <f t="shared" si="133"/>
        <v>0</v>
      </c>
      <c r="BV188" s="2">
        <f t="shared" si="133"/>
        <v>0</v>
      </c>
      <c r="BW188" s="2">
        <f t="shared" si="133"/>
        <v>0</v>
      </c>
      <c r="BX188" s="2">
        <f t="shared" si="133"/>
        <v>0</v>
      </c>
      <c r="BY188" s="2">
        <f t="shared" si="133"/>
        <v>0</v>
      </c>
      <c r="BZ188" s="2">
        <f t="shared" si="133"/>
        <v>0</v>
      </c>
      <c r="CA188" s="2">
        <f t="shared" ref="CA188:DF188" si="134">CA202</f>
        <v>258688.17</v>
      </c>
      <c r="CB188" s="2">
        <f t="shared" si="134"/>
        <v>0</v>
      </c>
      <c r="CC188" s="2">
        <f t="shared" si="134"/>
        <v>0</v>
      </c>
      <c r="CD188" s="2">
        <f t="shared" si="134"/>
        <v>258688.17</v>
      </c>
      <c r="CE188" s="2">
        <f t="shared" si="134"/>
        <v>24446.23</v>
      </c>
      <c r="CF188" s="2">
        <f t="shared" si="134"/>
        <v>24446.23</v>
      </c>
      <c r="CG188" s="2">
        <f t="shared" si="134"/>
        <v>0</v>
      </c>
      <c r="CH188" s="2">
        <f t="shared" si="134"/>
        <v>24446.23</v>
      </c>
      <c r="CI188" s="2">
        <f t="shared" si="134"/>
        <v>0</v>
      </c>
      <c r="CJ188" s="2">
        <f t="shared" si="134"/>
        <v>0</v>
      </c>
      <c r="CK188" s="2">
        <f t="shared" si="134"/>
        <v>0</v>
      </c>
      <c r="CL188" s="2">
        <f t="shared" si="134"/>
        <v>0</v>
      </c>
      <c r="CM188" s="2">
        <f t="shared" si="134"/>
        <v>0</v>
      </c>
      <c r="CN188" s="2">
        <f t="shared" si="134"/>
        <v>0</v>
      </c>
      <c r="CO188" s="2">
        <f t="shared" si="134"/>
        <v>0</v>
      </c>
      <c r="CP188" s="2">
        <f t="shared" si="134"/>
        <v>0</v>
      </c>
      <c r="CQ188" s="2">
        <f t="shared" si="134"/>
        <v>0</v>
      </c>
      <c r="CR188" s="2">
        <f t="shared" si="134"/>
        <v>0</v>
      </c>
      <c r="CS188" s="2">
        <f t="shared" si="134"/>
        <v>0</v>
      </c>
      <c r="CT188" s="2">
        <f t="shared" si="134"/>
        <v>0</v>
      </c>
      <c r="CU188" s="2">
        <f t="shared" si="134"/>
        <v>0</v>
      </c>
      <c r="CV188" s="2">
        <f t="shared" si="134"/>
        <v>0</v>
      </c>
      <c r="CW188" s="2">
        <f t="shared" si="134"/>
        <v>0</v>
      </c>
      <c r="CX188" s="2">
        <f t="shared" si="134"/>
        <v>0</v>
      </c>
      <c r="CY188" s="2">
        <f t="shared" si="134"/>
        <v>0</v>
      </c>
      <c r="CZ188" s="2">
        <f t="shared" si="134"/>
        <v>0</v>
      </c>
      <c r="DA188" s="2">
        <f t="shared" si="134"/>
        <v>0</v>
      </c>
      <c r="DB188" s="2">
        <f t="shared" si="134"/>
        <v>0</v>
      </c>
      <c r="DC188" s="2">
        <f t="shared" si="134"/>
        <v>0</v>
      </c>
      <c r="DD188" s="2">
        <f t="shared" si="134"/>
        <v>0</v>
      </c>
      <c r="DE188" s="2">
        <f t="shared" si="134"/>
        <v>0</v>
      </c>
      <c r="DF188" s="2">
        <f t="shared" si="134"/>
        <v>0</v>
      </c>
      <c r="DG188" s="3">
        <f t="shared" ref="DG188:EL188" si="135">DG202</f>
        <v>0</v>
      </c>
      <c r="DH188" s="3">
        <f t="shared" si="135"/>
        <v>0</v>
      </c>
      <c r="DI188" s="3">
        <f t="shared" si="135"/>
        <v>0</v>
      </c>
      <c r="DJ188" s="3">
        <f t="shared" si="135"/>
        <v>0</v>
      </c>
      <c r="DK188" s="3">
        <f t="shared" si="135"/>
        <v>0</v>
      </c>
      <c r="DL188" s="3">
        <f t="shared" si="135"/>
        <v>0</v>
      </c>
      <c r="DM188" s="3">
        <f t="shared" si="135"/>
        <v>0</v>
      </c>
      <c r="DN188" s="3">
        <f t="shared" si="135"/>
        <v>0</v>
      </c>
      <c r="DO188" s="3">
        <f t="shared" si="135"/>
        <v>0</v>
      </c>
      <c r="DP188" s="3">
        <f t="shared" si="135"/>
        <v>0</v>
      </c>
      <c r="DQ188" s="3">
        <f t="shared" si="135"/>
        <v>0</v>
      </c>
      <c r="DR188" s="3">
        <f t="shared" si="135"/>
        <v>0</v>
      </c>
      <c r="DS188" s="3">
        <f t="shared" si="135"/>
        <v>0</v>
      </c>
      <c r="DT188" s="3">
        <f t="shared" si="135"/>
        <v>0</v>
      </c>
      <c r="DU188" s="3">
        <f t="shared" si="135"/>
        <v>0</v>
      </c>
      <c r="DV188" s="3">
        <f t="shared" si="135"/>
        <v>0</v>
      </c>
      <c r="DW188" s="3">
        <f t="shared" si="135"/>
        <v>0</v>
      </c>
      <c r="DX188" s="3">
        <f t="shared" si="135"/>
        <v>0</v>
      </c>
      <c r="DY188" s="3">
        <f t="shared" si="135"/>
        <v>0</v>
      </c>
      <c r="DZ188" s="3">
        <f t="shared" si="135"/>
        <v>0</v>
      </c>
      <c r="EA188" s="3">
        <f t="shared" si="135"/>
        <v>0</v>
      </c>
      <c r="EB188" s="3">
        <f t="shared" si="135"/>
        <v>0</v>
      </c>
      <c r="EC188" s="3">
        <f t="shared" si="135"/>
        <v>0</v>
      </c>
      <c r="ED188" s="3">
        <f t="shared" si="135"/>
        <v>0</v>
      </c>
      <c r="EE188" s="3">
        <f t="shared" si="135"/>
        <v>0</v>
      </c>
      <c r="EF188" s="3">
        <f t="shared" si="135"/>
        <v>0</v>
      </c>
      <c r="EG188" s="3">
        <f t="shared" si="135"/>
        <v>0</v>
      </c>
      <c r="EH188" s="3">
        <f t="shared" si="135"/>
        <v>0</v>
      </c>
      <c r="EI188" s="3">
        <f t="shared" si="135"/>
        <v>0</v>
      </c>
      <c r="EJ188" s="3">
        <f t="shared" si="135"/>
        <v>0</v>
      </c>
      <c r="EK188" s="3">
        <f t="shared" si="135"/>
        <v>0</v>
      </c>
      <c r="EL188" s="3">
        <f t="shared" si="135"/>
        <v>0</v>
      </c>
      <c r="EM188" s="3">
        <f t="shared" ref="EM188:FR188" si="136">EM202</f>
        <v>0</v>
      </c>
      <c r="EN188" s="3">
        <f t="shared" si="136"/>
        <v>0</v>
      </c>
      <c r="EO188" s="3">
        <f t="shared" si="136"/>
        <v>0</v>
      </c>
      <c r="EP188" s="3">
        <f t="shared" si="136"/>
        <v>0</v>
      </c>
      <c r="EQ188" s="3">
        <f t="shared" si="136"/>
        <v>0</v>
      </c>
      <c r="ER188" s="3">
        <f t="shared" si="136"/>
        <v>0</v>
      </c>
      <c r="ES188" s="3">
        <f t="shared" si="136"/>
        <v>0</v>
      </c>
      <c r="ET188" s="3">
        <f t="shared" si="136"/>
        <v>0</v>
      </c>
      <c r="EU188" s="3">
        <f t="shared" si="136"/>
        <v>0</v>
      </c>
      <c r="EV188" s="3">
        <f t="shared" si="136"/>
        <v>0</v>
      </c>
      <c r="EW188" s="3">
        <f t="shared" si="136"/>
        <v>0</v>
      </c>
      <c r="EX188" s="3">
        <f t="shared" si="136"/>
        <v>0</v>
      </c>
      <c r="EY188" s="3">
        <f t="shared" si="136"/>
        <v>0</v>
      </c>
      <c r="EZ188" s="3">
        <f t="shared" si="136"/>
        <v>0</v>
      </c>
      <c r="FA188" s="3">
        <f t="shared" si="136"/>
        <v>0</v>
      </c>
      <c r="FB188" s="3">
        <f t="shared" si="136"/>
        <v>0</v>
      </c>
      <c r="FC188" s="3">
        <f t="shared" si="136"/>
        <v>0</v>
      </c>
      <c r="FD188" s="3">
        <f t="shared" si="136"/>
        <v>0</v>
      </c>
      <c r="FE188" s="3">
        <f t="shared" si="136"/>
        <v>0</v>
      </c>
      <c r="FF188" s="3">
        <f t="shared" si="136"/>
        <v>0</v>
      </c>
      <c r="FG188" s="3">
        <f t="shared" si="136"/>
        <v>0</v>
      </c>
      <c r="FH188" s="3">
        <f t="shared" si="136"/>
        <v>0</v>
      </c>
      <c r="FI188" s="3">
        <f t="shared" si="136"/>
        <v>0</v>
      </c>
      <c r="FJ188" s="3">
        <f t="shared" si="136"/>
        <v>0</v>
      </c>
      <c r="FK188" s="3">
        <f t="shared" si="136"/>
        <v>0</v>
      </c>
      <c r="FL188" s="3">
        <f t="shared" si="136"/>
        <v>0</v>
      </c>
      <c r="FM188" s="3">
        <f t="shared" si="136"/>
        <v>0</v>
      </c>
      <c r="FN188" s="3">
        <f t="shared" si="136"/>
        <v>0</v>
      </c>
      <c r="FO188" s="3">
        <f t="shared" si="136"/>
        <v>0</v>
      </c>
      <c r="FP188" s="3">
        <f t="shared" si="136"/>
        <v>0</v>
      </c>
      <c r="FQ188" s="3">
        <f t="shared" si="136"/>
        <v>0</v>
      </c>
      <c r="FR188" s="3">
        <f t="shared" si="136"/>
        <v>0</v>
      </c>
      <c r="FS188" s="3">
        <f t="shared" ref="FS188:GX188" si="137">FS202</f>
        <v>0</v>
      </c>
      <c r="FT188" s="3">
        <f t="shared" si="137"/>
        <v>0</v>
      </c>
      <c r="FU188" s="3">
        <f t="shared" si="137"/>
        <v>0</v>
      </c>
      <c r="FV188" s="3">
        <f t="shared" si="137"/>
        <v>0</v>
      </c>
      <c r="FW188" s="3">
        <f t="shared" si="137"/>
        <v>0</v>
      </c>
      <c r="FX188" s="3">
        <f t="shared" si="137"/>
        <v>0</v>
      </c>
      <c r="FY188" s="3">
        <f t="shared" si="137"/>
        <v>0</v>
      </c>
      <c r="FZ188" s="3">
        <f t="shared" si="137"/>
        <v>0</v>
      </c>
      <c r="GA188" s="3">
        <f t="shared" si="137"/>
        <v>0</v>
      </c>
      <c r="GB188" s="3">
        <f t="shared" si="137"/>
        <v>0</v>
      </c>
      <c r="GC188" s="3">
        <f t="shared" si="137"/>
        <v>0</v>
      </c>
      <c r="GD188" s="3">
        <f t="shared" si="137"/>
        <v>0</v>
      </c>
      <c r="GE188" s="3">
        <f t="shared" si="137"/>
        <v>0</v>
      </c>
      <c r="GF188" s="3">
        <f t="shared" si="137"/>
        <v>0</v>
      </c>
      <c r="GG188" s="3">
        <f t="shared" si="137"/>
        <v>0</v>
      </c>
      <c r="GH188" s="3">
        <f t="shared" si="137"/>
        <v>0</v>
      </c>
      <c r="GI188" s="3">
        <f t="shared" si="137"/>
        <v>0</v>
      </c>
      <c r="GJ188" s="3">
        <f t="shared" si="137"/>
        <v>0</v>
      </c>
      <c r="GK188" s="3">
        <f t="shared" si="137"/>
        <v>0</v>
      </c>
      <c r="GL188" s="3">
        <f t="shared" si="137"/>
        <v>0</v>
      </c>
      <c r="GM188" s="3">
        <f t="shared" si="137"/>
        <v>0</v>
      </c>
      <c r="GN188" s="3">
        <f t="shared" si="137"/>
        <v>0</v>
      </c>
      <c r="GO188" s="3">
        <f t="shared" si="137"/>
        <v>0</v>
      </c>
      <c r="GP188" s="3">
        <f t="shared" si="137"/>
        <v>0</v>
      </c>
      <c r="GQ188" s="3">
        <f t="shared" si="137"/>
        <v>0</v>
      </c>
      <c r="GR188" s="3">
        <f t="shared" si="137"/>
        <v>0</v>
      </c>
      <c r="GS188" s="3">
        <f t="shared" si="137"/>
        <v>0</v>
      </c>
      <c r="GT188" s="3">
        <f t="shared" si="137"/>
        <v>0</v>
      </c>
      <c r="GU188" s="3">
        <f t="shared" si="137"/>
        <v>0</v>
      </c>
      <c r="GV188" s="3">
        <f t="shared" si="137"/>
        <v>0</v>
      </c>
      <c r="GW188" s="3">
        <f t="shared" si="137"/>
        <v>0</v>
      </c>
      <c r="GX188" s="3">
        <f t="shared" si="137"/>
        <v>0</v>
      </c>
    </row>
    <row r="190" spans="1:245" x14ac:dyDescent="0.2">
      <c r="A190">
        <v>17</v>
      </c>
      <c r="B190">
        <v>1</v>
      </c>
      <c r="C190">
        <f>ROW(SmtRes!A16)</f>
        <v>16</v>
      </c>
      <c r="D190">
        <f>ROW(EtalonRes!A52)</f>
        <v>52</v>
      </c>
      <c r="E190" t="s">
        <v>169</v>
      </c>
      <c r="F190" t="s">
        <v>170</v>
      </c>
      <c r="G190" t="s">
        <v>171</v>
      </c>
      <c r="H190" t="s">
        <v>161</v>
      </c>
      <c r="I190">
        <f>ROUND((110)/100,9)</f>
        <v>1.1000000000000001</v>
      </c>
      <c r="J190">
        <v>0</v>
      </c>
      <c r="O190">
        <f t="shared" ref="O190:O200" si="138">ROUND(CP190,2)</f>
        <v>3199.12</v>
      </c>
      <c r="P190">
        <f t="shared" ref="P190:P200" si="139">ROUND(CQ190*I190,2)</f>
        <v>0</v>
      </c>
      <c r="Q190">
        <f t="shared" ref="Q190:Q200" si="140">ROUND(CR190*I190,2)</f>
        <v>0</v>
      </c>
      <c r="R190">
        <f t="shared" ref="R190:R200" si="141">ROUND(CS190*I190,2)</f>
        <v>0</v>
      </c>
      <c r="S190">
        <f t="shared" ref="S190:S200" si="142">ROUND(CT190*I190,2)</f>
        <v>3199.12</v>
      </c>
      <c r="T190">
        <f t="shared" ref="T190:T200" si="143">ROUND(CU190*I190,2)</f>
        <v>0</v>
      </c>
      <c r="U190">
        <f t="shared" ref="U190:U200" si="144">CV190*I190</f>
        <v>20.548000000000002</v>
      </c>
      <c r="V190">
        <f t="shared" ref="V190:V200" si="145">CW190*I190</f>
        <v>0</v>
      </c>
      <c r="W190">
        <f t="shared" ref="W190:W200" si="146">ROUND(CX190*I190,2)</f>
        <v>0</v>
      </c>
      <c r="X190">
        <f t="shared" ref="X190:X200" si="147">ROUND(CY190,2)</f>
        <v>2239.38</v>
      </c>
      <c r="Y190">
        <f t="shared" ref="Y190:Y200" si="148">ROUND(CZ190,2)</f>
        <v>319.91000000000003</v>
      </c>
      <c r="AA190">
        <v>39292387</v>
      </c>
      <c r="AB190">
        <f t="shared" ref="AB190:AB200" si="149">ROUND((AC190+AD190+AF190),6)</f>
        <v>2908.29</v>
      </c>
      <c r="AC190">
        <f t="shared" ref="AC190:AC197" si="150">ROUND((ES190),6)</f>
        <v>0</v>
      </c>
      <c r="AD190">
        <f t="shared" ref="AD190:AD197" si="151">ROUND((((ET190)-(EU190))+AE190),6)</f>
        <v>0</v>
      </c>
      <c r="AE190">
        <f t="shared" ref="AE190:AF197" si="152">ROUND((EU190),6)</f>
        <v>0</v>
      </c>
      <c r="AF190">
        <f t="shared" si="152"/>
        <v>2908.29</v>
      </c>
      <c r="AG190">
        <f t="shared" ref="AG190:AG200" si="153">ROUND((AP190),6)</f>
        <v>0</v>
      </c>
      <c r="AH190">
        <f t="shared" ref="AH190:AI197" si="154">(EW190)</f>
        <v>18.68</v>
      </c>
      <c r="AI190">
        <f t="shared" si="154"/>
        <v>0</v>
      </c>
      <c r="AJ190">
        <f t="shared" ref="AJ190:AJ200" si="155">(AS190)</f>
        <v>0</v>
      </c>
      <c r="AK190">
        <v>2908.29</v>
      </c>
      <c r="AL190">
        <v>0</v>
      </c>
      <c r="AM190">
        <v>0</v>
      </c>
      <c r="AN190">
        <v>0</v>
      </c>
      <c r="AO190">
        <v>2908.29</v>
      </c>
      <c r="AP190">
        <v>0</v>
      </c>
      <c r="AQ190">
        <v>18.68</v>
      </c>
      <c r="AR190">
        <v>0</v>
      </c>
      <c r="AS190">
        <v>0</v>
      </c>
      <c r="AT190">
        <v>70</v>
      </c>
      <c r="AU190">
        <v>10</v>
      </c>
      <c r="AV190">
        <v>1</v>
      </c>
      <c r="AW190">
        <v>1</v>
      </c>
      <c r="AZ190">
        <v>1</v>
      </c>
      <c r="BA190">
        <v>1</v>
      </c>
      <c r="BB190">
        <v>1</v>
      </c>
      <c r="BC190">
        <v>1</v>
      </c>
      <c r="BD190" t="s">
        <v>3</v>
      </c>
      <c r="BE190" t="s">
        <v>3</v>
      </c>
      <c r="BF190" t="s">
        <v>3</v>
      </c>
      <c r="BG190" t="s">
        <v>3</v>
      </c>
      <c r="BH190">
        <v>0</v>
      </c>
      <c r="BI190">
        <v>4</v>
      </c>
      <c r="BJ190" t="s">
        <v>172</v>
      </c>
      <c r="BM190">
        <v>0</v>
      </c>
      <c r="BN190">
        <v>0</v>
      </c>
      <c r="BO190" t="s">
        <v>3</v>
      </c>
      <c r="BP190">
        <v>0</v>
      </c>
      <c r="BQ190">
        <v>1</v>
      </c>
      <c r="BR190">
        <v>0</v>
      </c>
      <c r="BS190">
        <v>1</v>
      </c>
      <c r="BT190">
        <v>1</v>
      </c>
      <c r="BU190">
        <v>1</v>
      </c>
      <c r="BV190">
        <v>1</v>
      </c>
      <c r="BW190">
        <v>1</v>
      </c>
      <c r="BX190">
        <v>1</v>
      </c>
      <c r="BY190" t="s">
        <v>3</v>
      </c>
      <c r="BZ190">
        <v>70</v>
      </c>
      <c r="CA190">
        <v>10</v>
      </c>
      <c r="CE190">
        <v>0</v>
      </c>
      <c r="CF190">
        <v>0</v>
      </c>
      <c r="CG190">
        <v>0</v>
      </c>
      <c r="CM190">
        <v>0</v>
      </c>
      <c r="CN190" t="s">
        <v>3</v>
      </c>
      <c r="CO190">
        <v>0</v>
      </c>
      <c r="CP190">
        <f t="shared" ref="CP190:CP200" si="156">(P190+Q190+S190)</f>
        <v>3199.12</v>
      </c>
      <c r="CQ190">
        <f t="shared" ref="CQ190:CQ200" si="157">(AC190*BC190*AW190)</f>
        <v>0</v>
      </c>
      <c r="CR190">
        <f t="shared" ref="CR190:CR197" si="158">((((ET190)*BB190-(EU190)*BS190)+AE190*BS190)*AV190)</f>
        <v>0</v>
      </c>
      <c r="CS190">
        <f t="shared" ref="CS190:CS200" si="159">(AE190*BS190*AV190)</f>
        <v>0</v>
      </c>
      <c r="CT190">
        <f t="shared" ref="CT190:CT200" si="160">(AF190*BA190*AV190)</f>
        <v>2908.29</v>
      </c>
      <c r="CU190">
        <f t="shared" ref="CU190:CU200" si="161">AG190</f>
        <v>0</v>
      </c>
      <c r="CV190">
        <f t="shared" ref="CV190:CV200" si="162">(AH190*AV190)</f>
        <v>18.68</v>
      </c>
      <c r="CW190">
        <f t="shared" ref="CW190:CW200" si="163">AI190</f>
        <v>0</v>
      </c>
      <c r="CX190">
        <f t="shared" ref="CX190:CX200" si="164">AJ190</f>
        <v>0</v>
      </c>
      <c r="CY190">
        <f t="shared" ref="CY190:CY200" si="165">((S190*BZ190)/100)</f>
        <v>2239.384</v>
      </c>
      <c r="CZ190">
        <f t="shared" ref="CZ190:CZ200" si="166">((S190*CA190)/100)</f>
        <v>319.91199999999998</v>
      </c>
      <c r="DC190" t="s">
        <v>3</v>
      </c>
      <c r="DD190" t="s">
        <v>3</v>
      </c>
      <c r="DE190" t="s">
        <v>3</v>
      </c>
      <c r="DF190" t="s">
        <v>3</v>
      </c>
      <c r="DG190" t="s">
        <v>3</v>
      </c>
      <c r="DH190" t="s">
        <v>3</v>
      </c>
      <c r="DI190" t="s">
        <v>3</v>
      </c>
      <c r="DJ190" t="s">
        <v>3</v>
      </c>
      <c r="DK190" t="s">
        <v>3</v>
      </c>
      <c r="DL190" t="s">
        <v>3</v>
      </c>
      <c r="DM190" t="s">
        <v>3</v>
      </c>
      <c r="DN190">
        <v>0</v>
      </c>
      <c r="DO190">
        <v>0</v>
      </c>
      <c r="DP190">
        <v>1</v>
      </c>
      <c r="DQ190">
        <v>1</v>
      </c>
      <c r="DU190">
        <v>1005</v>
      </c>
      <c r="DV190" t="s">
        <v>161</v>
      </c>
      <c r="DW190" t="s">
        <v>161</v>
      </c>
      <c r="DX190">
        <v>100</v>
      </c>
      <c r="EE190">
        <v>34857346</v>
      </c>
      <c r="EF190">
        <v>1</v>
      </c>
      <c r="EG190" t="s">
        <v>22</v>
      </c>
      <c r="EH190">
        <v>0</v>
      </c>
      <c r="EI190" t="s">
        <v>3</v>
      </c>
      <c r="EJ190">
        <v>4</v>
      </c>
      <c r="EK190">
        <v>0</v>
      </c>
      <c r="EL190" t="s">
        <v>23</v>
      </c>
      <c r="EM190" t="s">
        <v>24</v>
      </c>
      <c r="EO190" t="s">
        <v>3</v>
      </c>
      <c r="EQ190">
        <v>0</v>
      </c>
      <c r="ER190">
        <v>2908.29</v>
      </c>
      <c r="ES190">
        <v>0</v>
      </c>
      <c r="ET190">
        <v>0</v>
      </c>
      <c r="EU190">
        <v>0</v>
      </c>
      <c r="EV190">
        <v>2908.29</v>
      </c>
      <c r="EW190">
        <v>18.68</v>
      </c>
      <c r="EX190">
        <v>0</v>
      </c>
      <c r="EY190">
        <v>0</v>
      </c>
      <c r="FQ190">
        <v>0</v>
      </c>
      <c r="FR190">
        <f t="shared" ref="FR190:FR200" si="167">ROUND(IF(AND(BH190=3,BI190=3),P190,0),2)</f>
        <v>0</v>
      </c>
      <c r="FS190">
        <v>0</v>
      </c>
      <c r="FX190">
        <v>70</v>
      </c>
      <c r="FY190">
        <v>10</v>
      </c>
      <c r="GA190" t="s">
        <v>3</v>
      </c>
      <c r="GD190">
        <v>0</v>
      </c>
      <c r="GF190">
        <v>-1560652598</v>
      </c>
      <c r="GG190">
        <v>2</v>
      </c>
      <c r="GH190">
        <v>1</v>
      </c>
      <c r="GI190">
        <v>-2</v>
      </c>
      <c r="GJ190">
        <v>0</v>
      </c>
      <c r="GK190">
        <f>ROUND(R190*(R12)/100,2)</f>
        <v>0</v>
      </c>
      <c r="GL190">
        <f t="shared" ref="GL190:GL200" si="168">ROUND(IF(AND(BH190=3,BI190=3,FS190&lt;&gt;0),P190,0),2)</f>
        <v>0</v>
      </c>
      <c r="GM190">
        <f>ROUND(O190+X190+Y190+GK190,2)+GX190</f>
        <v>5758.41</v>
      </c>
      <c r="GN190">
        <f>IF(OR(BI190=0,BI190=1),ROUND(O190+X190+Y190+GK190,2),0)</f>
        <v>0</v>
      </c>
      <c r="GO190">
        <f>IF(BI190=2,ROUND(O190+X190+Y190+GK190,2),0)</f>
        <v>0</v>
      </c>
      <c r="GP190">
        <f>IF(BI190=4,ROUND(O190+X190+Y190+GK190,2)+GX190,0)</f>
        <v>5758.41</v>
      </c>
      <c r="GR190">
        <v>0</v>
      </c>
      <c r="GS190">
        <v>3</v>
      </c>
      <c r="GT190">
        <v>0</v>
      </c>
      <c r="GU190" t="s">
        <v>3</v>
      </c>
      <c r="GV190">
        <f t="shared" ref="GV190:GV200" si="169">ROUND((GT190),6)</f>
        <v>0</v>
      </c>
      <c r="GW190">
        <v>1</v>
      </c>
      <c r="GX190">
        <f t="shared" ref="GX190:GX200" si="170">ROUND(HC190*I190,2)</f>
        <v>0</v>
      </c>
      <c r="HA190">
        <v>0</v>
      </c>
      <c r="HB190">
        <v>0</v>
      </c>
      <c r="HC190">
        <f t="shared" ref="HC190:HC200" si="171">GV190*GW190</f>
        <v>0</v>
      </c>
      <c r="IK190">
        <v>0</v>
      </c>
    </row>
    <row r="191" spans="1:245" x14ac:dyDescent="0.2">
      <c r="A191">
        <v>17</v>
      </c>
      <c r="B191">
        <v>1</v>
      </c>
      <c r="D191">
        <f>ROW(EtalonRes!A55)</f>
        <v>55</v>
      </c>
      <c r="E191" t="s">
        <v>173</v>
      </c>
      <c r="F191" t="s">
        <v>174</v>
      </c>
      <c r="G191" t="s">
        <v>175</v>
      </c>
      <c r="H191" t="s">
        <v>20</v>
      </c>
      <c r="I191">
        <f>ROUND((110*0.15)/100,9)</f>
        <v>0.16500000000000001</v>
      </c>
      <c r="J191">
        <v>0</v>
      </c>
      <c r="O191">
        <f t="shared" si="138"/>
        <v>4236.05</v>
      </c>
      <c r="P191">
        <f t="shared" si="139"/>
        <v>0</v>
      </c>
      <c r="Q191">
        <f t="shared" si="140"/>
        <v>2320.1999999999998</v>
      </c>
      <c r="R191">
        <f t="shared" si="141"/>
        <v>755.9</v>
      </c>
      <c r="S191">
        <f t="shared" si="142"/>
        <v>1915.85</v>
      </c>
      <c r="T191">
        <f t="shared" si="143"/>
        <v>0</v>
      </c>
      <c r="U191">
        <f t="shared" si="144"/>
        <v>8.1675000000000004</v>
      </c>
      <c r="V191">
        <f t="shared" si="145"/>
        <v>0</v>
      </c>
      <c r="W191">
        <f t="shared" si="146"/>
        <v>0</v>
      </c>
      <c r="X191">
        <f t="shared" si="147"/>
        <v>1341.1</v>
      </c>
      <c r="Y191">
        <f t="shared" si="148"/>
        <v>191.59</v>
      </c>
      <c r="AA191">
        <v>39292387</v>
      </c>
      <c r="AB191">
        <f t="shared" si="149"/>
        <v>25673.05</v>
      </c>
      <c r="AC191">
        <f t="shared" si="150"/>
        <v>0</v>
      </c>
      <c r="AD191">
        <f t="shared" si="151"/>
        <v>14061.83</v>
      </c>
      <c r="AE191">
        <f t="shared" si="152"/>
        <v>4581.2</v>
      </c>
      <c r="AF191">
        <f t="shared" si="152"/>
        <v>11611.22</v>
      </c>
      <c r="AG191">
        <f t="shared" si="153"/>
        <v>0</v>
      </c>
      <c r="AH191">
        <f t="shared" si="154"/>
        <v>49.5</v>
      </c>
      <c r="AI191">
        <f t="shared" si="154"/>
        <v>0</v>
      </c>
      <c r="AJ191">
        <f t="shared" si="155"/>
        <v>0</v>
      </c>
      <c r="AK191">
        <v>25673.05</v>
      </c>
      <c r="AL191">
        <v>0</v>
      </c>
      <c r="AM191">
        <v>14061.83</v>
      </c>
      <c r="AN191">
        <v>4581.2</v>
      </c>
      <c r="AO191">
        <v>11611.22</v>
      </c>
      <c r="AP191">
        <v>0</v>
      </c>
      <c r="AQ191">
        <v>49.5</v>
      </c>
      <c r="AR191">
        <v>0</v>
      </c>
      <c r="AS191">
        <v>0</v>
      </c>
      <c r="AT191">
        <v>70</v>
      </c>
      <c r="AU191">
        <v>10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v>1</v>
      </c>
      <c r="BD191" t="s">
        <v>3</v>
      </c>
      <c r="BE191" t="s">
        <v>3</v>
      </c>
      <c r="BF191" t="s">
        <v>3</v>
      </c>
      <c r="BG191" t="s">
        <v>3</v>
      </c>
      <c r="BH191">
        <v>0</v>
      </c>
      <c r="BI191">
        <v>4</v>
      </c>
      <c r="BJ191" t="s">
        <v>176</v>
      </c>
      <c r="BM191">
        <v>0</v>
      </c>
      <c r="BN191">
        <v>0</v>
      </c>
      <c r="BO191" t="s">
        <v>3</v>
      </c>
      <c r="BP191">
        <v>0</v>
      </c>
      <c r="BQ191">
        <v>1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3</v>
      </c>
      <c r="BZ191">
        <v>70</v>
      </c>
      <c r="CA191">
        <v>10</v>
      </c>
      <c r="CE191">
        <v>0</v>
      </c>
      <c r="CF191">
        <v>0</v>
      </c>
      <c r="CG191">
        <v>0</v>
      </c>
      <c r="CM191">
        <v>0</v>
      </c>
      <c r="CN191" t="s">
        <v>3</v>
      </c>
      <c r="CO191">
        <v>0</v>
      </c>
      <c r="CP191">
        <f t="shared" si="156"/>
        <v>4236.0499999999993</v>
      </c>
      <c r="CQ191">
        <f t="shared" si="157"/>
        <v>0</v>
      </c>
      <c r="CR191">
        <f t="shared" si="158"/>
        <v>14061.830000000002</v>
      </c>
      <c r="CS191">
        <f t="shared" si="159"/>
        <v>4581.2</v>
      </c>
      <c r="CT191">
        <f t="shared" si="160"/>
        <v>11611.22</v>
      </c>
      <c r="CU191">
        <f t="shared" si="161"/>
        <v>0</v>
      </c>
      <c r="CV191">
        <f t="shared" si="162"/>
        <v>49.5</v>
      </c>
      <c r="CW191">
        <f t="shared" si="163"/>
        <v>0</v>
      </c>
      <c r="CX191">
        <f t="shared" si="164"/>
        <v>0</v>
      </c>
      <c r="CY191">
        <f t="shared" si="165"/>
        <v>1341.095</v>
      </c>
      <c r="CZ191">
        <f t="shared" si="166"/>
        <v>191.58500000000001</v>
      </c>
      <c r="DC191" t="s">
        <v>3</v>
      </c>
      <c r="DD191" t="s">
        <v>3</v>
      </c>
      <c r="DE191" t="s">
        <v>3</v>
      </c>
      <c r="DF191" t="s">
        <v>3</v>
      </c>
      <c r="DG191" t="s">
        <v>3</v>
      </c>
      <c r="DH191" t="s">
        <v>3</v>
      </c>
      <c r="DI191" t="s">
        <v>3</v>
      </c>
      <c r="DJ191" t="s">
        <v>3</v>
      </c>
      <c r="DK191" t="s">
        <v>3</v>
      </c>
      <c r="DL191" t="s">
        <v>3</v>
      </c>
      <c r="DM191" t="s">
        <v>3</v>
      </c>
      <c r="DN191">
        <v>0</v>
      </c>
      <c r="DO191">
        <v>0</v>
      </c>
      <c r="DP191">
        <v>1</v>
      </c>
      <c r="DQ191">
        <v>1</v>
      </c>
      <c r="DU191">
        <v>1007</v>
      </c>
      <c r="DV191" t="s">
        <v>20</v>
      </c>
      <c r="DW191" t="s">
        <v>20</v>
      </c>
      <c r="DX191">
        <v>100</v>
      </c>
      <c r="EE191">
        <v>34857346</v>
      </c>
      <c r="EF191">
        <v>1</v>
      </c>
      <c r="EG191" t="s">
        <v>22</v>
      </c>
      <c r="EH191">
        <v>0</v>
      </c>
      <c r="EI191" t="s">
        <v>3</v>
      </c>
      <c r="EJ191">
        <v>4</v>
      </c>
      <c r="EK191">
        <v>0</v>
      </c>
      <c r="EL191" t="s">
        <v>23</v>
      </c>
      <c r="EM191" t="s">
        <v>24</v>
      </c>
      <c r="EO191" t="s">
        <v>3</v>
      </c>
      <c r="EQ191">
        <v>0</v>
      </c>
      <c r="ER191">
        <v>25673.05</v>
      </c>
      <c r="ES191">
        <v>0</v>
      </c>
      <c r="ET191">
        <v>14061.83</v>
      </c>
      <c r="EU191">
        <v>4581.2</v>
      </c>
      <c r="EV191">
        <v>11611.22</v>
      </c>
      <c r="EW191">
        <v>49.5</v>
      </c>
      <c r="EX191">
        <v>0</v>
      </c>
      <c r="EY191">
        <v>0</v>
      </c>
      <c r="FQ191">
        <v>0</v>
      </c>
      <c r="FR191">
        <f t="shared" si="167"/>
        <v>0</v>
      </c>
      <c r="FS191">
        <v>0</v>
      </c>
      <c r="FX191">
        <v>70</v>
      </c>
      <c r="FY191">
        <v>10</v>
      </c>
      <c r="GA191" t="s">
        <v>3</v>
      </c>
      <c r="GD191">
        <v>0</v>
      </c>
      <c r="GF191">
        <v>539697107</v>
      </c>
      <c r="GG191">
        <v>2</v>
      </c>
      <c r="GH191">
        <v>1</v>
      </c>
      <c r="GI191">
        <v>-2</v>
      </c>
      <c r="GJ191">
        <v>0</v>
      </c>
      <c r="GK191">
        <f>ROUND(R191*(R12)/100,2)</f>
        <v>816.37</v>
      </c>
      <c r="GL191">
        <f t="shared" si="168"/>
        <v>0</v>
      </c>
      <c r="GM191">
        <f>ROUND(O191+X191+Y191+GK191,2)+GX191</f>
        <v>6585.11</v>
      </c>
      <c r="GN191">
        <f>IF(OR(BI191=0,BI191=1),ROUND(O191+X191+Y191+GK191,2),0)</f>
        <v>0</v>
      </c>
      <c r="GO191">
        <f>IF(BI191=2,ROUND(O191+X191+Y191+GK191,2),0)</f>
        <v>0</v>
      </c>
      <c r="GP191">
        <f>IF(BI191=4,ROUND(O191+X191+Y191+GK191,2)+GX191,0)</f>
        <v>6585.11</v>
      </c>
      <c r="GR191">
        <v>0</v>
      </c>
      <c r="GS191">
        <v>3</v>
      </c>
      <c r="GT191">
        <v>0</v>
      </c>
      <c r="GU191" t="s">
        <v>3</v>
      </c>
      <c r="GV191">
        <f t="shared" si="169"/>
        <v>0</v>
      </c>
      <c r="GW191">
        <v>1</v>
      </c>
      <c r="GX191">
        <f t="shared" si="170"/>
        <v>0</v>
      </c>
      <c r="HA191">
        <v>0</v>
      </c>
      <c r="HB191">
        <v>0</v>
      </c>
      <c r="HC191">
        <f t="shared" si="171"/>
        <v>0</v>
      </c>
      <c r="IK191">
        <v>0</v>
      </c>
    </row>
    <row r="192" spans="1:245" x14ac:dyDescent="0.2">
      <c r="A192">
        <v>17</v>
      </c>
      <c r="B192">
        <v>1</v>
      </c>
      <c r="C192">
        <f>ROW(SmtRes!A19)</f>
        <v>19</v>
      </c>
      <c r="D192">
        <f>ROW(EtalonRes!A58)</f>
        <v>58</v>
      </c>
      <c r="E192" t="s">
        <v>177</v>
      </c>
      <c r="F192" t="s">
        <v>26</v>
      </c>
      <c r="G192" t="s">
        <v>178</v>
      </c>
      <c r="H192" t="s">
        <v>20</v>
      </c>
      <c r="I192">
        <f>ROUND((110*0.1)/100,9)</f>
        <v>0.11</v>
      </c>
      <c r="J192">
        <v>0</v>
      </c>
      <c r="O192">
        <f t="shared" si="138"/>
        <v>566.92999999999995</v>
      </c>
      <c r="P192">
        <f t="shared" si="139"/>
        <v>0</v>
      </c>
      <c r="Q192">
        <f t="shared" si="140"/>
        <v>415.91</v>
      </c>
      <c r="R192">
        <f t="shared" si="141"/>
        <v>187</v>
      </c>
      <c r="S192">
        <f t="shared" si="142"/>
        <v>151.02000000000001</v>
      </c>
      <c r="T192">
        <f t="shared" si="143"/>
        <v>0</v>
      </c>
      <c r="U192">
        <f t="shared" si="144"/>
        <v>1.2869999999999999</v>
      </c>
      <c r="V192">
        <f t="shared" si="145"/>
        <v>0</v>
      </c>
      <c r="W192">
        <f t="shared" si="146"/>
        <v>0</v>
      </c>
      <c r="X192">
        <f t="shared" si="147"/>
        <v>105.71</v>
      </c>
      <c r="Y192">
        <f t="shared" si="148"/>
        <v>15.1</v>
      </c>
      <c r="AA192">
        <v>39292387</v>
      </c>
      <c r="AB192">
        <f t="shared" si="149"/>
        <v>5153.91</v>
      </c>
      <c r="AC192">
        <f t="shared" si="150"/>
        <v>0</v>
      </c>
      <c r="AD192">
        <f t="shared" si="151"/>
        <v>3781.03</v>
      </c>
      <c r="AE192">
        <f t="shared" si="152"/>
        <v>1699.96</v>
      </c>
      <c r="AF192">
        <f t="shared" si="152"/>
        <v>1372.88</v>
      </c>
      <c r="AG192">
        <f t="shared" si="153"/>
        <v>0</v>
      </c>
      <c r="AH192">
        <f t="shared" si="154"/>
        <v>11.7</v>
      </c>
      <c r="AI192">
        <f t="shared" si="154"/>
        <v>0</v>
      </c>
      <c r="AJ192">
        <f t="shared" si="155"/>
        <v>0</v>
      </c>
      <c r="AK192">
        <v>5153.91</v>
      </c>
      <c r="AL192">
        <v>0</v>
      </c>
      <c r="AM192">
        <v>3781.03</v>
      </c>
      <c r="AN192">
        <v>1699.96</v>
      </c>
      <c r="AO192">
        <v>1372.88</v>
      </c>
      <c r="AP192">
        <v>0</v>
      </c>
      <c r="AQ192">
        <v>11.7</v>
      </c>
      <c r="AR192">
        <v>0</v>
      </c>
      <c r="AS192">
        <v>0</v>
      </c>
      <c r="AT192">
        <v>70</v>
      </c>
      <c r="AU192">
        <v>10</v>
      </c>
      <c r="AV192">
        <v>1</v>
      </c>
      <c r="AW192">
        <v>1</v>
      </c>
      <c r="AZ192">
        <v>1</v>
      </c>
      <c r="BA192">
        <v>1</v>
      </c>
      <c r="BB192">
        <v>1</v>
      </c>
      <c r="BC192">
        <v>1</v>
      </c>
      <c r="BD192" t="s">
        <v>3</v>
      </c>
      <c r="BE192" t="s">
        <v>3</v>
      </c>
      <c r="BF192" t="s">
        <v>3</v>
      </c>
      <c r="BG192" t="s">
        <v>3</v>
      </c>
      <c r="BH192">
        <v>0</v>
      </c>
      <c r="BI192">
        <v>4</v>
      </c>
      <c r="BJ192" t="s">
        <v>28</v>
      </c>
      <c r="BM192">
        <v>0</v>
      </c>
      <c r="BN192">
        <v>0</v>
      </c>
      <c r="BO192" t="s">
        <v>3</v>
      </c>
      <c r="BP192">
        <v>0</v>
      </c>
      <c r="BQ192">
        <v>1</v>
      </c>
      <c r="BR192">
        <v>0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 t="s">
        <v>3</v>
      </c>
      <c r="BZ192">
        <v>70</v>
      </c>
      <c r="CA192">
        <v>10</v>
      </c>
      <c r="CE192">
        <v>0</v>
      </c>
      <c r="CF192">
        <v>0</v>
      </c>
      <c r="CG192">
        <v>0</v>
      </c>
      <c r="CM192">
        <v>0</v>
      </c>
      <c r="CN192" t="s">
        <v>3</v>
      </c>
      <c r="CO192">
        <v>0</v>
      </c>
      <c r="CP192">
        <f t="shared" si="156"/>
        <v>566.93000000000006</v>
      </c>
      <c r="CQ192">
        <f t="shared" si="157"/>
        <v>0</v>
      </c>
      <c r="CR192">
        <f t="shared" si="158"/>
        <v>3781.03</v>
      </c>
      <c r="CS192">
        <f t="shared" si="159"/>
        <v>1699.96</v>
      </c>
      <c r="CT192">
        <f t="shared" si="160"/>
        <v>1372.88</v>
      </c>
      <c r="CU192">
        <f t="shared" si="161"/>
        <v>0</v>
      </c>
      <c r="CV192">
        <f t="shared" si="162"/>
        <v>11.7</v>
      </c>
      <c r="CW192">
        <f t="shared" si="163"/>
        <v>0</v>
      </c>
      <c r="CX192">
        <f t="shared" si="164"/>
        <v>0</v>
      </c>
      <c r="CY192">
        <f t="shared" si="165"/>
        <v>105.71400000000001</v>
      </c>
      <c r="CZ192">
        <f t="shared" si="166"/>
        <v>15.102</v>
      </c>
      <c r="DC192" t="s">
        <v>3</v>
      </c>
      <c r="DD192" t="s">
        <v>3</v>
      </c>
      <c r="DE192" t="s">
        <v>3</v>
      </c>
      <c r="DF192" t="s">
        <v>3</v>
      </c>
      <c r="DG192" t="s">
        <v>3</v>
      </c>
      <c r="DH192" t="s">
        <v>3</v>
      </c>
      <c r="DI192" t="s">
        <v>3</v>
      </c>
      <c r="DJ192" t="s">
        <v>3</v>
      </c>
      <c r="DK192" t="s">
        <v>3</v>
      </c>
      <c r="DL192" t="s">
        <v>3</v>
      </c>
      <c r="DM192" t="s">
        <v>3</v>
      </c>
      <c r="DN192">
        <v>0</v>
      </c>
      <c r="DO192">
        <v>0</v>
      </c>
      <c r="DP192">
        <v>1</v>
      </c>
      <c r="DQ192">
        <v>1</v>
      </c>
      <c r="DU192">
        <v>1007</v>
      </c>
      <c r="DV192" t="s">
        <v>20</v>
      </c>
      <c r="DW192" t="s">
        <v>20</v>
      </c>
      <c r="DX192">
        <v>100</v>
      </c>
      <c r="EE192">
        <v>34857346</v>
      </c>
      <c r="EF192">
        <v>1</v>
      </c>
      <c r="EG192" t="s">
        <v>22</v>
      </c>
      <c r="EH192">
        <v>0</v>
      </c>
      <c r="EI192" t="s">
        <v>3</v>
      </c>
      <c r="EJ192">
        <v>4</v>
      </c>
      <c r="EK192">
        <v>0</v>
      </c>
      <c r="EL192" t="s">
        <v>23</v>
      </c>
      <c r="EM192" t="s">
        <v>24</v>
      </c>
      <c r="EO192" t="s">
        <v>3</v>
      </c>
      <c r="EQ192">
        <v>0</v>
      </c>
      <c r="ER192">
        <v>5153.91</v>
      </c>
      <c r="ES192">
        <v>0</v>
      </c>
      <c r="ET192">
        <v>3781.03</v>
      </c>
      <c r="EU192">
        <v>1699.96</v>
      </c>
      <c r="EV192">
        <v>1372.88</v>
      </c>
      <c r="EW192">
        <v>11.7</v>
      </c>
      <c r="EX192">
        <v>0</v>
      </c>
      <c r="EY192">
        <v>0</v>
      </c>
      <c r="FQ192">
        <v>0</v>
      </c>
      <c r="FR192">
        <f t="shared" si="167"/>
        <v>0</v>
      </c>
      <c r="FS192">
        <v>0</v>
      </c>
      <c r="FX192">
        <v>70</v>
      </c>
      <c r="FY192">
        <v>10</v>
      </c>
      <c r="GA192" t="s">
        <v>3</v>
      </c>
      <c r="GD192">
        <v>0</v>
      </c>
      <c r="GF192">
        <v>-207274590</v>
      </c>
      <c r="GG192">
        <v>2</v>
      </c>
      <c r="GH192">
        <v>1</v>
      </c>
      <c r="GI192">
        <v>-2</v>
      </c>
      <c r="GJ192">
        <v>0</v>
      </c>
      <c r="GK192">
        <f>ROUND(R192*(R12)/100,2)</f>
        <v>201.96</v>
      </c>
      <c r="GL192">
        <f t="shared" si="168"/>
        <v>0</v>
      </c>
      <c r="GM192">
        <f>ROUND(O192+X192+Y192+GK192,2)+GX192</f>
        <v>889.7</v>
      </c>
      <c r="GN192">
        <f>IF(OR(BI192=0,BI192=1),ROUND(O192+X192+Y192+GK192,2),0)</f>
        <v>0</v>
      </c>
      <c r="GO192">
        <f>IF(BI192=2,ROUND(O192+X192+Y192+GK192,2),0)</f>
        <v>0</v>
      </c>
      <c r="GP192">
        <f>IF(BI192=4,ROUND(O192+X192+Y192+GK192,2)+GX192,0)</f>
        <v>889.7</v>
      </c>
      <c r="GR192">
        <v>0</v>
      </c>
      <c r="GS192">
        <v>3</v>
      </c>
      <c r="GT192">
        <v>0</v>
      </c>
      <c r="GU192" t="s">
        <v>3</v>
      </c>
      <c r="GV192">
        <f t="shared" si="169"/>
        <v>0</v>
      </c>
      <c r="GW192">
        <v>1</v>
      </c>
      <c r="GX192">
        <f t="shared" si="170"/>
        <v>0</v>
      </c>
      <c r="HA192">
        <v>0</v>
      </c>
      <c r="HB192">
        <v>0</v>
      </c>
      <c r="HC192">
        <f t="shared" si="171"/>
        <v>0</v>
      </c>
      <c r="IK192">
        <v>0</v>
      </c>
    </row>
    <row r="193" spans="1:245" x14ac:dyDescent="0.2">
      <c r="A193">
        <v>17</v>
      </c>
      <c r="B193">
        <v>1</v>
      </c>
      <c r="D193">
        <f>ROW(EtalonRes!A59)</f>
        <v>59</v>
      </c>
      <c r="E193" t="s">
        <v>179</v>
      </c>
      <c r="F193" t="s">
        <v>30</v>
      </c>
      <c r="G193" t="s">
        <v>31</v>
      </c>
      <c r="H193" t="s">
        <v>32</v>
      </c>
      <c r="I193">
        <f>ROUND((268)/100,9)</f>
        <v>2.68</v>
      </c>
      <c r="J193">
        <v>0</v>
      </c>
      <c r="O193">
        <f t="shared" si="138"/>
        <v>39577.760000000002</v>
      </c>
      <c r="P193">
        <f t="shared" si="139"/>
        <v>0</v>
      </c>
      <c r="Q193">
        <f t="shared" si="140"/>
        <v>0</v>
      </c>
      <c r="R193">
        <f t="shared" si="141"/>
        <v>0</v>
      </c>
      <c r="S193">
        <f t="shared" si="142"/>
        <v>39577.760000000002</v>
      </c>
      <c r="T193">
        <f t="shared" si="143"/>
        <v>0</v>
      </c>
      <c r="U193">
        <f t="shared" si="144"/>
        <v>205.55600000000001</v>
      </c>
      <c r="V193">
        <f t="shared" si="145"/>
        <v>0</v>
      </c>
      <c r="W193">
        <f t="shared" si="146"/>
        <v>0</v>
      </c>
      <c r="X193">
        <f t="shared" si="147"/>
        <v>27704.43</v>
      </c>
      <c r="Y193">
        <f t="shared" si="148"/>
        <v>3957.78</v>
      </c>
      <c r="AA193">
        <v>39292387</v>
      </c>
      <c r="AB193">
        <f t="shared" si="149"/>
        <v>14767.82</v>
      </c>
      <c r="AC193">
        <f t="shared" si="150"/>
        <v>0</v>
      </c>
      <c r="AD193">
        <f t="shared" si="151"/>
        <v>0</v>
      </c>
      <c r="AE193">
        <f t="shared" si="152"/>
        <v>0</v>
      </c>
      <c r="AF193">
        <f t="shared" si="152"/>
        <v>14767.82</v>
      </c>
      <c r="AG193">
        <f t="shared" si="153"/>
        <v>0</v>
      </c>
      <c r="AH193">
        <f t="shared" si="154"/>
        <v>76.7</v>
      </c>
      <c r="AI193">
        <f t="shared" si="154"/>
        <v>0</v>
      </c>
      <c r="AJ193">
        <f t="shared" si="155"/>
        <v>0</v>
      </c>
      <c r="AK193">
        <v>14767.82</v>
      </c>
      <c r="AL193">
        <v>0</v>
      </c>
      <c r="AM193">
        <v>0</v>
      </c>
      <c r="AN193">
        <v>0</v>
      </c>
      <c r="AO193">
        <v>14767.82</v>
      </c>
      <c r="AP193">
        <v>0</v>
      </c>
      <c r="AQ193">
        <v>76.7</v>
      </c>
      <c r="AR193">
        <v>0</v>
      </c>
      <c r="AS193">
        <v>0</v>
      </c>
      <c r="AT193">
        <v>70</v>
      </c>
      <c r="AU193">
        <v>10</v>
      </c>
      <c r="AV193">
        <v>1</v>
      </c>
      <c r="AW193">
        <v>1</v>
      </c>
      <c r="AZ193">
        <v>1</v>
      </c>
      <c r="BA193">
        <v>1</v>
      </c>
      <c r="BB193">
        <v>1</v>
      </c>
      <c r="BC193">
        <v>1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4</v>
      </c>
      <c r="BJ193" t="s">
        <v>33</v>
      </c>
      <c r="BM193">
        <v>0</v>
      </c>
      <c r="BN193">
        <v>0</v>
      </c>
      <c r="BO193" t="s">
        <v>3</v>
      </c>
      <c r="BP193">
        <v>0</v>
      </c>
      <c r="BQ193">
        <v>1</v>
      </c>
      <c r="BR193">
        <v>0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70</v>
      </c>
      <c r="CA193">
        <v>10</v>
      </c>
      <c r="CE193">
        <v>0</v>
      </c>
      <c r="CF193">
        <v>0</v>
      </c>
      <c r="CG193">
        <v>0</v>
      </c>
      <c r="CM193">
        <v>0</v>
      </c>
      <c r="CN193" t="s">
        <v>3</v>
      </c>
      <c r="CO193">
        <v>0</v>
      </c>
      <c r="CP193">
        <f t="shared" si="156"/>
        <v>39577.760000000002</v>
      </c>
      <c r="CQ193">
        <f t="shared" si="157"/>
        <v>0</v>
      </c>
      <c r="CR193">
        <f t="shared" si="158"/>
        <v>0</v>
      </c>
      <c r="CS193">
        <f t="shared" si="159"/>
        <v>0</v>
      </c>
      <c r="CT193">
        <f t="shared" si="160"/>
        <v>14767.82</v>
      </c>
      <c r="CU193">
        <f t="shared" si="161"/>
        <v>0</v>
      </c>
      <c r="CV193">
        <f t="shared" si="162"/>
        <v>76.7</v>
      </c>
      <c r="CW193">
        <f t="shared" si="163"/>
        <v>0</v>
      </c>
      <c r="CX193">
        <f t="shared" si="164"/>
        <v>0</v>
      </c>
      <c r="CY193">
        <f t="shared" si="165"/>
        <v>27704.432000000001</v>
      </c>
      <c r="CZ193">
        <f t="shared" si="166"/>
        <v>3957.7760000000003</v>
      </c>
      <c r="DC193" t="s">
        <v>3</v>
      </c>
      <c r="DD193" t="s">
        <v>3</v>
      </c>
      <c r="DE193" t="s">
        <v>3</v>
      </c>
      <c r="DF193" t="s">
        <v>3</v>
      </c>
      <c r="DG193" t="s">
        <v>3</v>
      </c>
      <c r="DH193" t="s">
        <v>3</v>
      </c>
      <c r="DI193" t="s">
        <v>3</v>
      </c>
      <c r="DJ193" t="s">
        <v>3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1003</v>
      </c>
      <c r="DV193" t="s">
        <v>32</v>
      </c>
      <c r="DW193" t="s">
        <v>32</v>
      </c>
      <c r="DX193">
        <v>100</v>
      </c>
      <c r="EE193">
        <v>34857346</v>
      </c>
      <c r="EF193">
        <v>1</v>
      </c>
      <c r="EG193" t="s">
        <v>22</v>
      </c>
      <c r="EH193">
        <v>0</v>
      </c>
      <c r="EI193" t="s">
        <v>3</v>
      </c>
      <c r="EJ193">
        <v>4</v>
      </c>
      <c r="EK193">
        <v>0</v>
      </c>
      <c r="EL193" t="s">
        <v>23</v>
      </c>
      <c r="EM193" t="s">
        <v>24</v>
      </c>
      <c r="EO193" t="s">
        <v>3</v>
      </c>
      <c r="EQ193">
        <v>0</v>
      </c>
      <c r="ER193">
        <v>14767.82</v>
      </c>
      <c r="ES193">
        <v>0</v>
      </c>
      <c r="ET193">
        <v>0</v>
      </c>
      <c r="EU193">
        <v>0</v>
      </c>
      <c r="EV193">
        <v>14767.82</v>
      </c>
      <c r="EW193">
        <v>76.7</v>
      </c>
      <c r="EX193">
        <v>0</v>
      </c>
      <c r="EY193">
        <v>0</v>
      </c>
      <c r="FQ193">
        <v>0</v>
      </c>
      <c r="FR193">
        <f t="shared" si="167"/>
        <v>0</v>
      </c>
      <c r="FS193">
        <v>0</v>
      </c>
      <c r="FX193">
        <v>70</v>
      </c>
      <c r="FY193">
        <v>10</v>
      </c>
      <c r="GA193" t="s">
        <v>3</v>
      </c>
      <c r="GD193">
        <v>0</v>
      </c>
      <c r="GF193">
        <v>-1374617303</v>
      </c>
      <c r="GG193">
        <v>2</v>
      </c>
      <c r="GH193">
        <v>1</v>
      </c>
      <c r="GI193">
        <v>-2</v>
      </c>
      <c r="GJ193">
        <v>0</v>
      </c>
      <c r="GK193">
        <f>ROUND(R193*(R12)/100,2)</f>
        <v>0</v>
      </c>
      <c r="GL193">
        <f t="shared" si="168"/>
        <v>0</v>
      </c>
      <c r="GM193">
        <f>ROUND(O193+X193+Y193+GK193,2)+GX193</f>
        <v>71239.97</v>
      </c>
      <c r="GN193">
        <f>IF(OR(BI193=0,BI193=1),ROUND(O193+X193+Y193+GK193,2),0)</f>
        <v>0</v>
      </c>
      <c r="GO193">
        <f>IF(BI193=2,ROUND(O193+X193+Y193+GK193,2),0)</f>
        <v>0</v>
      </c>
      <c r="GP193">
        <f>IF(BI193=4,ROUND(O193+X193+Y193+GK193,2)+GX193,0)</f>
        <v>71239.97</v>
      </c>
      <c r="GR193">
        <v>0</v>
      </c>
      <c r="GS193">
        <v>3</v>
      </c>
      <c r="GT193">
        <v>0</v>
      </c>
      <c r="GU193" t="s">
        <v>3</v>
      </c>
      <c r="GV193">
        <f t="shared" si="169"/>
        <v>0</v>
      </c>
      <c r="GW193">
        <v>1</v>
      </c>
      <c r="GX193">
        <f t="shared" si="170"/>
        <v>0</v>
      </c>
      <c r="HA193">
        <v>0</v>
      </c>
      <c r="HB193">
        <v>0</v>
      </c>
      <c r="HC193">
        <f t="shared" si="171"/>
        <v>0</v>
      </c>
      <c r="IK193">
        <v>0</v>
      </c>
    </row>
    <row r="194" spans="1:245" x14ac:dyDescent="0.2">
      <c r="A194">
        <v>17</v>
      </c>
      <c r="B194">
        <v>1</v>
      </c>
      <c r="D194">
        <f>ROW(EtalonRes!A60)</f>
        <v>60</v>
      </c>
      <c r="E194" t="s">
        <v>180</v>
      </c>
      <c r="F194" t="s">
        <v>35</v>
      </c>
      <c r="G194" t="s">
        <v>36</v>
      </c>
      <c r="H194" t="s">
        <v>37</v>
      </c>
      <c r="I194">
        <f>ROUND((I190*100*0.08*2.7+I190*100*0.05*1.75+I191*100*2.4+I192*100*1.6+I193*100*(0.059+0.043)*2.4)*0.9,9)</f>
        <v>140.57226</v>
      </c>
      <c r="J194">
        <v>0</v>
      </c>
      <c r="O194">
        <f t="shared" si="138"/>
        <v>10959.01</v>
      </c>
      <c r="P194">
        <f t="shared" si="139"/>
        <v>0</v>
      </c>
      <c r="Q194">
        <f t="shared" si="140"/>
        <v>10959.01</v>
      </c>
      <c r="R194">
        <f t="shared" si="141"/>
        <v>3456.67</v>
      </c>
      <c r="S194">
        <f t="shared" si="142"/>
        <v>0</v>
      </c>
      <c r="T194">
        <f t="shared" si="143"/>
        <v>0</v>
      </c>
      <c r="U194">
        <f t="shared" si="144"/>
        <v>0</v>
      </c>
      <c r="V194">
        <f t="shared" si="145"/>
        <v>0</v>
      </c>
      <c r="W194">
        <f t="shared" si="146"/>
        <v>0</v>
      </c>
      <c r="X194">
        <f t="shared" si="147"/>
        <v>0</v>
      </c>
      <c r="Y194">
        <f t="shared" si="148"/>
        <v>0</v>
      </c>
      <c r="AA194">
        <v>39292387</v>
      </c>
      <c r="AB194">
        <f t="shared" si="149"/>
        <v>77.959999999999994</v>
      </c>
      <c r="AC194">
        <f t="shared" si="150"/>
        <v>0</v>
      </c>
      <c r="AD194">
        <f t="shared" si="151"/>
        <v>77.959999999999994</v>
      </c>
      <c r="AE194">
        <f t="shared" si="152"/>
        <v>24.59</v>
      </c>
      <c r="AF194">
        <f t="shared" si="152"/>
        <v>0</v>
      </c>
      <c r="AG194">
        <f t="shared" si="153"/>
        <v>0</v>
      </c>
      <c r="AH194">
        <f t="shared" si="154"/>
        <v>0</v>
      </c>
      <c r="AI194">
        <f t="shared" si="154"/>
        <v>0</v>
      </c>
      <c r="AJ194">
        <f t="shared" si="155"/>
        <v>0</v>
      </c>
      <c r="AK194">
        <v>77.959999999999994</v>
      </c>
      <c r="AL194">
        <v>0</v>
      </c>
      <c r="AM194">
        <v>77.959999999999994</v>
      </c>
      <c r="AN194">
        <v>24.59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70</v>
      </c>
      <c r="AU194">
        <v>10</v>
      </c>
      <c r="AV194">
        <v>1</v>
      </c>
      <c r="AW194">
        <v>1</v>
      </c>
      <c r="AZ194">
        <v>1</v>
      </c>
      <c r="BA194">
        <v>1</v>
      </c>
      <c r="BB194">
        <v>1</v>
      </c>
      <c r="BC194">
        <v>1</v>
      </c>
      <c r="BD194" t="s">
        <v>3</v>
      </c>
      <c r="BE194" t="s">
        <v>3</v>
      </c>
      <c r="BF194" t="s">
        <v>3</v>
      </c>
      <c r="BG194" t="s">
        <v>3</v>
      </c>
      <c r="BH194">
        <v>0</v>
      </c>
      <c r="BI194">
        <v>4</v>
      </c>
      <c r="BJ194" t="s">
        <v>38</v>
      </c>
      <c r="BM194">
        <v>0</v>
      </c>
      <c r="BN194">
        <v>0</v>
      </c>
      <c r="BO194" t="s">
        <v>3</v>
      </c>
      <c r="BP194">
        <v>0</v>
      </c>
      <c r="BQ194">
        <v>1</v>
      </c>
      <c r="BR194">
        <v>0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70</v>
      </c>
      <c r="CA194">
        <v>10</v>
      </c>
      <c r="CE194">
        <v>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 t="shared" si="156"/>
        <v>10959.01</v>
      </c>
      <c r="CQ194">
        <f t="shared" si="157"/>
        <v>0</v>
      </c>
      <c r="CR194">
        <f t="shared" si="158"/>
        <v>77.959999999999994</v>
      </c>
      <c r="CS194">
        <f t="shared" si="159"/>
        <v>24.59</v>
      </c>
      <c r="CT194">
        <f t="shared" si="160"/>
        <v>0</v>
      </c>
      <c r="CU194">
        <f t="shared" si="161"/>
        <v>0</v>
      </c>
      <c r="CV194">
        <f t="shared" si="162"/>
        <v>0</v>
      </c>
      <c r="CW194">
        <f t="shared" si="163"/>
        <v>0</v>
      </c>
      <c r="CX194">
        <f t="shared" si="164"/>
        <v>0</v>
      </c>
      <c r="CY194">
        <f t="shared" si="165"/>
        <v>0</v>
      </c>
      <c r="CZ194">
        <f t="shared" si="166"/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1009</v>
      </c>
      <c r="DV194" t="s">
        <v>37</v>
      </c>
      <c r="DW194" t="s">
        <v>37</v>
      </c>
      <c r="DX194">
        <v>1000</v>
      </c>
      <c r="EE194">
        <v>34857346</v>
      </c>
      <c r="EF194">
        <v>1</v>
      </c>
      <c r="EG194" t="s">
        <v>22</v>
      </c>
      <c r="EH194">
        <v>0</v>
      </c>
      <c r="EI194" t="s">
        <v>3</v>
      </c>
      <c r="EJ194">
        <v>4</v>
      </c>
      <c r="EK194">
        <v>0</v>
      </c>
      <c r="EL194" t="s">
        <v>23</v>
      </c>
      <c r="EM194" t="s">
        <v>24</v>
      </c>
      <c r="EO194" t="s">
        <v>3</v>
      </c>
      <c r="EQ194">
        <v>0</v>
      </c>
      <c r="ER194">
        <v>77.959999999999994</v>
      </c>
      <c r="ES194">
        <v>0</v>
      </c>
      <c r="ET194">
        <v>77.959999999999994</v>
      </c>
      <c r="EU194">
        <v>24.59</v>
      </c>
      <c r="EV194">
        <v>0</v>
      </c>
      <c r="EW194">
        <v>0</v>
      </c>
      <c r="EX194">
        <v>0</v>
      </c>
      <c r="EY194">
        <v>0</v>
      </c>
      <c r="FQ194">
        <v>0</v>
      </c>
      <c r="FR194">
        <f t="shared" si="167"/>
        <v>0</v>
      </c>
      <c r="FS194">
        <v>0</v>
      </c>
      <c r="FX194">
        <v>70</v>
      </c>
      <c r="FY194">
        <v>10</v>
      </c>
      <c r="GA194" t="s">
        <v>3</v>
      </c>
      <c r="GD194">
        <v>0</v>
      </c>
      <c r="GF194">
        <v>-518171745</v>
      </c>
      <c r="GG194">
        <v>2</v>
      </c>
      <c r="GH194">
        <v>1</v>
      </c>
      <c r="GI194">
        <v>-2</v>
      </c>
      <c r="GJ194">
        <v>0</v>
      </c>
      <c r="GK194">
        <f>ROUND(R194*(R12)/100,2)</f>
        <v>3733.2</v>
      </c>
      <c r="GL194">
        <f t="shared" si="168"/>
        <v>0</v>
      </c>
      <c r="GM194">
        <f>ROUND(O194+X194+Y194+GK194,2)+GX194</f>
        <v>14692.21</v>
      </c>
      <c r="GN194">
        <f>IF(OR(BI194=0,BI194=1),ROUND(O194+X194+Y194+GK194,2),0)</f>
        <v>0</v>
      </c>
      <c r="GO194">
        <f>IF(BI194=2,ROUND(O194+X194+Y194+GK194,2),0)</f>
        <v>0</v>
      </c>
      <c r="GP194">
        <f>IF(BI194=4,ROUND(O194+X194+Y194+GK194,2)+GX194,0)</f>
        <v>14692.21</v>
      </c>
      <c r="GR194">
        <v>0</v>
      </c>
      <c r="GS194">
        <v>3</v>
      </c>
      <c r="GT194">
        <v>0</v>
      </c>
      <c r="GU194" t="s">
        <v>3</v>
      </c>
      <c r="GV194">
        <f t="shared" si="169"/>
        <v>0</v>
      </c>
      <c r="GW194">
        <v>1</v>
      </c>
      <c r="GX194">
        <f t="shared" si="170"/>
        <v>0</v>
      </c>
      <c r="HA194">
        <v>0</v>
      </c>
      <c r="HB194">
        <v>0</v>
      </c>
      <c r="HC194">
        <f t="shared" si="171"/>
        <v>0</v>
      </c>
      <c r="IK194">
        <v>0</v>
      </c>
    </row>
    <row r="195" spans="1:245" x14ac:dyDescent="0.2">
      <c r="A195">
        <v>17</v>
      </c>
      <c r="B195">
        <v>1</v>
      </c>
      <c r="D195">
        <f>ROW(EtalonRes!A62)</f>
        <v>62</v>
      </c>
      <c r="E195" t="s">
        <v>181</v>
      </c>
      <c r="F195" t="s">
        <v>40</v>
      </c>
      <c r="G195" t="s">
        <v>41</v>
      </c>
      <c r="H195" t="s">
        <v>37</v>
      </c>
      <c r="I195">
        <f>ROUND(I194,9)</f>
        <v>140.57226</v>
      </c>
      <c r="J195">
        <v>0</v>
      </c>
      <c r="O195">
        <f t="shared" si="138"/>
        <v>8785.77</v>
      </c>
      <c r="P195">
        <f t="shared" si="139"/>
        <v>0</v>
      </c>
      <c r="Q195">
        <f t="shared" si="140"/>
        <v>8785.77</v>
      </c>
      <c r="R195">
        <f t="shared" si="141"/>
        <v>5203.99</v>
      </c>
      <c r="S195">
        <f t="shared" si="142"/>
        <v>0</v>
      </c>
      <c r="T195">
        <f t="shared" si="143"/>
        <v>0</v>
      </c>
      <c r="U195">
        <f t="shared" si="144"/>
        <v>0</v>
      </c>
      <c r="V195">
        <f t="shared" si="145"/>
        <v>0</v>
      </c>
      <c r="W195">
        <f t="shared" si="146"/>
        <v>0</v>
      </c>
      <c r="X195">
        <f t="shared" si="147"/>
        <v>0</v>
      </c>
      <c r="Y195">
        <f t="shared" si="148"/>
        <v>0</v>
      </c>
      <c r="AA195">
        <v>39292387</v>
      </c>
      <c r="AB195">
        <f t="shared" si="149"/>
        <v>62.5</v>
      </c>
      <c r="AC195">
        <f t="shared" si="150"/>
        <v>0</v>
      </c>
      <c r="AD195">
        <f t="shared" si="151"/>
        <v>62.5</v>
      </c>
      <c r="AE195">
        <f t="shared" si="152"/>
        <v>37.020000000000003</v>
      </c>
      <c r="AF195">
        <f t="shared" si="152"/>
        <v>0</v>
      </c>
      <c r="AG195">
        <f t="shared" si="153"/>
        <v>0</v>
      </c>
      <c r="AH195">
        <f t="shared" si="154"/>
        <v>0</v>
      </c>
      <c r="AI195">
        <f t="shared" si="154"/>
        <v>0</v>
      </c>
      <c r="AJ195">
        <f t="shared" si="155"/>
        <v>0</v>
      </c>
      <c r="AK195">
        <v>62.5</v>
      </c>
      <c r="AL195">
        <v>0</v>
      </c>
      <c r="AM195">
        <v>62.5</v>
      </c>
      <c r="AN195">
        <v>37.020000000000003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v>1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4</v>
      </c>
      <c r="BJ195" t="s">
        <v>42</v>
      </c>
      <c r="BM195">
        <v>1</v>
      </c>
      <c r="BN195">
        <v>0</v>
      </c>
      <c r="BO195" t="s">
        <v>3</v>
      </c>
      <c r="BP195">
        <v>0</v>
      </c>
      <c r="BQ195">
        <v>1</v>
      </c>
      <c r="BR195">
        <v>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0</v>
      </c>
      <c r="CA195">
        <v>0</v>
      </c>
      <c r="CE195">
        <v>0</v>
      </c>
      <c r="CF195">
        <v>0</v>
      </c>
      <c r="CG195">
        <v>0</v>
      </c>
      <c r="CM195">
        <v>0</v>
      </c>
      <c r="CN195" t="s">
        <v>3</v>
      </c>
      <c r="CO195">
        <v>0</v>
      </c>
      <c r="CP195">
        <f t="shared" si="156"/>
        <v>8785.77</v>
      </c>
      <c r="CQ195">
        <f t="shared" si="157"/>
        <v>0</v>
      </c>
      <c r="CR195">
        <f t="shared" si="158"/>
        <v>62.5</v>
      </c>
      <c r="CS195">
        <f t="shared" si="159"/>
        <v>37.020000000000003</v>
      </c>
      <c r="CT195">
        <f t="shared" si="160"/>
        <v>0</v>
      </c>
      <c r="CU195">
        <f t="shared" si="161"/>
        <v>0</v>
      </c>
      <c r="CV195">
        <f t="shared" si="162"/>
        <v>0</v>
      </c>
      <c r="CW195">
        <f t="shared" si="163"/>
        <v>0</v>
      </c>
      <c r="CX195">
        <f t="shared" si="164"/>
        <v>0</v>
      </c>
      <c r="CY195">
        <f t="shared" si="165"/>
        <v>0</v>
      </c>
      <c r="CZ195">
        <f t="shared" si="166"/>
        <v>0</v>
      </c>
      <c r="DC195" t="s">
        <v>3</v>
      </c>
      <c r="DD195" t="s">
        <v>3</v>
      </c>
      <c r="DE195" t="s">
        <v>3</v>
      </c>
      <c r="DF195" t="s">
        <v>3</v>
      </c>
      <c r="DG195" t="s">
        <v>3</v>
      </c>
      <c r="DH195" t="s">
        <v>3</v>
      </c>
      <c r="DI195" t="s">
        <v>3</v>
      </c>
      <c r="DJ195" t="s">
        <v>3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1009</v>
      </c>
      <c r="DV195" t="s">
        <v>37</v>
      </c>
      <c r="DW195" t="s">
        <v>37</v>
      </c>
      <c r="DX195">
        <v>1000</v>
      </c>
      <c r="EE195">
        <v>34857348</v>
      </c>
      <c r="EF195">
        <v>1</v>
      </c>
      <c r="EG195" t="s">
        <v>22</v>
      </c>
      <c r="EH195">
        <v>0</v>
      </c>
      <c r="EI195" t="s">
        <v>3</v>
      </c>
      <c r="EJ195">
        <v>4</v>
      </c>
      <c r="EK195">
        <v>1</v>
      </c>
      <c r="EL195" t="s">
        <v>43</v>
      </c>
      <c r="EM195" t="s">
        <v>24</v>
      </c>
      <c r="EO195" t="s">
        <v>3</v>
      </c>
      <c r="EQ195">
        <v>0</v>
      </c>
      <c r="ER195">
        <v>62.5</v>
      </c>
      <c r="ES195">
        <v>0</v>
      </c>
      <c r="ET195">
        <v>62.5</v>
      </c>
      <c r="EU195">
        <v>37.020000000000003</v>
      </c>
      <c r="EV195">
        <v>0</v>
      </c>
      <c r="EW195">
        <v>0</v>
      </c>
      <c r="EX195">
        <v>0</v>
      </c>
      <c r="EY195">
        <v>0</v>
      </c>
      <c r="FQ195">
        <v>0</v>
      </c>
      <c r="FR195">
        <f t="shared" si="167"/>
        <v>0</v>
      </c>
      <c r="FS195">
        <v>0</v>
      </c>
      <c r="FX195">
        <v>0</v>
      </c>
      <c r="FY195">
        <v>0</v>
      </c>
      <c r="GA195" t="s">
        <v>3</v>
      </c>
      <c r="GD195">
        <v>1</v>
      </c>
      <c r="GF195">
        <v>-1530973417</v>
      </c>
      <c r="GG195">
        <v>2</v>
      </c>
      <c r="GH195">
        <v>1</v>
      </c>
      <c r="GI195">
        <v>-2</v>
      </c>
      <c r="GJ195">
        <v>0</v>
      </c>
      <c r="GK195">
        <v>0</v>
      </c>
      <c r="GL195">
        <f t="shared" si="168"/>
        <v>0</v>
      </c>
      <c r="GM195">
        <f>ROUND(O195+X195+Y195,2)+GX195</f>
        <v>8785.77</v>
      </c>
      <c r="GN195">
        <f>IF(OR(BI195=0,BI195=1),ROUND(O195+X195+Y195,2),0)</f>
        <v>0</v>
      </c>
      <c r="GO195">
        <f>IF(BI195=2,ROUND(O195+X195+Y195,2),0)</f>
        <v>0</v>
      </c>
      <c r="GP195">
        <f>IF(BI195=4,ROUND(O195+X195+Y195,2)+GX195,0)</f>
        <v>8785.77</v>
      </c>
      <c r="GR195">
        <v>0</v>
      </c>
      <c r="GS195">
        <v>3</v>
      </c>
      <c r="GT195">
        <v>0</v>
      </c>
      <c r="GU195" t="s">
        <v>3</v>
      </c>
      <c r="GV195">
        <f t="shared" si="169"/>
        <v>0</v>
      </c>
      <c r="GW195">
        <v>1</v>
      </c>
      <c r="GX195">
        <f t="shared" si="170"/>
        <v>0</v>
      </c>
      <c r="HA195">
        <v>0</v>
      </c>
      <c r="HB195">
        <v>0</v>
      </c>
      <c r="HC195">
        <f t="shared" si="171"/>
        <v>0</v>
      </c>
      <c r="IK195">
        <v>0</v>
      </c>
    </row>
    <row r="196" spans="1:245" x14ac:dyDescent="0.2">
      <c r="A196">
        <v>17</v>
      </c>
      <c r="B196">
        <v>1</v>
      </c>
      <c r="D196">
        <f>ROW(EtalonRes!A63)</f>
        <v>63</v>
      </c>
      <c r="E196" t="s">
        <v>182</v>
      </c>
      <c r="F196" t="s">
        <v>45</v>
      </c>
      <c r="G196" t="s">
        <v>46</v>
      </c>
      <c r="H196" t="s">
        <v>37</v>
      </c>
      <c r="I196">
        <f>ROUND(I194/0.9*0.1,9)</f>
        <v>15.61914</v>
      </c>
      <c r="J196">
        <v>0</v>
      </c>
      <c r="O196">
        <f t="shared" si="138"/>
        <v>1869.45</v>
      </c>
      <c r="P196">
        <f t="shared" si="139"/>
        <v>0</v>
      </c>
      <c r="Q196">
        <f t="shared" si="140"/>
        <v>0</v>
      </c>
      <c r="R196">
        <f t="shared" si="141"/>
        <v>0</v>
      </c>
      <c r="S196">
        <f t="shared" si="142"/>
        <v>1869.45</v>
      </c>
      <c r="T196">
        <f t="shared" si="143"/>
        <v>0</v>
      </c>
      <c r="U196">
        <f t="shared" si="144"/>
        <v>15.9315228</v>
      </c>
      <c r="V196">
        <f t="shared" si="145"/>
        <v>0</v>
      </c>
      <c r="W196">
        <f t="shared" si="146"/>
        <v>0</v>
      </c>
      <c r="X196">
        <f t="shared" si="147"/>
        <v>1308.6199999999999</v>
      </c>
      <c r="Y196">
        <f t="shared" si="148"/>
        <v>186.95</v>
      </c>
      <c r="AA196">
        <v>39292387</v>
      </c>
      <c r="AB196">
        <f t="shared" si="149"/>
        <v>119.69</v>
      </c>
      <c r="AC196">
        <f t="shared" si="150"/>
        <v>0</v>
      </c>
      <c r="AD196">
        <f t="shared" si="151"/>
        <v>0</v>
      </c>
      <c r="AE196">
        <f t="shared" si="152"/>
        <v>0</v>
      </c>
      <c r="AF196">
        <f t="shared" si="152"/>
        <v>119.69</v>
      </c>
      <c r="AG196">
        <f t="shared" si="153"/>
        <v>0</v>
      </c>
      <c r="AH196">
        <f t="shared" si="154"/>
        <v>1.02</v>
      </c>
      <c r="AI196">
        <f t="shared" si="154"/>
        <v>0</v>
      </c>
      <c r="AJ196">
        <f t="shared" si="155"/>
        <v>0</v>
      </c>
      <c r="AK196">
        <v>119.69</v>
      </c>
      <c r="AL196">
        <v>0</v>
      </c>
      <c r="AM196">
        <v>0</v>
      </c>
      <c r="AN196">
        <v>0</v>
      </c>
      <c r="AO196">
        <v>119.69</v>
      </c>
      <c r="AP196">
        <v>0</v>
      </c>
      <c r="AQ196">
        <v>1.02</v>
      </c>
      <c r="AR196">
        <v>0</v>
      </c>
      <c r="AS196">
        <v>0</v>
      </c>
      <c r="AT196">
        <v>70</v>
      </c>
      <c r="AU196">
        <v>10</v>
      </c>
      <c r="AV196">
        <v>1</v>
      </c>
      <c r="AW196">
        <v>1</v>
      </c>
      <c r="AZ196">
        <v>1</v>
      </c>
      <c r="BA196">
        <v>1</v>
      </c>
      <c r="BB196">
        <v>1</v>
      </c>
      <c r="BC196">
        <v>1</v>
      </c>
      <c r="BD196" t="s">
        <v>3</v>
      </c>
      <c r="BE196" t="s">
        <v>3</v>
      </c>
      <c r="BF196" t="s">
        <v>3</v>
      </c>
      <c r="BG196" t="s">
        <v>3</v>
      </c>
      <c r="BH196">
        <v>0</v>
      </c>
      <c r="BI196">
        <v>4</v>
      </c>
      <c r="BJ196" t="s">
        <v>47</v>
      </c>
      <c r="BM196">
        <v>0</v>
      </c>
      <c r="BN196">
        <v>0</v>
      </c>
      <c r="BO196" t="s">
        <v>3</v>
      </c>
      <c r="BP196">
        <v>0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70</v>
      </c>
      <c r="CA196">
        <v>10</v>
      </c>
      <c r="CE196">
        <v>0</v>
      </c>
      <c r="CF196">
        <v>0</v>
      </c>
      <c r="CG196">
        <v>0</v>
      </c>
      <c r="CM196">
        <v>0</v>
      </c>
      <c r="CN196" t="s">
        <v>3</v>
      </c>
      <c r="CO196">
        <v>0</v>
      </c>
      <c r="CP196">
        <f t="shared" si="156"/>
        <v>1869.45</v>
      </c>
      <c r="CQ196">
        <f t="shared" si="157"/>
        <v>0</v>
      </c>
      <c r="CR196">
        <f t="shared" si="158"/>
        <v>0</v>
      </c>
      <c r="CS196">
        <f t="shared" si="159"/>
        <v>0</v>
      </c>
      <c r="CT196">
        <f t="shared" si="160"/>
        <v>119.69</v>
      </c>
      <c r="CU196">
        <f t="shared" si="161"/>
        <v>0</v>
      </c>
      <c r="CV196">
        <f t="shared" si="162"/>
        <v>1.02</v>
      </c>
      <c r="CW196">
        <f t="shared" si="163"/>
        <v>0</v>
      </c>
      <c r="CX196">
        <f t="shared" si="164"/>
        <v>0</v>
      </c>
      <c r="CY196">
        <f t="shared" si="165"/>
        <v>1308.615</v>
      </c>
      <c r="CZ196">
        <f t="shared" si="166"/>
        <v>186.94499999999999</v>
      </c>
      <c r="DC196" t="s">
        <v>3</v>
      </c>
      <c r="DD196" t="s">
        <v>3</v>
      </c>
      <c r="DE196" t="s">
        <v>3</v>
      </c>
      <c r="DF196" t="s">
        <v>3</v>
      </c>
      <c r="DG196" t="s">
        <v>3</v>
      </c>
      <c r="DH196" t="s">
        <v>3</v>
      </c>
      <c r="DI196" t="s">
        <v>3</v>
      </c>
      <c r="DJ196" t="s">
        <v>3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1009</v>
      </c>
      <c r="DV196" t="s">
        <v>37</v>
      </c>
      <c r="DW196" t="s">
        <v>37</v>
      </c>
      <c r="DX196">
        <v>1000</v>
      </c>
      <c r="EE196">
        <v>34857346</v>
      </c>
      <c r="EF196">
        <v>1</v>
      </c>
      <c r="EG196" t="s">
        <v>22</v>
      </c>
      <c r="EH196">
        <v>0</v>
      </c>
      <c r="EI196" t="s">
        <v>3</v>
      </c>
      <c r="EJ196">
        <v>4</v>
      </c>
      <c r="EK196">
        <v>0</v>
      </c>
      <c r="EL196" t="s">
        <v>23</v>
      </c>
      <c r="EM196" t="s">
        <v>24</v>
      </c>
      <c r="EO196" t="s">
        <v>3</v>
      </c>
      <c r="EQ196">
        <v>0</v>
      </c>
      <c r="ER196">
        <v>119.69</v>
      </c>
      <c r="ES196">
        <v>0</v>
      </c>
      <c r="ET196">
        <v>0</v>
      </c>
      <c r="EU196">
        <v>0</v>
      </c>
      <c r="EV196">
        <v>119.69</v>
      </c>
      <c r="EW196">
        <v>1.02</v>
      </c>
      <c r="EX196">
        <v>0</v>
      </c>
      <c r="EY196">
        <v>0</v>
      </c>
      <c r="FQ196">
        <v>0</v>
      </c>
      <c r="FR196">
        <f t="shared" si="167"/>
        <v>0</v>
      </c>
      <c r="FS196">
        <v>0</v>
      </c>
      <c r="FX196">
        <v>70</v>
      </c>
      <c r="FY196">
        <v>10</v>
      </c>
      <c r="GA196" t="s">
        <v>3</v>
      </c>
      <c r="GD196">
        <v>0</v>
      </c>
      <c r="GF196">
        <v>-1938149319</v>
      </c>
      <c r="GG196">
        <v>2</v>
      </c>
      <c r="GH196">
        <v>1</v>
      </c>
      <c r="GI196">
        <v>-2</v>
      </c>
      <c r="GJ196">
        <v>0</v>
      </c>
      <c r="GK196">
        <f>ROUND(R196*(R12)/100,2)</f>
        <v>0</v>
      </c>
      <c r="GL196">
        <f t="shared" si="168"/>
        <v>0</v>
      </c>
      <c r="GM196">
        <f>ROUND(O196+X196+Y196+GK196,2)+GX196</f>
        <v>3365.02</v>
      </c>
      <c r="GN196">
        <f>IF(OR(BI196=0,BI196=1),ROUND(O196+X196+Y196+GK196,2),0)</f>
        <v>0</v>
      </c>
      <c r="GO196">
        <f>IF(BI196=2,ROUND(O196+X196+Y196+GK196,2),0)</f>
        <v>0</v>
      </c>
      <c r="GP196">
        <f>IF(BI196=4,ROUND(O196+X196+Y196+GK196,2)+GX196,0)</f>
        <v>3365.02</v>
      </c>
      <c r="GR196">
        <v>0</v>
      </c>
      <c r="GS196">
        <v>3</v>
      </c>
      <c r="GT196">
        <v>0</v>
      </c>
      <c r="GU196" t="s">
        <v>3</v>
      </c>
      <c r="GV196">
        <f t="shared" si="169"/>
        <v>0</v>
      </c>
      <c r="GW196">
        <v>1</v>
      </c>
      <c r="GX196">
        <f t="shared" si="170"/>
        <v>0</v>
      </c>
      <c r="HA196">
        <v>0</v>
      </c>
      <c r="HB196">
        <v>0</v>
      </c>
      <c r="HC196">
        <f t="shared" si="171"/>
        <v>0</v>
      </c>
      <c r="IK196">
        <v>0</v>
      </c>
    </row>
    <row r="197" spans="1:245" x14ac:dyDescent="0.2">
      <c r="A197">
        <v>17</v>
      </c>
      <c r="B197">
        <v>1</v>
      </c>
      <c r="D197">
        <f>ROW(EtalonRes!A65)</f>
        <v>65</v>
      </c>
      <c r="E197" t="s">
        <v>183</v>
      </c>
      <c r="F197" t="s">
        <v>49</v>
      </c>
      <c r="G197" t="s">
        <v>50</v>
      </c>
      <c r="H197" t="s">
        <v>37</v>
      </c>
      <c r="I197">
        <f>ROUND(I196,9)</f>
        <v>15.61914</v>
      </c>
      <c r="J197">
        <v>0</v>
      </c>
      <c r="O197">
        <f t="shared" si="138"/>
        <v>2802.07</v>
      </c>
      <c r="P197">
        <f t="shared" si="139"/>
        <v>0</v>
      </c>
      <c r="Q197">
        <f t="shared" si="140"/>
        <v>2802.07</v>
      </c>
      <c r="R197">
        <f t="shared" si="141"/>
        <v>1658.75</v>
      </c>
      <c r="S197">
        <f t="shared" si="142"/>
        <v>0</v>
      </c>
      <c r="T197">
        <f t="shared" si="143"/>
        <v>0</v>
      </c>
      <c r="U197">
        <f t="shared" si="144"/>
        <v>0</v>
      </c>
      <c r="V197">
        <f t="shared" si="145"/>
        <v>0</v>
      </c>
      <c r="W197">
        <f t="shared" si="146"/>
        <v>0</v>
      </c>
      <c r="X197">
        <f t="shared" si="147"/>
        <v>0</v>
      </c>
      <c r="Y197">
        <f t="shared" si="148"/>
        <v>0</v>
      </c>
      <c r="AA197">
        <v>39292387</v>
      </c>
      <c r="AB197">
        <f t="shared" si="149"/>
        <v>179.4</v>
      </c>
      <c r="AC197">
        <f t="shared" si="150"/>
        <v>0</v>
      </c>
      <c r="AD197">
        <f t="shared" si="151"/>
        <v>179.4</v>
      </c>
      <c r="AE197">
        <f t="shared" si="152"/>
        <v>106.2</v>
      </c>
      <c r="AF197">
        <f t="shared" si="152"/>
        <v>0</v>
      </c>
      <c r="AG197">
        <f t="shared" si="153"/>
        <v>0</v>
      </c>
      <c r="AH197">
        <f t="shared" si="154"/>
        <v>0</v>
      </c>
      <c r="AI197">
        <f t="shared" si="154"/>
        <v>0</v>
      </c>
      <c r="AJ197">
        <f t="shared" si="155"/>
        <v>0</v>
      </c>
      <c r="AK197">
        <v>179.4</v>
      </c>
      <c r="AL197">
        <v>0</v>
      </c>
      <c r="AM197">
        <v>179.4</v>
      </c>
      <c r="AN197">
        <v>106.2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v>1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4</v>
      </c>
      <c r="BJ197" t="s">
        <v>51</v>
      </c>
      <c r="BM197">
        <v>1</v>
      </c>
      <c r="BN197">
        <v>0</v>
      </c>
      <c r="BO197" t="s">
        <v>3</v>
      </c>
      <c r="BP197">
        <v>0</v>
      </c>
      <c r="BQ197">
        <v>1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0</v>
      </c>
      <c r="CA197">
        <v>0</v>
      </c>
      <c r="CE197">
        <v>0</v>
      </c>
      <c r="CF197">
        <v>0</v>
      </c>
      <c r="CG197">
        <v>0</v>
      </c>
      <c r="CM197">
        <v>0</v>
      </c>
      <c r="CN197" t="s">
        <v>3</v>
      </c>
      <c r="CO197">
        <v>0</v>
      </c>
      <c r="CP197">
        <f t="shared" si="156"/>
        <v>2802.07</v>
      </c>
      <c r="CQ197">
        <f t="shared" si="157"/>
        <v>0</v>
      </c>
      <c r="CR197">
        <f t="shared" si="158"/>
        <v>179.4</v>
      </c>
      <c r="CS197">
        <f t="shared" si="159"/>
        <v>106.2</v>
      </c>
      <c r="CT197">
        <f t="shared" si="160"/>
        <v>0</v>
      </c>
      <c r="CU197">
        <f t="shared" si="161"/>
        <v>0</v>
      </c>
      <c r="CV197">
        <f t="shared" si="162"/>
        <v>0</v>
      </c>
      <c r="CW197">
        <f t="shared" si="163"/>
        <v>0</v>
      </c>
      <c r="CX197">
        <f t="shared" si="164"/>
        <v>0</v>
      </c>
      <c r="CY197">
        <f t="shared" si="165"/>
        <v>0</v>
      </c>
      <c r="CZ197">
        <f t="shared" si="166"/>
        <v>0</v>
      </c>
      <c r="DC197" t="s">
        <v>3</v>
      </c>
      <c r="DD197" t="s">
        <v>3</v>
      </c>
      <c r="DE197" t="s">
        <v>3</v>
      </c>
      <c r="DF197" t="s">
        <v>3</v>
      </c>
      <c r="DG197" t="s">
        <v>3</v>
      </c>
      <c r="DH197" t="s">
        <v>3</v>
      </c>
      <c r="DI197" t="s">
        <v>3</v>
      </c>
      <c r="DJ197" t="s">
        <v>3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1009</v>
      </c>
      <c r="DV197" t="s">
        <v>37</v>
      </c>
      <c r="DW197" t="s">
        <v>37</v>
      </c>
      <c r="DX197">
        <v>1000</v>
      </c>
      <c r="EE197">
        <v>34857348</v>
      </c>
      <c r="EF197">
        <v>1</v>
      </c>
      <c r="EG197" t="s">
        <v>22</v>
      </c>
      <c r="EH197">
        <v>0</v>
      </c>
      <c r="EI197" t="s">
        <v>3</v>
      </c>
      <c r="EJ197">
        <v>4</v>
      </c>
      <c r="EK197">
        <v>1</v>
      </c>
      <c r="EL197" t="s">
        <v>43</v>
      </c>
      <c r="EM197" t="s">
        <v>24</v>
      </c>
      <c r="EO197" t="s">
        <v>3</v>
      </c>
      <c r="EQ197">
        <v>0</v>
      </c>
      <c r="ER197">
        <v>179.4</v>
      </c>
      <c r="ES197">
        <v>0</v>
      </c>
      <c r="ET197">
        <v>179.4</v>
      </c>
      <c r="EU197">
        <v>106.2</v>
      </c>
      <c r="EV197">
        <v>0</v>
      </c>
      <c r="EW197">
        <v>0</v>
      </c>
      <c r="EX197">
        <v>0</v>
      </c>
      <c r="EY197">
        <v>0</v>
      </c>
      <c r="FQ197">
        <v>0</v>
      </c>
      <c r="FR197">
        <f t="shared" si="167"/>
        <v>0</v>
      </c>
      <c r="FS197">
        <v>0</v>
      </c>
      <c r="FX197">
        <v>0</v>
      </c>
      <c r="FY197">
        <v>0</v>
      </c>
      <c r="GA197" t="s">
        <v>3</v>
      </c>
      <c r="GD197">
        <v>1</v>
      </c>
      <c r="GF197">
        <v>1161399123</v>
      </c>
      <c r="GG197">
        <v>2</v>
      </c>
      <c r="GH197">
        <v>1</v>
      </c>
      <c r="GI197">
        <v>-2</v>
      </c>
      <c r="GJ197">
        <v>0</v>
      </c>
      <c r="GK197">
        <v>0</v>
      </c>
      <c r="GL197">
        <f t="shared" si="168"/>
        <v>0</v>
      </c>
      <c r="GM197">
        <f>ROUND(O197+X197+Y197,2)+GX197</f>
        <v>2802.07</v>
      </c>
      <c r="GN197">
        <f>IF(OR(BI197=0,BI197=1),ROUND(O197+X197+Y197,2),0)</f>
        <v>0</v>
      </c>
      <c r="GO197">
        <f>IF(BI197=2,ROUND(O197+X197+Y197,2),0)</f>
        <v>0</v>
      </c>
      <c r="GP197">
        <f>IF(BI197=4,ROUND(O197+X197+Y197,2)+GX197,0)</f>
        <v>2802.07</v>
      </c>
      <c r="GR197">
        <v>0</v>
      </c>
      <c r="GS197">
        <v>3</v>
      </c>
      <c r="GT197">
        <v>0</v>
      </c>
      <c r="GU197" t="s">
        <v>3</v>
      </c>
      <c r="GV197">
        <f t="shared" si="169"/>
        <v>0</v>
      </c>
      <c r="GW197">
        <v>1</v>
      </c>
      <c r="GX197">
        <f t="shared" si="170"/>
        <v>0</v>
      </c>
      <c r="HA197">
        <v>0</v>
      </c>
      <c r="HB197">
        <v>0</v>
      </c>
      <c r="HC197">
        <f t="shared" si="171"/>
        <v>0</v>
      </c>
      <c r="IK197">
        <v>0</v>
      </c>
    </row>
    <row r="198" spans="1:245" x14ac:dyDescent="0.2">
      <c r="A198">
        <v>17</v>
      </c>
      <c r="B198">
        <v>1</v>
      </c>
      <c r="D198">
        <f>ROW(EtalonRes!A67)</f>
        <v>67</v>
      </c>
      <c r="E198" t="s">
        <v>184</v>
      </c>
      <c r="F198" t="s">
        <v>53</v>
      </c>
      <c r="G198" t="s">
        <v>54</v>
      </c>
      <c r="H198" t="s">
        <v>37</v>
      </c>
      <c r="I198">
        <f>ROUND(I195+I197,9)</f>
        <v>156.19139999999999</v>
      </c>
      <c r="J198">
        <v>0</v>
      </c>
      <c r="O198">
        <f t="shared" si="138"/>
        <v>120123.68</v>
      </c>
      <c r="P198">
        <f t="shared" si="139"/>
        <v>0</v>
      </c>
      <c r="Q198">
        <f t="shared" si="140"/>
        <v>120123.68</v>
      </c>
      <c r="R198">
        <f t="shared" si="141"/>
        <v>71229.53</v>
      </c>
      <c r="S198">
        <f t="shared" si="142"/>
        <v>0</v>
      </c>
      <c r="T198">
        <f t="shared" si="143"/>
        <v>0</v>
      </c>
      <c r="U198">
        <f t="shared" si="144"/>
        <v>0</v>
      </c>
      <c r="V198">
        <f t="shared" si="145"/>
        <v>0</v>
      </c>
      <c r="W198">
        <f t="shared" si="146"/>
        <v>0</v>
      </c>
      <c r="X198">
        <f t="shared" si="147"/>
        <v>0</v>
      </c>
      <c r="Y198">
        <f t="shared" si="148"/>
        <v>0</v>
      </c>
      <c r="AA198">
        <v>39292387</v>
      </c>
      <c r="AB198">
        <f t="shared" si="149"/>
        <v>769.08</v>
      </c>
      <c r="AC198">
        <f>ROUND(((ES198*26)),6)</f>
        <v>0</v>
      </c>
      <c r="AD198">
        <f>ROUND(((((ET198*26))-((EU198*26)))+AE198),6)</f>
        <v>769.08</v>
      </c>
      <c r="AE198">
        <f>ROUND(((EU198*26)),6)</f>
        <v>456.04</v>
      </c>
      <c r="AF198">
        <f>ROUND(((EV198*26)),6)</f>
        <v>0</v>
      </c>
      <c r="AG198">
        <f t="shared" si="153"/>
        <v>0</v>
      </c>
      <c r="AH198">
        <f>((EW198*26))</f>
        <v>0</v>
      </c>
      <c r="AI198">
        <f>((EX198*26))</f>
        <v>0</v>
      </c>
      <c r="AJ198">
        <f t="shared" si="155"/>
        <v>0</v>
      </c>
      <c r="AK198">
        <v>29.58</v>
      </c>
      <c r="AL198">
        <v>0</v>
      </c>
      <c r="AM198">
        <v>29.58</v>
      </c>
      <c r="AN198">
        <v>17.54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1</v>
      </c>
      <c r="AW198">
        <v>1</v>
      </c>
      <c r="AZ198">
        <v>1</v>
      </c>
      <c r="BA198">
        <v>1</v>
      </c>
      <c r="BB198">
        <v>1</v>
      </c>
      <c r="BC198">
        <v>1</v>
      </c>
      <c r="BD198" t="s">
        <v>3</v>
      </c>
      <c r="BE198" t="s">
        <v>3</v>
      </c>
      <c r="BF198" t="s">
        <v>3</v>
      </c>
      <c r="BG198" t="s">
        <v>3</v>
      </c>
      <c r="BH198">
        <v>0</v>
      </c>
      <c r="BI198">
        <v>4</v>
      </c>
      <c r="BJ198" t="s">
        <v>55</v>
      </c>
      <c r="BM198">
        <v>1</v>
      </c>
      <c r="BN198">
        <v>0</v>
      </c>
      <c r="BO198" t="s">
        <v>3</v>
      </c>
      <c r="BP198">
        <v>0</v>
      </c>
      <c r="BQ198">
        <v>1</v>
      </c>
      <c r="BR198">
        <v>0</v>
      </c>
      <c r="BS198">
        <v>1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0</v>
      </c>
      <c r="CA198">
        <v>0</v>
      </c>
      <c r="CE198">
        <v>0</v>
      </c>
      <c r="CF198">
        <v>0</v>
      </c>
      <c r="CG198">
        <v>0</v>
      </c>
      <c r="CM198">
        <v>0</v>
      </c>
      <c r="CN198" t="s">
        <v>3</v>
      </c>
      <c r="CO198">
        <v>0</v>
      </c>
      <c r="CP198">
        <f t="shared" si="156"/>
        <v>120123.68</v>
      </c>
      <c r="CQ198">
        <f t="shared" si="157"/>
        <v>0</v>
      </c>
      <c r="CR198">
        <f>(((((ET198*26))*BB198-((EU198*26))*BS198)+AE198*BS198)*AV198)</f>
        <v>769.07999999999993</v>
      </c>
      <c r="CS198">
        <f t="shared" si="159"/>
        <v>456.04</v>
      </c>
      <c r="CT198">
        <f t="shared" si="160"/>
        <v>0</v>
      </c>
      <c r="CU198">
        <f t="shared" si="161"/>
        <v>0</v>
      </c>
      <c r="CV198">
        <f t="shared" si="162"/>
        <v>0</v>
      </c>
      <c r="CW198">
        <f t="shared" si="163"/>
        <v>0</v>
      </c>
      <c r="CX198">
        <f t="shared" si="164"/>
        <v>0</v>
      </c>
      <c r="CY198">
        <f t="shared" si="165"/>
        <v>0</v>
      </c>
      <c r="CZ198">
        <f t="shared" si="166"/>
        <v>0</v>
      </c>
      <c r="DC198" t="s">
        <v>3</v>
      </c>
      <c r="DD198" t="s">
        <v>56</v>
      </c>
      <c r="DE198" t="s">
        <v>56</v>
      </c>
      <c r="DF198" t="s">
        <v>56</v>
      </c>
      <c r="DG198" t="s">
        <v>56</v>
      </c>
      <c r="DH198" t="s">
        <v>3</v>
      </c>
      <c r="DI198" t="s">
        <v>56</v>
      </c>
      <c r="DJ198" t="s">
        <v>56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1009</v>
      </c>
      <c r="DV198" t="s">
        <v>37</v>
      </c>
      <c r="DW198" t="s">
        <v>37</v>
      </c>
      <c r="DX198">
        <v>1000</v>
      </c>
      <c r="EE198">
        <v>34857348</v>
      </c>
      <c r="EF198">
        <v>1</v>
      </c>
      <c r="EG198" t="s">
        <v>22</v>
      </c>
      <c r="EH198">
        <v>0</v>
      </c>
      <c r="EI198" t="s">
        <v>3</v>
      </c>
      <c r="EJ198">
        <v>4</v>
      </c>
      <c r="EK198">
        <v>1</v>
      </c>
      <c r="EL198" t="s">
        <v>43</v>
      </c>
      <c r="EM198" t="s">
        <v>24</v>
      </c>
      <c r="EO198" t="s">
        <v>3</v>
      </c>
      <c r="EQ198">
        <v>0</v>
      </c>
      <c r="ER198">
        <v>29.58</v>
      </c>
      <c r="ES198">
        <v>0</v>
      </c>
      <c r="ET198">
        <v>29.58</v>
      </c>
      <c r="EU198">
        <v>17.54</v>
      </c>
      <c r="EV198">
        <v>0</v>
      </c>
      <c r="EW198">
        <v>0</v>
      </c>
      <c r="EX198">
        <v>0</v>
      </c>
      <c r="EY198">
        <v>0</v>
      </c>
      <c r="FQ198">
        <v>0</v>
      </c>
      <c r="FR198">
        <f t="shared" si="167"/>
        <v>0</v>
      </c>
      <c r="FS198">
        <v>0</v>
      </c>
      <c r="FX198">
        <v>0</v>
      </c>
      <c r="FY198">
        <v>0</v>
      </c>
      <c r="GA198" t="s">
        <v>3</v>
      </c>
      <c r="GD198">
        <v>1</v>
      </c>
      <c r="GF198">
        <v>1159273940</v>
      </c>
      <c r="GG198">
        <v>2</v>
      </c>
      <c r="GH198">
        <v>1</v>
      </c>
      <c r="GI198">
        <v>-2</v>
      </c>
      <c r="GJ198">
        <v>0</v>
      </c>
      <c r="GK198">
        <v>0</v>
      </c>
      <c r="GL198">
        <f t="shared" si="168"/>
        <v>0</v>
      </c>
      <c r="GM198">
        <f>ROUND(O198+X198+Y198,2)+GX198</f>
        <v>120123.68</v>
      </c>
      <c r="GN198">
        <f>IF(OR(BI198=0,BI198=1),ROUND(O198+X198+Y198,2),0)</f>
        <v>0</v>
      </c>
      <c r="GO198">
        <f>IF(BI198=2,ROUND(O198+X198+Y198,2),0)</f>
        <v>0</v>
      </c>
      <c r="GP198">
        <f>IF(BI198=4,ROUND(O198+X198+Y198,2)+GX198,0)</f>
        <v>120123.68</v>
      </c>
      <c r="GR198">
        <v>0</v>
      </c>
      <c r="GS198">
        <v>3</v>
      </c>
      <c r="GT198">
        <v>0</v>
      </c>
      <c r="GU198" t="s">
        <v>3</v>
      </c>
      <c r="GV198">
        <f t="shared" si="169"/>
        <v>0</v>
      </c>
      <c r="GW198">
        <v>1</v>
      </c>
      <c r="GX198">
        <f t="shared" si="170"/>
        <v>0</v>
      </c>
      <c r="HA198">
        <v>0</v>
      </c>
      <c r="HB198">
        <v>0</v>
      </c>
      <c r="HC198">
        <f t="shared" si="171"/>
        <v>0</v>
      </c>
      <c r="IK198">
        <v>0</v>
      </c>
    </row>
    <row r="199" spans="1:245" x14ac:dyDescent="0.2">
      <c r="A199">
        <v>17</v>
      </c>
      <c r="B199">
        <v>1</v>
      </c>
      <c r="E199" t="s">
        <v>185</v>
      </c>
      <c r="F199" t="s">
        <v>58</v>
      </c>
      <c r="G199" t="s">
        <v>59</v>
      </c>
      <c r="H199" t="s">
        <v>37</v>
      </c>
      <c r="I199">
        <f>ROUND(I198-I200,9)</f>
        <v>138.59139999999999</v>
      </c>
      <c r="J199">
        <v>0</v>
      </c>
      <c r="O199">
        <f t="shared" si="138"/>
        <v>20873.25</v>
      </c>
      <c r="P199">
        <f t="shared" si="139"/>
        <v>20873.25</v>
      </c>
      <c r="Q199">
        <f t="shared" si="140"/>
        <v>0</v>
      </c>
      <c r="R199">
        <f t="shared" si="141"/>
        <v>0</v>
      </c>
      <c r="S199">
        <f t="shared" si="142"/>
        <v>0</v>
      </c>
      <c r="T199">
        <f t="shared" si="143"/>
        <v>0</v>
      </c>
      <c r="U199">
        <f t="shared" si="144"/>
        <v>0</v>
      </c>
      <c r="V199">
        <f t="shared" si="145"/>
        <v>0</v>
      </c>
      <c r="W199">
        <f t="shared" si="146"/>
        <v>0</v>
      </c>
      <c r="X199">
        <f t="shared" si="147"/>
        <v>0</v>
      </c>
      <c r="Y199">
        <f t="shared" si="148"/>
        <v>0</v>
      </c>
      <c r="AA199">
        <v>39292387</v>
      </c>
      <c r="AB199">
        <f t="shared" si="149"/>
        <v>150.61000000000001</v>
      </c>
      <c r="AC199">
        <f>ROUND((ES199),6)</f>
        <v>150.61000000000001</v>
      </c>
      <c r="AD199">
        <f>ROUND((((ET199)-(EU199))+AE199),6)</f>
        <v>0</v>
      </c>
      <c r="AE199">
        <f>ROUND((EU199),6)</f>
        <v>0</v>
      </c>
      <c r="AF199">
        <f>ROUND((EV199),6)</f>
        <v>0</v>
      </c>
      <c r="AG199">
        <f t="shared" si="153"/>
        <v>0</v>
      </c>
      <c r="AH199">
        <f>(EW199)</f>
        <v>0</v>
      </c>
      <c r="AI199">
        <f>(EX199)</f>
        <v>0</v>
      </c>
      <c r="AJ199">
        <f t="shared" si="155"/>
        <v>0</v>
      </c>
      <c r="AK199">
        <v>150.61000000000001</v>
      </c>
      <c r="AL199">
        <v>150.61000000000001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70</v>
      </c>
      <c r="AU199">
        <v>10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v>1</v>
      </c>
      <c r="BD199" t="s">
        <v>3</v>
      </c>
      <c r="BE199" t="s">
        <v>3</v>
      </c>
      <c r="BF199" t="s">
        <v>3</v>
      </c>
      <c r="BG199" t="s">
        <v>3</v>
      </c>
      <c r="BH199">
        <v>3</v>
      </c>
      <c r="BI199">
        <v>4</v>
      </c>
      <c r="BJ199" t="s">
        <v>60</v>
      </c>
      <c r="BM199">
        <v>0</v>
      </c>
      <c r="BN199">
        <v>0</v>
      </c>
      <c r="BO199" t="s">
        <v>3</v>
      </c>
      <c r="BP199">
        <v>0</v>
      </c>
      <c r="BQ199">
        <v>1</v>
      </c>
      <c r="BR199">
        <v>0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70</v>
      </c>
      <c r="CA199">
        <v>10</v>
      </c>
      <c r="CE199">
        <v>0</v>
      </c>
      <c r="CF199">
        <v>0</v>
      </c>
      <c r="CG199">
        <v>0</v>
      </c>
      <c r="CM199">
        <v>0</v>
      </c>
      <c r="CN199" t="s">
        <v>3</v>
      </c>
      <c r="CO199">
        <v>0</v>
      </c>
      <c r="CP199">
        <f t="shared" si="156"/>
        <v>20873.25</v>
      </c>
      <c r="CQ199">
        <f t="shared" si="157"/>
        <v>150.61000000000001</v>
      </c>
      <c r="CR199">
        <f>((((ET199)*BB199-(EU199)*BS199)+AE199*BS199)*AV199)</f>
        <v>0</v>
      </c>
      <c r="CS199">
        <f t="shared" si="159"/>
        <v>0</v>
      </c>
      <c r="CT199">
        <f t="shared" si="160"/>
        <v>0</v>
      </c>
      <c r="CU199">
        <f t="shared" si="161"/>
        <v>0</v>
      </c>
      <c r="CV199">
        <f t="shared" si="162"/>
        <v>0</v>
      </c>
      <c r="CW199">
        <f t="shared" si="163"/>
        <v>0</v>
      </c>
      <c r="CX199">
        <f t="shared" si="164"/>
        <v>0</v>
      </c>
      <c r="CY199">
        <f t="shared" si="165"/>
        <v>0</v>
      </c>
      <c r="CZ199">
        <f t="shared" si="166"/>
        <v>0</v>
      </c>
      <c r="DC199" t="s">
        <v>3</v>
      </c>
      <c r="DD199" t="s">
        <v>3</v>
      </c>
      <c r="DE199" t="s">
        <v>3</v>
      </c>
      <c r="DF199" t="s">
        <v>3</v>
      </c>
      <c r="DG199" t="s">
        <v>3</v>
      </c>
      <c r="DH199" t="s">
        <v>3</v>
      </c>
      <c r="DI199" t="s">
        <v>3</v>
      </c>
      <c r="DJ199" t="s">
        <v>3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1009</v>
      </c>
      <c r="DV199" t="s">
        <v>37</v>
      </c>
      <c r="DW199" t="s">
        <v>37</v>
      </c>
      <c r="DX199">
        <v>1000</v>
      </c>
      <c r="EE199">
        <v>34857346</v>
      </c>
      <c r="EF199">
        <v>1</v>
      </c>
      <c r="EG199" t="s">
        <v>22</v>
      </c>
      <c r="EH199">
        <v>0</v>
      </c>
      <c r="EI199" t="s">
        <v>3</v>
      </c>
      <c r="EJ199">
        <v>4</v>
      </c>
      <c r="EK199">
        <v>0</v>
      </c>
      <c r="EL199" t="s">
        <v>23</v>
      </c>
      <c r="EM199" t="s">
        <v>24</v>
      </c>
      <c r="EO199" t="s">
        <v>3</v>
      </c>
      <c r="EQ199">
        <v>0</v>
      </c>
      <c r="ER199">
        <v>150.61000000000001</v>
      </c>
      <c r="ES199">
        <v>150.61000000000001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FQ199">
        <v>0</v>
      </c>
      <c r="FR199">
        <f t="shared" si="167"/>
        <v>0</v>
      </c>
      <c r="FS199">
        <v>0</v>
      </c>
      <c r="FX199">
        <v>70</v>
      </c>
      <c r="FY199">
        <v>10</v>
      </c>
      <c r="GA199" t="s">
        <v>3</v>
      </c>
      <c r="GD199">
        <v>0</v>
      </c>
      <c r="GF199">
        <v>74636012</v>
      </c>
      <c r="GG199">
        <v>2</v>
      </c>
      <c r="GH199">
        <v>1</v>
      </c>
      <c r="GI199">
        <v>-2</v>
      </c>
      <c r="GJ199">
        <v>0</v>
      </c>
      <c r="GK199">
        <f>ROUND(R199*(R12)/100,2)</f>
        <v>0</v>
      </c>
      <c r="GL199">
        <f t="shared" si="168"/>
        <v>0</v>
      </c>
      <c r="GM199">
        <f>ROUND(O199+X199+Y199+GK199,2)+GX199</f>
        <v>20873.25</v>
      </c>
      <c r="GN199">
        <f>IF(OR(BI199=0,BI199=1),ROUND(O199+X199+Y199+GK199,2),0)</f>
        <v>0</v>
      </c>
      <c r="GO199">
        <f>IF(BI199=2,ROUND(O199+X199+Y199+GK199,2),0)</f>
        <v>0</v>
      </c>
      <c r="GP199">
        <f>IF(BI199=4,ROUND(O199+X199+Y199+GK199,2)+GX199,0)</f>
        <v>20873.25</v>
      </c>
      <c r="GR199">
        <v>0</v>
      </c>
      <c r="GS199">
        <v>3</v>
      </c>
      <c r="GT199">
        <v>0</v>
      </c>
      <c r="GU199" t="s">
        <v>3</v>
      </c>
      <c r="GV199">
        <f t="shared" si="169"/>
        <v>0</v>
      </c>
      <c r="GW199">
        <v>1</v>
      </c>
      <c r="GX199">
        <f t="shared" si="170"/>
        <v>0</v>
      </c>
      <c r="HA199">
        <v>0</v>
      </c>
      <c r="HB199">
        <v>0</v>
      </c>
      <c r="HC199">
        <f t="shared" si="171"/>
        <v>0</v>
      </c>
      <c r="IK199">
        <v>0</v>
      </c>
    </row>
    <row r="200" spans="1:245" x14ac:dyDescent="0.2">
      <c r="A200">
        <v>17</v>
      </c>
      <c r="B200">
        <v>1</v>
      </c>
      <c r="E200" t="s">
        <v>186</v>
      </c>
      <c r="F200" t="s">
        <v>62</v>
      </c>
      <c r="G200" t="s">
        <v>63</v>
      </c>
      <c r="H200" t="s">
        <v>37</v>
      </c>
      <c r="I200">
        <f>ROUND(I192*100*1.6,9)</f>
        <v>17.600000000000001</v>
      </c>
      <c r="J200">
        <v>0</v>
      </c>
      <c r="O200">
        <f t="shared" si="138"/>
        <v>3572.98</v>
      </c>
      <c r="P200">
        <f t="shared" si="139"/>
        <v>3572.98</v>
      </c>
      <c r="Q200">
        <f t="shared" si="140"/>
        <v>0</v>
      </c>
      <c r="R200">
        <f t="shared" si="141"/>
        <v>0</v>
      </c>
      <c r="S200">
        <f t="shared" si="142"/>
        <v>0</v>
      </c>
      <c r="T200">
        <f t="shared" si="143"/>
        <v>0</v>
      </c>
      <c r="U200">
        <f t="shared" si="144"/>
        <v>0</v>
      </c>
      <c r="V200">
        <f t="shared" si="145"/>
        <v>0</v>
      </c>
      <c r="W200">
        <f t="shared" si="146"/>
        <v>0</v>
      </c>
      <c r="X200">
        <f t="shared" si="147"/>
        <v>0</v>
      </c>
      <c r="Y200">
        <f t="shared" si="148"/>
        <v>0</v>
      </c>
      <c r="AA200">
        <v>39292387</v>
      </c>
      <c r="AB200">
        <f t="shared" si="149"/>
        <v>203.01</v>
      </c>
      <c r="AC200">
        <f>ROUND((ES200),6)</f>
        <v>203.01</v>
      </c>
      <c r="AD200">
        <f>ROUND((((ET200)-(EU200))+AE200),6)</f>
        <v>0</v>
      </c>
      <c r="AE200">
        <f>ROUND((EU200),6)</f>
        <v>0</v>
      </c>
      <c r="AF200">
        <f>ROUND((EV200),6)</f>
        <v>0</v>
      </c>
      <c r="AG200">
        <f t="shared" si="153"/>
        <v>0</v>
      </c>
      <c r="AH200">
        <f>(EW200)</f>
        <v>0</v>
      </c>
      <c r="AI200">
        <f>(EX200)</f>
        <v>0</v>
      </c>
      <c r="AJ200">
        <f t="shared" si="155"/>
        <v>0</v>
      </c>
      <c r="AK200">
        <v>203.01</v>
      </c>
      <c r="AL200">
        <v>203.01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70</v>
      </c>
      <c r="AU200">
        <v>10</v>
      </c>
      <c r="AV200">
        <v>1</v>
      </c>
      <c r="AW200">
        <v>1</v>
      </c>
      <c r="AZ200">
        <v>1</v>
      </c>
      <c r="BA200">
        <v>1</v>
      </c>
      <c r="BB200">
        <v>1</v>
      </c>
      <c r="BC200">
        <v>1</v>
      </c>
      <c r="BD200" t="s">
        <v>3</v>
      </c>
      <c r="BE200" t="s">
        <v>3</v>
      </c>
      <c r="BF200" t="s">
        <v>3</v>
      </c>
      <c r="BG200" t="s">
        <v>3</v>
      </c>
      <c r="BH200">
        <v>3</v>
      </c>
      <c r="BI200">
        <v>4</v>
      </c>
      <c r="BJ200" t="s">
        <v>64</v>
      </c>
      <c r="BM200">
        <v>0</v>
      </c>
      <c r="BN200">
        <v>0</v>
      </c>
      <c r="BO200" t="s">
        <v>3</v>
      </c>
      <c r="BP200">
        <v>0</v>
      </c>
      <c r="BQ200">
        <v>1</v>
      </c>
      <c r="BR200">
        <v>0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70</v>
      </c>
      <c r="CA200">
        <v>10</v>
      </c>
      <c r="CE200">
        <v>0</v>
      </c>
      <c r="CF200">
        <v>0</v>
      </c>
      <c r="CG200">
        <v>0</v>
      </c>
      <c r="CM200">
        <v>0</v>
      </c>
      <c r="CN200" t="s">
        <v>3</v>
      </c>
      <c r="CO200">
        <v>0</v>
      </c>
      <c r="CP200">
        <f t="shared" si="156"/>
        <v>3572.98</v>
      </c>
      <c r="CQ200">
        <f t="shared" si="157"/>
        <v>203.01</v>
      </c>
      <c r="CR200">
        <f>((((ET200)*BB200-(EU200)*BS200)+AE200*BS200)*AV200)</f>
        <v>0</v>
      </c>
      <c r="CS200">
        <f t="shared" si="159"/>
        <v>0</v>
      </c>
      <c r="CT200">
        <f t="shared" si="160"/>
        <v>0</v>
      </c>
      <c r="CU200">
        <f t="shared" si="161"/>
        <v>0</v>
      </c>
      <c r="CV200">
        <f t="shared" si="162"/>
        <v>0</v>
      </c>
      <c r="CW200">
        <f t="shared" si="163"/>
        <v>0</v>
      </c>
      <c r="CX200">
        <f t="shared" si="164"/>
        <v>0</v>
      </c>
      <c r="CY200">
        <f t="shared" si="165"/>
        <v>0</v>
      </c>
      <c r="CZ200">
        <f t="shared" si="166"/>
        <v>0</v>
      </c>
      <c r="DC200" t="s">
        <v>3</v>
      </c>
      <c r="DD200" t="s">
        <v>3</v>
      </c>
      <c r="DE200" t="s">
        <v>3</v>
      </c>
      <c r="DF200" t="s">
        <v>3</v>
      </c>
      <c r="DG200" t="s">
        <v>3</v>
      </c>
      <c r="DH200" t="s">
        <v>3</v>
      </c>
      <c r="DI200" t="s">
        <v>3</v>
      </c>
      <c r="DJ200" t="s">
        <v>3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1009</v>
      </c>
      <c r="DV200" t="s">
        <v>37</v>
      </c>
      <c r="DW200" t="s">
        <v>37</v>
      </c>
      <c r="DX200">
        <v>1000</v>
      </c>
      <c r="EE200">
        <v>34857346</v>
      </c>
      <c r="EF200">
        <v>1</v>
      </c>
      <c r="EG200" t="s">
        <v>22</v>
      </c>
      <c r="EH200">
        <v>0</v>
      </c>
      <c r="EI200" t="s">
        <v>3</v>
      </c>
      <c r="EJ200">
        <v>4</v>
      </c>
      <c r="EK200">
        <v>0</v>
      </c>
      <c r="EL200" t="s">
        <v>23</v>
      </c>
      <c r="EM200" t="s">
        <v>24</v>
      </c>
      <c r="EO200" t="s">
        <v>3</v>
      </c>
      <c r="EQ200">
        <v>0</v>
      </c>
      <c r="ER200">
        <v>203.01</v>
      </c>
      <c r="ES200">
        <v>203.01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FQ200">
        <v>0</v>
      </c>
      <c r="FR200">
        <f t="shared" si="167"/>
        <v>0</v>
      </c>
      <c r="FS200">
        <v>0</v>
      </c>
      <c r="FX200">
        <v>70</v>
      </c>
      <c r="FY200">
        <v>10</v>
      </c>
      <c r="GA200" t="s">
        <v>3</v>
      </c>
      <c r="GD200">
        <v>0</v>
      </c>
      <c r="GF200">
        <v>-353338110</v>
      </c>
      <c r="GG200">
        <v>2</v>
      </c>
      <c r="GH200">
        <v>1</v>
      </c>
      <c r="GI200">
        <v>-2</v>
      </c>
      <c r="GJ200">
        <v>0</v>
      </c>
      <c r="GK200">
        <f>ROUND(R200*(R12)/100,2)</f>
        <v>0</v>
      </c>
      <c r="GL200">
        <f t="shared" si="168"/>
        <v>0</v>
      </c>
      <c r="GM200">
        <f>ROUND(O200+X200+Y200+GK200,2)+GX200</f>
        <v>3572.98</v>
      </c>
      <c r="GN200">
        <f>IF(OR(BI200=0,BI200=1),ROUND(O200+X200+Y200+GK200,2),0)</f>
        <v>0</v>
      </c>
      <c r="GO200">
        <f>IF(BI200=2,ROUND(O200+X200+Y200+GK200,2),0)</f>
        <v>0</v>
      </c>
      <c r="GP200">
        <f>IF(BI200=4,ROUND(O200+X200+Y200+GK200,2)+GX200,0)</f>
        <v>3572.98</v>
      </c>
      <c r="GR200">
        <v>0</v>
      </c>
      <c r="GS200">
        <v>0</v>
      </c>
      <c r="GT200">
        <v>0</v>
      </c>
      <c r="GU200" t="s">
        <v>3</v>
      </c>
      <c r="GV200">
        <f t="shared" si="169"/>
        <v>0</v>
      </c>
      <c r="GW200">
        <v>1</v>
      </c>
      <c r="GX200">
        <f t="shared" si="170"/>
        <v>0</v>
      </c>
      <c r="HA200">
        <v>0</v>
      </c>
      <c r="HB200">
        <v>0</v>
      </c>
      <c r="HC200">
        <f t="shared" si="171"/>
        <v>0</v>
      </c>
      <c r="IK200">
        <v>0</v>
      </c>
    </row>
    <row r="202" spans="1:245" x14ac:dyDescent="0.2">
      <c r="A202" s="2">
        <v>51</v>
      </c>
      <c r="B202" s="2">
        <f>B186</f>
        <v>1</v>
      </c>
      <c r="C202" s="2">
        <f>A186</f>
        <v>5</v>
      </c>
      <c r="D202" s="2">
        <f>ROW(A186)</f>
        <v>186</v>
      </c>
      <c r="E202" s="2"/>
      <c r="F202" s="2" t="str">
        <f>IF(F186&lt;&gt;"",F186,"")</f>
        <v>Новый подраздел</v>
      </c>
      <c r="G202" s="2" t="str">
        <f>IF(G186&lt;&gt;"",G186,"")</f>
        <v>Подготовительные работы</v>
      </c>
      <c r="H202" s="2">
        <v>0</v>
      </c>
      <c r="I202" s="2"/>
      <c r="J202" s="2"/>
      <c r="K202" s="2"/>
      <c r="L202" s="2"/>
      <c r="M202" s="2"/>
      <c r="N202" s="2"/>
      <c r="O202" s="2">
        <f t="shared" ref="O202:T202" si="172">ROUND(AB202,2)</f>
        <v>216566.07</v>
      </c>
      <c r="P202" s="2">
        <f t="shared" si="172"/>
        <v>24446.23</v>
      </c>
      <c r="Q202" s="2">
        <f t="shared" si="172"/>
        <v>145406.64000000001</v>
      </c>
      <c r="R202" s="2">
        <f t="shared" si="172"/>
        <v>82491.839999999997</v>
      </c>
      <c r="S202" s="2">
        <f t="shared" si="172"/>
        <v>46713.2</v>
      </c>
      <c r="T202" s="2">
        <f t="shared" si="172"/>
        <v>0</v>
      </c>
      <c r="U202" s="2">
        <f>AH202</f>
        <v>251.49002280000002</v>
      </c>
      <c r="V202" s="2">
        <f>AI202</f>
        <v>0</v>
      </c>
      <c r="W202" s="2">
        <f>ROUND(AJ202,2)</f>
        <v>0</v>
      </c>
      <c r="X202" s="2">
        <f>ROUND(AK202,2)</f>
        <v>32699.24</v>
      </c>
      <c r="Y202" s="2">
        <f>ROUND(AL202,2)</f>
        <v>4671.33</v>
      </c>
      <c r="Z202" s="2"/>
      <c r="AA202" s="2"/>
      <c r="AB202" s="2">
        <f>ROUND(SUMIF(AA190:AA200,"=39292387",O190:O200),2)</f>
        <v>216566.07</v>
      </c>
      <c r="AC202" s="2">
        <f>ROUND(SUMIF(AA190:AA200,"=39292387",P190:P200),2)</f>
        <v>24446.23</v>
      </c>
      <c r="AD202" s="2">
        <f>ROUND(SUMIF(AA190:AA200,"=39292387",Q190:Q200),2)</f>
        <v>145406.64000000001</v>
      </c>
      <c r="AE202" s="2">
        <f>ROUND(SUMIF(AA190:AA200,"=39292387",R190:R200),2)</f>
        <v>82491.839999999997</v>
      </c>
      <c r="AF202" s="2">
        <f>ROUND(SUMIF(AA190:AA200,"=39292387",S190:S200),2)</f>
        <v>46713.2</v>
      </c>
      <c r="AG202" s="2">
        <f>ROUND(SUMIF(AA190:AA200,"=39292387",T190:T200),2)</f>
        <v>0</v>
      </c>
      <c r="AH202" s="2">
        <f>SUMIF(AA190:AA200,"=39292387",U190:U200)</f>
        <v>251.49002280000002</v>
      </c>
      <c r="AI202" s="2">
        <f>SUMIF(AA190:AA200,"=39292387",V190:V200)</f>
        <v>0</v>
      </c>
      <c r="AJ202" s="2">
        <f>ROUND(SUMIF(AA190:AA200,"=39292387",W190:W200),2)</f>
        <v>0</v>
      </c>
      <c r="AK202" s="2">
        <f>ROUND(SUMIF(AA190:AA200,"=39292387",X190:X200),2)</f>
        <v>32699.24</v>
      </c>
      <c r="AL202" s="2">
        <f>ROUND(SUMIF(AA190:AA200,"=39292387",Y190:Y200),2)</f>
        <v>4671.33</v>
      </c>
      <c r="AM202" s="2"/>
      <c r="AN202" s="2"/>
      <c r="AO202" s="2">
        <f t="shared" ref="AO202:BC202" si="173">ROUND(BX202,2)</f>
        <v>0</v>
      </c>
      <c r="AP202" s="2">
        <f t="shared" si="173"/>
        <v>0</v>
      </c>
      <c r="AQ202" s="2">
        <f t="shared" si="173"/>
        <v>0</v>
      </c>
      <c r="AR202" s="2">
        <f t="shared" si="173"/>
        <v>258688.17</v>
      </c>
      <c r="AS202" s="2">
        <f t="shared" si="173"/>
        <v>0</v>
      </c>
      <c r="AT202" s="2">
        <f t="shared" si="173"/>
        <v>0</v>
      </c>
      <c r="AU202" s="2">
        <f t="shared" si="173"/>
        <v>258688.17</v>
      </c>
      <c r="AV202" s="2">
        <f t="shared" si="173"/>
        <v>24446.23</v>
      </c>
      <c r="AW202" s="2">
        <f t="shared" si="173"/>
        <v>24446.23</v>
      </c>
      <c r="AX202" s="2">
        <f t="shared" si="173"/>
        <v>0</v>
      </c>
      <c r="AY202" s="2">
        <f t="shared" si="173"/>
        <v>24446.23</v>
      </c>
      <c r="AZ202" s="2">
        <f t="shared" si="173"/>
        <v>0</v>
      </c>
      <c r="BA202" s="2">
        <f t="shared" si="173"/>
        <v>0</v>
      </c>
      <c r="BB202" s="2">
        <f t="shared" si="173"/>
        <v>0</v>
      </c>
      <c r="BC202" s="2">
        <f t="shared" si="173"/>
        <v>0</v>
      </c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>
        <f>ROUND(SUMIF(AA190:AA200,"=39292387",FQ190:FQ200),2)</f>
        <v>0</v>
      </c>
      <c r="BY202" s="2">
        <f>ROUND(SUMIF(AA190:AA200,"=39292387",FR190:FR200),2)</f>
        <v>0</v>
      </c>
      <c r="BZ202" s="2">
        <f>ROUND(SUMIF(AA190:AA200,"=39292387",GL190:GL200),2)</f>
        <v>0</v>
      </c>
      <c r="CA202" s="2">
        <f>ROUND(SUMIF(AA190:AA200,"=39292387",GM190:GM200),2)</f>
        <v>258688.17</v>
      </c>
      <c r="CB202" s="2">
        <f>ROUND(SUMIF(AA190:AA200,"=39292387",GN190:GN200),2)</f>
        <v>0</v>
      </c>
      <c r="CC202" s="2">
        <f>ROUND(SUMIF(AA190:AA200,"=39292387",GO190:GO200),2)</f>
        <v>0</v>
      </c>
      <c r="CD202" s="2">
        <f>ROUND(SUMIF(AA190:AA200,"=39292387",GP190:GP200),2)</f>
        <v>258688.17</v>
      </c>
      <c r="CE202" s="2">
        <f>AC202-BX202</f>
        <v>24446.23</v>
      </c>
      <c r="CF202" s="2">
        <f>AC202-BY202</f>
        <v>24446.23</v>
      </c>
      <c r="CG202" s="2">
        <f>BX202-BZ202</f>
        <v>0</v>
      </c>
      <c r="CH202" s="2">
        <f>AC202-BX202-BY202+BZ202</f>
        <v>24446.23</v>
      </c>
      <c r="CI202" s="2">
        <f>BY202-BZ202</f>
        <v>0</v>
      </c>
      <c r="CJ202" s="2">
        <f>ROUND(SUMIF(AA190:AA200,"=39292387",GX190:GX200),2)</f>
        <v>0</v>
      </c>
      <c r="CK202" s="2">
        <f>ROUND(SUMIF(AA190:AA200,"=39292387",GY190:GY200),2)</f>
        <v>0</v>
      </c>
      <c r="CL202" s="2">
        <f>ROUND(SUMIF(AA190:AA200,"=39292387",GZ190:GZ200),2)</f>
        <v>0</v>
      </c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>
        <v>0</v>
      </c>
    </row>
    <row r="204" spans="1:245" x14ac:dyDescent="0.2">
      <c r="A204" s="4">
        <v>50</v>
      </c>
      <c r="B204" s="4">
        <v>0</v>
      </c>
      <c r="C204" s="4">
        <v>0</v>
      </c>
      <c r="D204" s="4">
        <v>1</v>
      </c>
      <c r="E204" s="4">
        <v>201</v>
      </c>
      <c r="F204" s="4">
        <f>ROUND(Source!O202,O204)</f>
        <v>216566.07</v>
      </c>
      <c r="G204" s="4" t="s">
        <v>65</v>
      </c>
      <c r="H204" s="4" t="s">
        <v>66</v>
      </c>
      <c r="I204" s="4"/>
      <c r="J204" s="4"/>
      <c r="K204" s="4">
        <v>201</v>
      </c>
      <c r="L204" s="4">
        <v>1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45" x14ac:dyDescent="0.2">
      <c r="A205" s="4">
        <v>50</v>
      </c>
      <c r="B205" s="4">
        <v>0</v>
      </c>
      <c r="C205" s="4">
        <v>0</v>
      </c>
      <c r="D205" s="4">
        <v>1</v>
      </c>
      <c r="E205" s="4">
        <v>202</v>
      </c>
      <c r="F205" s="4">
        <f>ROUND(Source!P202,O205)</f>
        <v>24446.23</v>
      </c>
      <c r="G205" s="4" t="s">
        <v>67</v>
      </c>
      <c r="H205" s="4" t="s">
        <v>68</v>
      </c>
      <c r="I205" s="4"/>
      <c r="J205" s="4"/>
      <c r="K205" s="4">
        <v>202</v>
      </c>
      <c r="L205" s="4">
        <v>2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45" x14ac:dyDescent="0.2">
      <c r="A206" s="4">
        <v>50</v>
      </c>
      <c r="B206" s="4">
        <v>0</v>
      </c>
      <c r="C206" s="4">
        <v>0</v>
      </c>
      <c r="D206" s="4">
        <v>1</v>
      </c>
      <c r="E206" s="4">
        <v>222</v>
      </c>
      <c r="F206" s="4">
        <f>ROUND(Source!AO202,O206)</f>
        <v>0</v>
      </c>
      <c r="G206" s="4" t="s">
        <v>69</v>
      </c>
      <c r="H206" s="4" t="s">
        <v>70</v>
      </c>
      <c r="I206" s="4"/>
      <c r="J206" s="4"/>
      <c r="K206" s="4">
        <v>222</v>
      </c>
      <c r="L206" s="4">
        <v>3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45" x14ac:dyDescent="0.2">
      <c r="A207" s="4">
        <v>50</v>
      </c>
      <c r="B207" s="4">
        <v>0</v>
      </c>
      <c r="C207" s="4">
        <v>0</v>
      </c>
      <c r="D207" s="4">
        <v>1</v>
      </c>
      <c r="E207" s="4">
        <v>225</v>
      </c>
      <c r="F207" s="4">
        <f>ROUND(Source!AV202,O207)</f>
        <v>24446.23</v>
      </c>
      <c r="G207" s="4" t="s">
        <v>71</v>
      </c>
      <c r="H207" s="4" t="s">
        <v>72</v>
      </c>
      <c r="I207" s="4"/>
      <c r="J207" s="4"/>
      <c r="K207" s="4">
        <v>225</v>
      </c>
      <c r="L207" s="4">
        <v>4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45" x14ac:dyDescent="0.2">
      <c r="A208" s="4">
        <v>50</v>
      </c>
      <c r="B208" s="4">
        <v>0</v>
      </c>
      <c r="C208" s="4">
        <v>0</v>
      </c>
      <c r="D208" s="4">
        <v>1</v>
      </c>
      <c r="E208" s="4">
        <v>226</v>
      </c>
      <c r="F208" s="4">
        <f>ROUND(Source!AW202,O208)</f>
        <v>24446.23</v>
      </c>
      <c r="G208" s="4" t="s">
        <v>73</v>
      </c>
      <c r="H208" s="4" t="s">
        <v>74</v>
      </c>
      <c r="I208" s="4"/>
      <c r="J208" s="4"/>
      <c r="K208" s="4">
        <v>226</v>
      </c>
      <c r="L208" s="4">
        <v>5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3" x14ac:dyDescent="0.2">
      <c r="A209" s="4">
        <v>50</v>
      </c>
      <c r="B209" s="4">
        <v>0</v>
      </c>
      <c r="C209" s="4">
        <v>0</v>
      </c>
      <c r="D209" s="4">
        <v>1</v>
      </c>
      <c r="E209" s="4">
        <v>227</v>
      </c>
      <c r="F209" s="4">
        <f>ROUND(Source!AX202,O209)</f>
        <v>0</v>
      </c>
      <c r="G209" s="4" t="s">
        <v>75</v>
      </c>
      <c r="H209" s="4" t="s">
        <v>76</v>
      </c>
      <c r="I209" s="4"/>
      <c r="J209" s="4"/>
      <c r="K209" s="4">
        <v>227</v>
      </c>
      <c r="L209" s="4">
        <v>6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3" x14ac:dyDescent="0.2">
      <c r="A210" s="4">
        <v>50</v>
      </c>
      <c r="B210" s="4">
        <v>0</v>
      </c>
      <c r="C210" s="4">
        <v>0</v>
      </c>
      <c r="D210" s="4">
        <v>1</v>
      </c>
      <c r="E210" s="4">
        <v>228</v>
      </c>
      <c r="F210" s="4">
        <f>ROUND(Source!AY202,O210)</f>
        <v>24446.23</v>
      </c>
      <c r="G210" s="4" t="s">
        <v>77</v>
      </c>
      <c r="H210" s="4" t="s">
        <v>78</v>
      </c>
      <c r="I210" s="4"/>
      <c r="J210" s="4"/>
      <c r="K210" s="4">
        <v>228</v>
      </c>
      <c r="L210" s="4">
        <v>7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3" x14ac:dyDescent="0.2">
      <c r="A211" s="4">
        <v>50</v>
      </c>
      <c r="B211" s="4">
        <v>0</v>
      </c>
      <c r="C211" s="4">
        <v>0</v>
      </c>
      <c r="D211" s="4">
        <v>1</v>
      </c>
      <c r="E211" s="4">
        <v>216</v>
      </c>
      <c r="F211" s="4">
        <f>ROUND(Source!AP202,O211)</f>
        <v>0</v>
      </c>
      <c r="G211" s="4" t="s">
        <v>79</v>
      </c>
      <c r="H211" s="4" t="s">
        <v>80</v>
      </c>
      <c r="I211" s="4"/>
      <c r="J211" s="4"/>
      <c r="K211" s="4">
        <v>216</v>
      </c>
      <c r="L211" s="4">
        <v>8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3" x14ac:dyDescent="0.2">
      <c r="A212" s="4">
        <v>50</v>
      </c>
      <c r="B212" s="4">
        <v>0</v>
      </c>
      <c r="C212" s="4">
        <v>0</v>
      </c>
      <c r="D212" s="4">
        <v>1</v>
      </c>
      <c r="E212" s="4">
        <v>223</v>
      </c>
      <c r="F212" s="4">
        <f>ROUND(Source!AQ202,O212)</f>
        <v>0</v>
      </c>
      <c r="G212" s="4" t="s">
        <v>81</v>
      </c>
      <c r="H212" s="4" t="s">
        <v>82</v>
      </c>
      <c r="I212" s="4"/>
      <c r="J212" s="4"/>
      <c r="K212" s="4">
        <v>223</v>
      </c>
      <c r="L212" s="4">
        <v>9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3" x14ac:dyDescent="0.2">
      <c r="A213" s="4">
        <v>50</v>
      </c>
      <c r="B213" s="4">
        <v>0</v>
      </c>
      <c r="C213" s="4">
        <v>0</v>
      </c>
      <c r="D213" s="4">
        <v>1</v>
      </c>
      <c r="E213" s="4">
        <v>229</v>
      </c>
      <c r="F213" s="4">
        <f>ROUND(Source!AZ202,O213)</f>
        <v>0</v>
      </c>
      <c r="G213" s="4" t="s">
        <v>83</v>
      </c>
      <c r="H213" s="4" t="s">
        <v>84</v>
      </c>
      <c r="I213" s="4"/>
      <c r="J213" s="4"/>
      <c r="K213" s="4">
        <v>229</v>
      </c>
      <c r="L213" s="4">
        <v>10</v>
      </c>
      <c r="M213" s="4">
        <v>3</v>
      </c>
      <c r="N213" s="4" t="s">
        <v>3</v>
      </c>
      <c r="O213" s="4">
        <v>2</v>
      </c>
      <c r="P213" s="4"/>
      <c r="Q213" s="4"/>
      <c r="R213" s="4"/>
      <c r="S213" s="4"/>
      <c r="T213" s="4"/>
      <c r="U213" s="4"/>
      <c r="V213" s="4"/>
      <c r="W213" s="4"/>
    </row>
    <row r="214" spans="1:23" x14ac:dyDescent="0.2">
      <c r="A214" s="4">
        <v>50</v>
      </c>
      <c r="B214" s="4">
        <v>0</v>
      </c>
      <c r="C214" s="4">
        <v>0</v>
      </c>
      <c r="D214" s="4">
        <v>1</v>
      </c>
      <c r="E214" s="4">
        <v>203</v>
      </c>
      <c r="F214" s="4">
        <f>ROUND(Source!Q202,O214)</f>
        <v>145406.64000000001</v>
      </c>
      <c r="G214" s="4" t="s">
        <v>85</v>
      </c>
      <c r="H214" s="4" t="s">
        <v>86</v>
      </c>
      <c r="I214" s="4"/>
      <c r="J214" s="4"/>
      <c r="K214" s="4">
        <v>203</v>
      </c>
      <c r="L214" s="4">
        <v>11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3" x14ac:dyDescent="0.2">
      <c r="A215" s="4">
        <v>50</v>
      </c>
      <c r="B215" s="4">
        <v>0</v>
      </c>
      <c r="C215" s="4">
        <v>0</v>
      </c>
      <c r="D215" s="4">
        <v>1</v>
      </c>
      <c r="E215" s="4">
        <v>231</v>
      </c>
      <c r="F215" s="4">
        <f>ROUND(Source!BB202,O215)</f>
        <v>0</v>
      </c>
      <c r="G215" s="4" t="s">
        <v>87</v>
      </c>
      <c r="H215" s="4" t="s">
        <v>88</v>
      </c>
      <c r="I215" s="4"/>
      <c r="J215" s="4"/>
      <c r="K215" s="4">
        <v>231</v>
      </c>
      <c r="L215" s="4">
        <v>12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3" x14ac:dyDescent="0.2">
      <c r="A216" s="4">
        <v>50</v>
      </c>
      <c r="B216" s="4">
        <v>0</v>
      </c>
      <c r="C216" s="4">
        <v>0</v>
      </c>
      <c r="D216" s="4">
        <v>1</v>
      </c>
      <c r="E216" s="4">
        <v>204</v>
      </c>
      <c r="F216" s="4">
        <f>ROUND(Source!R202,O216)</f>
        <v>82491.839999999997</v>
      </c>
      <c r="G216" s="4" t="s">
        <v>89</v>
      </c>
      <c r="H216" s="4" t="s">
        <v>90</v>
      </c>
      <c r="I216" s="4"/>
      <c r="J216" s="4"/>
      <c r="K216" s="4">
        <v>204</v>
      </c>
      <c r="L216" s="4">
        <v>13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3" x14ac:dyDescent="0.2">
      <c r="A217" s="4">
        <v>50</v>
      </c>
      <c r="B217" s="4">
        <v>0</v>
      </c>
      <c r="C217" s="4">
        <v>0</v>
      </c>
      <c r="D217" s="4">
        <v>1</v>
      </c>
      <c r="E217" s="4">
        <v>205</v>
      </c>
      <c r="F217" s="4">
        <f>ROUND(Source!S202,O217)</f>
        <v>46713.2</v>
      </c>
      <c r="G217" s="4" t="s">
        <v>91</v>
      </c>
      <c r="H217" s="4" t="s">
        <v>92</v>
      </c>
      <c r="I217" s="4"/>
      <c r="J217" s="4"/>
      <c r="K217" s="4">
        <v>205</v>
      </c>
      <c r="L217" s="4">
        <v>14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3" x14ac:dyDescent="0.2">
      <c r="A218" s="4">
        <v>50</v>
      </c>
      <c r="B218" s="4">
        <v>0</v>
      </c>
      <c r="C218" s="4">
        <v>0</v>
      </c>
      <c r="D218" s="4">
        <v>1</v>
      </c>
      <c r="E218" s="4">
        <v>232</v>
      </c>
      <c r="F218" s="4">
        <f>ROUND(Source!BC202,O218)</f>
        <v>0</v>
      </c>
      <c r="G218" s="4" t="s">
        <v>93</v>
      </c>
      <c r="H218" s="4" t="s">
        <v>94</v>
      </c>
      <c r="I218" s="4"/>
      <c r="J218" s="4"/>
      <c r="K218" s="4">
        <v>232</v>
      </c>
      <c r="L218" s="4">
        <v>15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19" spans="1:23" x14ac:dyDescent="0.2">
      <c r="A219" s="4">
        <v>50</v>
      </c>
      <c r="B219" s="4">
        <v>0</v>
      </c>
      <c r="C219" s="4">
        <v>0</v>
      </c>
      <c r="D219" s="4">
        <v>1</v>
      </c>
      <c r="E219" s="4">
        <v>214</v>
      </c>
      <c r="F219" s="4">
        <f>ROUND(Source!AS202,O219)</f>
        <v>0</v>
      </c>
      <c r="G219" s="4" t="s">
        <v>95</v>
      </c>
      <c r="H219" s="4" t="s">
        <v>96</v>
      </c>
      <c r="I219" s="4"/>
      <c r="J219" s="4"/>
      <c r="K219" s="4">
        <v>214</v>
      </c>
      <c r="L219" s="4">
        <v>16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/>
    </row>
    <row r="220" spans="1:23" x14ac:dyDescent="0.2">
      <c r="A220" s="4">
        <v>50</v>
      </c>
      <c r="B220" s="4">
        <v>0</v>
      </c>
      <c r="C220" s="4">
        <v>0</v>
      </c>
      <c r="D220" s="4">
        <v>1</v>
      </c>
      <c r="E220" s="4">
        <v>215</v>
      </c>
      <c r="F220" s="4">
        <f>ROUND(Source!AT202,O220)</f>
        <v>0</v>
      </c>
      <c r="G220" s="4" t="s">
        <v>97</v>
      </c>
      <c r="H220" s="4" t="s">
        <v>98</v>
      </c>
      <c r="I220" s="4"/>
      <c r="J220" s="4"/>
      <c r="K220" s="4">
        <v>215</v>
      </c>
      <c r="L220" s="4">
        <v>17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/>
    </row>
    <row r="221" spans="1:23" x14ac:dyDescent="0.2">
      <c r="A221" s="4">
        <v>50</v>
      </c>
      <c r="B221" s="4">
        <v>0</v>
      </c>
      <c r="C221" s="4">
        <v>0</v>
      </c>
      <c r="D221" s="4">
        <v>1</v>
      </c>
      <c r="E221" s="4">
        <v>217</v>
      </c>
      <c r="F221" s="4">
        <f>ROUND(Source!AU202,O221)</f>
        <v>258688.17</v>
      </c>
      <c r="G221" s="4" t="s">
        <v>99</v>
      </c>
      <c r="H221" s="4" t="s">
        <v>100</v>
      </c>
      <c r="I221" s="4"/>
      <c r="J221" s="4"/>
      <c r="K221" s="4">
        <v>217</v>
      </c>
      <c r="L221" s="4">
        <v>18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/>
    </row>
    <row r="222" spans="1:23" x14ac:dyDescent="0.2">
      <c r="A222" s="4">
        <v>50</v>
      </c>
      <c r="B222" s="4">
        <v>0</v>
      </c>
      <c r="C222" s="4">
        <v>0</v>
      </c>
      <c r="D222" s="4">
        <v>1</v>
      </c>
      <c r="E222" s="4">
        <v>230</v>
      </c>
      <c r="F222" s="4">
        <f>ROUND(Source!BA202,O222)</f>
        <v>0</v>
      </c>
      <c r="G222" s="4" t="s">
        <v>101</v>
      </c>
      <c r="H222" s="4" t="s">
        <v>102</v>
      </c>
      <c r="I222" s="4"/>
      <c r="J222" s="4"/>
      <c r="K222" s="4">
        <v>230</v>
      </c>
      <c r="L222" s="4">
        <v>19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3" x14ac:dyDescent="0.2">
      <c r="A223" s="4">
        <v>50</v>
      </c>
      <c r="B223" s="4">
        <v>0</v>
      </c>
      <c r="C223" s="4">
        <v>0</v>
      </c>
      <c r="D223" s="4">
        <v>1</v>
      </c>
      <c r="E223" s="4">
        <v>206</v>
      </c>
      <c r="F223" s="4">
        <f>ROUND(Source!T202,O223)</f>
        <v>0</v>
      </c>
      <c r="G223" s="4" t="s">
        <v>103</v>
      </c>
      <c r="H223" s="4" t="s">
        <v>104</v>
      </c>
      <c r="I223" s="4"/>
      <c r="J223" s="4"/>
      <c r="K223" s="4">
        <v>206</v>
      </c>
      <c r="L223" s="4">
        <v>20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3" x14ac:dyDescent="0.2">
      <c r="A224" s="4">
        <v>50</v>
      </c>
      <c r="B224" s="4">
        <v>0</v>
      </c>
      <c r="C224" s="4">
        <v>0</v>
      </c>
      <c r="D224" s="4">
        <v>1</v>
      </c>
      <c r="E224" s="4">
        <v>207</v>
      </c>
      <c r="F224" s="4">
        <f>Source!U202</f>
        <v>251.49002280000002</v>
      </c>
      <c r="G224" s="4" t="s">
        <v>105</v>
      </c>
      <c r="H224" s="4" t="s">
        <v>106</v>
      </c>
      <c r="I224" s="4"/>
      <c r="J224" s="4"/>
      <c r="K224" s="4">
        <v>207</v>
      </c>
      <c r="L224" s="4">
        <v>21</v>
      </c>
      <c r="M224" s="4">
        <v>3</v>
      </c>
      <c r="N224" s="4" t="s">
        <v>3</v>
      </c>
      <c r="O224" s="4">
        <v>-1</v>
      </c>
      <c r="P224" s="4"/>
      <c r="Q224" s="4"/>
      <c r="R224" s="4"/>
      <c r="S224" s="4"/>
      <c r="T224" s="4"/>
      <c r="U224" s="4"/>
      <c r="V224" s="4"/>
      <c r="W224" s="4"/>
    </row>
    <row r="225" spans="1:245" x14ac:dyDescent="0.2">
      <c r="A225" s="4">
        <v>50</v>
      </c>
      <c r="B225" s="4">
        <v>0</v>
      </c>
      <c r="C225" s="4">
        <v>0</v>
      </c>
      <c r="D225" s="4">
        <v>1</v>
      </c>
      <c r="E225" s="4">
        <v>208</v>
      </c>
      <c r="F225" s="4">
        <f>Source!V202</f>
        <v>0</v>
      </c>
      <c r="G225" s="4" t="s">
        <v>107</v>
      </c>
      <c r="H225" s="4" t="s">
        <v>108</v>
      </c>
      <c r="I225" s="4"/>
      <c r="J225" s="4"/>
      <c r="K225" s="4">
        <v>208</v>
      </c>
      <c r="L225" s="4">
        <v>22</v>
      </c>
      <c r="M225" s="4">
        <v>3</v>
      </c>
      <c r="N225" s="4" t="s">
        <v>3</v>
      </c>
      <c r="O225" s="4">
        <v>-1</v>
      </c>
      <c r="P225" s="4"/>
      <c r="Q225" s="4"/>
      <c r="R225" s="4"/>
      <c r="S225" s="4"/>
      <c r="T225" s="4"/>
      <c r="U225" s="4"/>
      <c r="V225" s="4"/>
      <c r="W225" s="4"/>
    </row>
    <row r="226" spans="1:245" x14ac:dyDescent="0.2">
      <c r="A226" s="4">
        <v>50</v>
      </c>
      <c r="B226" s="4">
        <v>0</v>
      </c>
      <c r="C226" s="4">
        <v>0</v>
      </c>
      <c r="D226" s="4">
        <v>1</v>
      </c>
      <c r="E226" s="4">
        <v>209</v>
      </c>
      <c r="F226" s="4">
        <f>ROUND(Source!W202,O226)</f>
        <v>0</v>
      </c>
      <c r="G226" s="4" t="s">
        <v>109</v>
      </c>
      <c r="H226" s="4" t="s">
        <v>110</v>
      </c>
      <c r="I226" s="4"/>
      <c r="J226" s="4"/>
      <c r="K226" s="4">
        <v>209</v>
      </c>
      <c r="L226" s="4">
        <v>23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45" x14ac:dyDescent="0.2">
      <c r="A227" s="4">
        <v>50</v>
      </c>
      <c r="B227" s="4">
        <v>0</v>
      </c>
      <c r="C227" s="4">
        <v>0</v>
      </c>
      <c r="D227" s="4">
        <v>1</v>
      </c>
      <c r="E227" s="4">
        <v>210</v>
      </c>
      <c r="F227" s="4">
        <f>ROUND(Source!X202,O227)</f>
        <v>32699.24</v>
      </c>
      <c r="G227" s="4" t="s">
        <v>111</v>
      </c>
      <c r="H227" s="4" t="s">
        <v>112</v>
      </c>
      <c r="I227" s="4"/>
      <c r="J227" s="4"/>
      <c r="K227" s="4">
        <v>210</v>
      </c>
      <c r="L227" s="4">
        <v>24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45" x14ac:dyDescent="0.2">
      <c r="A228" s="4">
        <v>50</v>
      </c>
      <c r="B228" s="4">
        <v>0</v>
      </c>
      <c r="C228" s="4">
        <v>0</v>
      </c>
      <c r="D228" s="4">
        <v>1</v>
      </c>
      <c r="E228" s="4">
        <v>211</v>
      </c>
      <c r="F228" s="4">
        <f>ROUND(Source!Y202,O228)</f>
        <v>4671.33</v>
      </c>
      <c r="G228" s="4" t="s">
        <v>113</v>
      </c>
      <c r="H228" s="4" t="s">
        <v>114</v>
      </c>
      <c r="I228" s="4"/>
      <c r="J228" s="4"/>
      <c r="K228" s="4">
        <v>211</v>
      </c>
      <c r="L228" s="4">
        <v>25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45" x14ac:dyDescent="0.2">
      <c r="A229" s="4">
        <v>50</v>
      </c>
      <c r="B229" s="4">
        <v>0</v>
      </c>
      <c r="C229" s="4">
        <v>0</v>
      </c>
      <c r="D229" s="4">
        <v>1</v>
      </c>
      <c r="E229" s="4">
        <v>224</v>
      </c>
      <c r="F229" s="4">
        <f>ROUND(Source!AR202,O229)</f>
        <v>258688.17</v>
      </c>
      <c r="G229" s="4" t="s">
        <v>115</v>
      </c>
      <c r="H229" s="4" t="s">
        <v>116</v>
      </c>
      <c r="I229" s="4"/>
      <c r="J229" s="4"/>
      <c r="K229" s="4">
        <v>224</v>
      </c>
      <c r="L229" s="4">
        <v>26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1" spans="1:245" x14ac:dyDescent="0.2">
      <c r="A231" s="1">
        <v>5</v>
      </c>
      <c r="B231" s="1">
        <v>1</v>
      </c>
      <c r="C231" s="1"/>
      <c r="D231" s="1">
        <f>ROW(A237)</f>
        <v>237</v>
      </c>
      <c r="E231" s="1"/>
      <c r="F231" s="1" t="s">
        <v>15</v>
      </c>
      <c r="G231" s="1" t="s">
        <v>117</v>
      </c>
      <c r="H231" s="1" t="s">
        <v>3</v>
      </c>
      <c r="I231" s="1">
        <v>0</v>
      </c>
      <c r="J231" s="1"/>
      <c r="K231" s="1">
        <v>0</v>
      </c>
      <c r="L231" s="1"/>
      <c r="M231" s="1"/>
      <c r="N231" s="1"/>
      <c r="O231" s="1"/>
      <c r="P231" s="1"/>
      <c r="Q231" s="1"/>
      <c r="R231" s="1"/>
      <c r="S231" s="1"/>
      <c r="T231" s="1"/>
      <c r="U231" s="1" t="s">
        <v>3</v>
      </c>
      <c r="V231" s="1">
        <v>0</v>
      </c>
      <c r="W231" s="1"/>
      <c r="X231" s="1"/>
      <c r="Y231" s="1"/>
      <c r="Z231" s="1"/>
      <c r="AA231" s="1"/>
      <c r="AB231" s="1" t="s">
        <v>3</v>
      </c>
      <c r="AC231" s="1" t="s">
        <v>3</v>
      </c>
      <c r="AD231" s="1" t="s">
        <v>3</v>
      </c>
      <c r="AE231" s="1" t="s">
        <v>3</v>
      </c>
      <c r="AF231" s="1" t="s">
        <v>3</v>
      </c>
      <c r="AG231" s="1" t="s">
        <v>3</v>
      </c>
      <c r="AH231" s="1"/>
      <c r="AI231" s="1"/>
      <c r="AJ231" s="1"/>
      <c r="AK231" s="1"/>
      <c r="AL231" s="1"/>
      <c r="AM231" s="1"/>
      <c r="AN231" s="1"/>
      <c r="AO231" s="1"/>
      <c r="AP231" s="1" t="s">
        <v>3</v>
      </c>
      <c r="AQ231" s="1" t="s">
        <v>3</v>
      </c>
      <c r="AR231" s="1" t="s">
        <v>3</v>
      </c>
      <c r="AS231" s="1"/>
      <c r="AT231" s="1"/>
      <c r="AU231" s="1"/>
      <c r="AV231" s="1"/>
      <c r="AW231" s="1"/>
      <c r="AX231" s="1"/>
      <c r="AY231" s="1"/>
      <c r="AZ231" s="1" t="s">
        <v>3</v>
      </c>
      <c r="BA231" s="1"/>
      <c r="BB231" s="1" t="s">
        <v>3</v>
      </c>
      <c r="BC231" s="1" t="s">
        <v>3</v>
      </c>
      <c r="BD231" s="1" t="s">
        <v>3</v>
      </c>
      <c r="BE231" s="1" t="s">
        <v>3</v>
      </c>
      <c r="BF231" s="1" t="s">
        <v>3</v>
      </c>
      <c r="BG231" s="1" t="s">
        <v>3</v>
      </c>
      <c r="BH231" s="1" t="s">
        <v>3</v>
      </c>
      <c r="BI231" s="1" t="s">
        <v>3</v>
      </c>
      <c r="BJ231" s="1" t="s">
        <v>3</v>
      </c>
      <c r="BK231" s="1" t="s">
        <v>3</v>
      </c>
      <c r="BL231" s="1" t="s">
        <v>3</v>
      </c>
      <c r="BM231" s="1" t="s">
        <v>3</v>
      </c>
      <c r="BN231" s="1" t="s">
        <v>3</v>
      </c>
      <c r="BO231" s="1" t="s">
        <v>3</v>
      </c>
      <c r="BP231" s="1" t="s">
        <v>3</v>
      </c>
      <c r="BQ231" s="1"/>
      <c r="BR231" s="1"/>
      <c r="BS231" s="1"/>
      <c r="BT231" s="1"/>
      <c r="BU231" s="1"/>
      <c r="BV231" s="1"/>
      <c r="BW231" s="1"/>
      <c r="BX231" s="1">
        <v>0</v>
      </c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>
        <v>0</v>
      </c>
    </row>
    <row r="233" spans="1:245" x14ac:dyDescent="0.2">
      <c r="A233" s="2">
        <v>52</v>
      </c>
      <c r="B233" s="2">
        <f t="shared" ref="B233:G233" si="174">B237</f>
        <v>1</v>
      </c>
      <c r="C233" s="2">
        <f t="shared" si="174"/>
        <v>5</v>
      </c>
      <c r="D233" s="2">
        <f t="shared" si="174"/>
        <v>231</v>
      </c>
      <c r="E233" s="2">
        <f t="shared" si="174"/>
        <v>0</v>
      </c>
      <c r="F233" s="2" t="str">
        <f t="shared" si="174"/>
        <v>Новый подраздел</v>
      </c>
      <c r="G233" s="2" t="str">
        <f t="shared" si="174"/>
        <v>Установка бортового камня</v>
      </c>
      <c r="H233" s="2"/>
      <c r="I233" s="2"/>
      <c r="J233" s="2"/>
      <c r="K233" s="2"/>
      <c r="L233" s="2"/>
      <c r="M233" s="2"/>
      <c r="N233" s="2"/>
      <c r="O233" s="2">
        <f t="shared" ref="O233:AT233" si="175">O237</f>
        <v>177626.06</v>
      </c>
      <c r="P233" s="2">
        <f t="shared" si="175"/>
        <v>137083.88</v>
      </c>
      <c r="Q233" s="2">
        <f t="shared" si="175"/>
        <v>0</v>
      </c>
      <c r="R233" s="2">
        <f t="shared" si="175"/>
        <v>0</v>
      </c>
      <c r="S233" s="2">
        <f t="shared" si="175"/>
        <v>40542.18</v>
      </c>
      <c r="T233" s="2">
        <f t="shared" si="175"/>
        <v>0</v>
      </c>
      <c r="U233" s="2">
        <f t="shared" si="175"/>
        <v>215.12360000000001</v>
      </c>
      <c r="V233" s="2">
        <f t="shared" si="175"/>
        <v>0</v>
      </c>
      <c r="W233" s="2">
        <f t="shared" si="175"/>
        <v>0</v>
      </c>
      <c r="X233" s="2">
        <f t="shared" si="175"/>
        <v>28379.53</v>
      </c>
      <c r="Y233" s="2">
        <f t="shared" si="175"/>
        <v>4054.22</v>
      </c>
      <c r="Z233" s="2">
        <f t="shared" si="175"/>
        <v>0</v>
      </c>
      <c r="AA233" s="2">
        <f t="shared" si="175"/>
        <v>0</v>
      </c>
      <c r="AB233" s="2">
        <f t="shared" si="175"/>
        <v>177626.06</v>
      </c>
      <c r="AC233" s="2">
        <f t="shared" si="175"/>
        <v>137083.88</v>
      </c>
      <c r="AD233" s="2">
        <f t="shared" si="175"/>
        <v>0</v>
      </c>
      <c r="AE233" s="2">
        <f t="shared" si="175"/>
        <v>0</v>
      </c>
      <c r="AF233" s="2">
        <f t="shared" si="175"/>
        <v>40542.18</v>
      </c>
      <c r="AG233" s="2">
        <f t="shared" si="175"/>
        <v>0</v>
      </c>
      <c r="AH233" s="2">
        <f t="shared" si="175"/>
        <v>215.12360000000001</v>
      </c>
      <c r="AI233" s="2">
        <f t="shared" si="175"/>
        <v>0</v>
      </c>
      <c r="AJ233" s="2">
        <f t="shared" si="175"/>
        <v>0</v>
      </c>
      <c r="AK233" s="2">
        <f t="shared" si="175"/>
        <v>28379.53</v>
      </c>
      <c r="AL233" s="2">
        <f t="shared" si="175"/>
        <v>4054.22</v>
      </c>
      <c r="AM233" s="2">
        <f t="shared" si="175"/>
        <v>0</v>
      </c>
      <c r="AN233" s="2">
        <f t="shared" si="175"/>
        <v>0</v>
      </c>
      <c r="AO233" s="2">
        <f t="shared" si="175"/>
        <v>0</v>
      </c>
      <c r="AP233" s="2">
        <f t="shared" si="175"/>
        <v>0</v>
      </c>
      <c r="AQ233" s="2">
        <f t="shared" si="175"/>
        <v>0</v>
      </c>
      <c r="AR233" s="2">
        <f t="shared" si="175"/>
        <v>210059.81</v>
      </c>
      <c r="AS233" s="2">
        <f t="shared" si="175"/>
        <v>0</v>
      </c>
      <c r="AT233" s="2">
        <f t="shared" si="175"/>
        <v>0</v>
      </c>
      <c r="AU233" s="2">
        <f t="shared" ref="AU233:BZ233" si="176">AU237</f>
        <v>210059.81</v>
      </c>
      <c r="AV233" s="2">
        <f t="shared" si="176"/>
        <v>137083.88</v>
      </c>
      <c r="AW233" s="2">
        <f t="shared" si="176"/>
        <v>137083.88</v>
      </c>
      <c r="AX233" s="2">
        <f t="shared" si="176"/>
        <v>0</v>
      </c>
      <c r="AY233" s="2">
        <f t="shared" si="176"/>
        <v>137083.88</v>
      </c>
      <c r="AZ233" s="2">
        <f t="shared" si="176"/>
        <v>0</v>
      </c>
      <c r="BA233" s="2">
        <f t="shared" si="176"/>
        <v>0</v>
      </c>
      <c r="BB233" s="2">
        <f t="shared" si="176"/>
        <v>0</v>
      </c>
      <c r="BC233" s="2">
        <f t="shared" si="176"/>
        <v>0</v>
      </c>
      <c r="BD233" s="2">
        <f t="shared" si="176"/>
        <v>0</v>
      </c>
      <c r="BE233" s="2">
        <f t="shared" si="176"/>
        <v>0</v>
      </c>
      <c r="BF233" s="2">
        <f t="shared" si="176"/>
        <v>0</v>
      </c>
      <c r="BG233" s="2">
        <f t="shared" si="176"/>
        <v>0</v>
      </c>
      <c r="BH233" s="2">
        <f t="shared" si="176"/>
        <v>0</v>
      </c>
      <c r="BI233" s="2">
        <f t="shared" si="176"/>
        <v>0</v>
      </c>
      <c r="BJ233" s="2">
        <f t="shared" si="176"/>
        <v>0</v>
      </c>
      <c r="BK233" s="2">
        <f t="shared" si="176"/>
        <v>0</v>
      </c>
      <c r="BL233" s="2">
        <f t="shared" si="176"/>
        <v>0</v>
      </c>
      <c r="BM233" s="2">
        <f t="shared" si="176"/>
        <v>0</v>
      </c>
      <c r="BN233" s="2">
        <f t="shared" si="176"/>
        <v>0</v>
      </c>
      <c r="BO233" s="2">
        <f t="shared" si="176"/>
        <v>0</v>
      </c>
      <c r="BP233" s="2">
        <f t="shared" si="176"/>
        <v>0</v>
      </c>
      <c r="BQ233" s="2">
        <f t="shared" si="176"/>
        <v>0</v>
      </c>
      <c r="BR233" s="2">
        <f t="shared" si="176"/>
        <v>0</v>
      </c>
      <c r="BS233" s="2">
        <f t="shared" si="176"/>
        <v>0</v>
      </c>
      <c r="BT233" s="2">
        <f t="shared" si="176"/>
        <v>0</v>
      </c>
      <c r="BU233" s="2">
        <f t="shared" si="176"/>
        <v>0</v>
      </c>
      <c r="BV233" s="2">
        <f t="shared" si="176"/>
        <v>0</v>
      </c>
      <c r="BW233" s="2">
        <f t="shared" si="176"/>
        <v>0</v>
      </c>
      <c r="BX233" s="2">
        <f t="shared" si="176"/>
        <v>0</v>
      </c>
      <c r="BY233" s="2">
        <f t="shared" si="176"/>
        <v>0</v>
      </c>
      <c r="BZ233" s="2">
        <f t="shared" si="176"/>
        <v>0</v>
      </c>
      <c r="CA233" s="2">
        <f t="shared" ref="CA233:DF233" si="177">CA237</f>
        <v>210059.81</v>
      </c>
      <c r="CB233" s="2">
        <f t="shared" si="177"/>
        <v>0</v>
      </c>
      <c r="CC233" s="2">
        <f t="shared" si="177"/>
        <v>0</v>
      </c>
      <c r="CD233" s="2">
        <f t="shared" si="177"/>
        <v>210059.81</v>
      </c>
      <c r="CE233" s="2">
        <f t="shared" si="177"/>
        <v>137083.88</v>
      </c>
      <c r="CF233" s="2">
        <f t="shared" si="177"/>
        <v>137083.88</v>
      </c>
      <c r="CG233" s="2">
        <f t="shared" si="177"/>
        <v>0</v>
      </c>
      <c r="CH233" s="2">
        <f t="shared" si="177"/>
        <v>137083.88</v>
      </c>
      <c r="CI233" s="2">
        <f t="shared" si="177"/>
        <v>0</v>
      </c>
      <c r="CJ233" s="2">
        <f t="shared" si="177"/>
        <v>0</v>
      </c>
      <c r="CK233" s="2">
        <f t="shared" si="177"/>
        <v>0</v>
      </c>
      <c r="CL233" s="2">
        <f t="shared" si="177"/>
        <v>0</v>
      </c>
      <c r="CM233" s="2">
        <f t="shared" si="177"/>
        <v>0</v>
      </c>
      <c r="CN233" s="2">
        <f t="shared" si="177"/>
        <v>0</v>
      </c>
      <c r="CO233" s="2">
        <f t="shared" si="177"/>
        <v>0</v>
      </c>
      <c r="CP233" s="2">
        <f t="shared" si="177"/>
        <v>0</v>
      </c>
      <c r="CQ233" s="2">
        <f t="shared" si="177"/>
        <v>0</v>
      </c>
      <c r="CR233" s="2">
        <f t="shared" si="177"/>
        <v>0</v>
      </c>
      <c r="CS233" s="2">
        <f t="shared" si="177"/>
        <v>0</v>
      </c>
      <c r="CT233" s="2">
        <f t="shared" si="177"/>
        <v>0</v>
      </c>
      <c r="CU233" s="2">
        <f t="shared" si="177"/>
        <v>0</v>
      </c>
      <c r="CV233" s="2">
        <f t="shared" si="177"/>
        <v>0</v>
      </c>
      <c r="CW233" s="2">
        <f t="shared" si="177"/>
        <v>0</v>
      </c>
      <c r="CX233" s="2">
        <f t="shared" si="177"/>
        <v>0</v>
      </c>
      <c r="CY233" s="2">
        <f t="shared" si="177"/>
        <v>0</v>
      </c>
      <c r="CZ233" s="2">
        <f t="shared" si="177"/>
        <v>0</v>
      </c>
      <c r="DA233" s="2">
        <f t="shared" si="177"/>
        <v>0</v>
      </c>
      <c r="DB233" s="2">
        <f t="shared" si="177"/>
        <v>0</v>
      </c>
      <c r="DC233" s="2">
        <f t="shared" si="177"/>
        <v>0</v>
      </c>
      <c r="DD233" s="2">
        <f t="shared" si="177"/>
        <v>0</v>
      </c>
      <c r="DE233" s="2">
        <f t="shared" si="177"/>
        <v>0</v>
      </c>
      <c r="DF233" s="2">
        <f t="shared" si="177"/>
        <v>0</v>
      </c>
      <c r="DG233" s="3">
        <f t="shared" ref="DG233:EL233" si="178">DG237</f>
        <v>0</v>
      </c>
      <c r="DH233" s="3">
        <f t="shared" si="178"/>
        <v>0</v>
      </c>
      <c r="DI233" s="3">
        <f t="shared" si="178"/>
        <v>0</v>
      </c>
      <c r="DJ233" s="3">
        <f t="shared" si="178"/>
        <v>0</v>
      </c>
      <c r="DK233" s="3">
        <f t="shared" si="178"/>
        <v>0</v>
      </c>
      <c r="DL233" s="3">
        <f t="shared" si="178"/>
        <v>0</v>
      </c>
      <c r="DM233" s="3">
        <f t="shared" si="178"/>
        <v>0</v>
      </c>
      <c r="DN233" s="3">
        <f t="shared" si="178"/>
        <v>0</v>
      </c>
      <c r="DO233" s="3">
        <f t="shared" si="178"/>
        <v>0</v>
      </c>
      <c r="DP233" s="3">
        <f t="shared" si="178"/>
        <v>0</v>
      </c>
      <c r="DQ233" s="3">
        <f t="shared" si="178"/>
        <v>0</v>
      </c>
      <c r="DR233" s="3">
        <f t="shared" si="178"/>
        <v>0</v>
      </c>
      <c r="DS233" s="3">
        <f t="shared" si="178"/>
        <v>0</v>
      </c>
      <c r="DT233" s="3">
        <f t="shared" si="178"/>
        <v>0</v>
      </c>
      <c r="DU233" s="3">
        <f t="shared" si="178"/>
        <v>0</v>
      </c>
      <c r="DV233" s="3">
        <f t="shared" si="178"/>
        <v>0</v>
      </c>
      <c r="DW233" s="3">
        <f t="shared" si="178"/>
        <v>0</v>
      </c>
      <c r="DX233" s="3">
        <f t="shared" si="178"/>
        <v>0</v>
      </c>
      <c r="DY233" s="3">
        <f t="shared" si="178"/>
        <v>0</v>
      </c>
      <c r="DZ233" s="3">
        <f t="shared" si="178"/>
        <v>0</v>
      </c>
      <c r="EA233" s="3">
        <f t="shared" si="178"/>
        <v>0</v>
      </c>
      <c r="EB233" s="3">
        <f t="shared" si="178"/>
        <v>0</v>
      </c>
      <c r="EC233" s="3">
        <f t="shared" si="178"/>
        <v>0</v>
      </c>
      <c r="ED233" s="3">
        <f t="shared" si="178"/>
        <v>0</v>
      </c>
      <c r="EE233" s="3">
        <f t="shared" si="178"/>
        <v>0</v>
      </c>
      <c r="EF233" s="3">
        <f t="shared" si="178"/>
        <v>0</v>
      </c>
      <c r="EG233" s="3">
        <f t="shared" si="178"/>
        <v>0</v>
      </c>
      <c r="EH233" s="3">
        <f t="shared" si="178"/>
        <v>0</v>
      </c>
      <c r="EI233" s="3">
        <f t="shared" si="178"/>
        <v>0</v>
      </c>
      <c r="EJ233" s="3">
        <f t="shared" si="178"/>
        <v>0</v>
      </c>
      <c r="EK233" s="3">
        <f t="shared" si="178"/>
        <v>0</v>
      </c>
      <c r="EL233" s="3">
        <f t="shared" si="178"/>
        <v>0</v>
      </c>
      <c r="EM233" s="3">
        <f t="shared" ref="EM233:FR233" si="179">EM237</f>
        <v>0</v>
      </c>
      <c r="EN233" s="3">
        <f t="shared" si="179"/>
        <v>0</v>
      </c>
      <c r="EO233" s="3">
        <f t="shared" si="179"/>
        <v>0</v>
      </c>
      <c r="EP233" s="3">
        <f t="shared" si="179"/>
        <v>0</v>
      </c>
      <c r="EQ233" s="3">
        <f t="shared" si="179"/>
        <v>0</v>
      </c>
      <c r="ER233" s="3">
        <f t="shared" si="179"/>
        <v>0</v>
      </c>
      <c r="ES233" s="3">
        <f t="shared" si="179"/>
        <v>0</v>
      </c>
      <c r="ET233" s="3">
        <f t="shared" si="179"/>
        <v>0</v>
      </c>
      <c r="EU233" s="3">
        <f t="shared" si="179"/>
        <v>0</v>
      </c>
      <c r="EV233" s="3">
        <f t="shared" si="179"/>
        <v>0</v>
      </c>
      <c r="EW233" s="3">
        <f t="shared" si="179"/>
        <v>0</v>
      </c>
      <c r="EX233" s="3">
        <f t="shared" si="179"/>
        <v>0</v>
      </c>
      <c r="EY233" s="3">
        <f t="shared" si="179"/>
        <v>0</v>
      </c>
      <c r="EZ233" s="3">
        <f t="shared" si="179"/>
        <v>0</v>
      </c>
      <c r="FA233" s="3">
        <f t="shared" si="179"/>
        <v>0</v>
      </c>
      <c r="FB233" s="3">
        <f t="shared" si="179"/>
        <v>0</v>
      </c>
      <c r="FC233" s="3">
        <f t="shared" si="179"/>
        <v>0</v>
      </c>
      <c r="FD233" s="3">
        <f t="shared" si="179"/>
        <v>0</v>
      </c>
      <c r="FE233" s="3">
        <f t="shared" si="179"/>
        <v>0</v>
      </c>
      <c r="FF233" s="3">
        <f t="shared" si="179"/>
        <v>0</v>
      </c>
      <c r="FG233" s="3">
        <f t="shared" si="179"/>
        <v>0</v>
      </c>
      <c r="FH233" s="3">
        <f t="shared" si="179"/>
        <v>0</v>
      </c>
      <c r="FI233" s="3">
        <f t="shared" si="179"/>
        <v>0</v>
      </c>
      <c r="FJ233" s="3">
        <f t="shared" si="179"/>
        <v>0</v>
      </c>
      <c r="FK233" s="3">
        <f t="shared" si="179"/>
        <v>0</v>
      </c>
      <c r="FL233" s="3">
        <f t="shared" si="179"/>
        <v>0</v>
      </c>
      <c r="FM233" s="3">
        <f t="shared" si="179"/>
        <v>0</v>
      </c>
      <c r="FN233" s="3">
        <f t="shared" si="179"/>
        <v>0</v>
      </c>
      <c r="FO233" s="3">
        <f t="shared" si="179"/>
        <v>0</v>
      </c>
      <c r="FP233" s="3">
        <f t="shared" si="179"/>
        <v>0</v>
      </c>
      <c r="FQ233" s="3">
        <f t="shared" si="179"/>
        <v>0</v>
      </c>
      <c r="FR233" s="3">
        <f t="shared" si="179"/>
        <v>0</v>
      </c>
      <c r="FS233" s="3">
        <f t="shared" ref="FS233:GX233" si="180">FS237</f>
        <v>0</v>
      </c>
      <c r="FT233" s="3">
        <f t="shared" si="180"/>
        <v>0</v>
      </c>
      <c r="FU233" s="3">
        <f t="shared" si="180"/>
        <v>0</v>
      </c>
      <c r="FV233" s="3">
        <f t="shared" si="180"/>
        <v>0</v>
      </c>
      <c r="FW233" s="3">
        <f t="shared" si="180"/>
        <v>0</v>
      </c>
      <c r="FX233" s="3">
        <f t="shared" si="180"/>
        <v>0</v>
      </c>
      <c r="FY233" s="3">
        <f t="shared" si="180"/>
        <v>0</v>
      </c>
      <c r="FZ233" s="3">
        <f t="shared" si="180"/>
        <v>0</v>
      </c>
      <c r="GA233" s="3">
        <f t="shared" si="180"/>
        <v>0</v>
      </c>
      <c r="GB233" s="3">
        <f t="shared" si="180"/>
        <v>0</v>
      </c>
      <c r="GC233" s="3">
        <f t="shared" si="180"/>
        <v>0</v>
      </c>
      <c r="GD233" s="3">
        <f t="shared" si="180"/>
        <v>0</v>
      </c>
      <c r="GE233" s="3">
        <f t="shared" si="180"/>
        <v>0</v>
      </c>
      <c r="GF233" s="3">
        <f t="shared" si="180"/>
        <v>0</v>
      </c>
      <c r="GG233" s="3">
        <f t="shared" si="180"/>
        <v>0</v>
      </c>
      <c r="GH233" s="3">
        <f t="shared" si="180"/>
        <v>0</v>
      </c>
      <c r="GI233" s="3">
        <f t="shared" si="180"/>
        <v>0</v>
      </c>
      <c r="GJ233" s="3">
        <f t="shared" si="180"/>
        <v>0</v>
      </c>
      <c r="GK233" s="3">
        <f t="shared" si="180"/>
        <v>0</v>
      </c>
      <c r="GL233" s="3">
        <f t="shared" si="180"/>
        <v>0</v>
      </c>
      <c r="GM233" s="3">
        <f t="shared" si="180"/>
        <v>0</v>
      </c>
      <c r="GN233" s="3">
        <f t="shared" si="180"/>
        <v>0</v>
      </c>
      <c r="GO233" s="3">
        <f t="shared" si="180"/>
        <v>0</v>
      </c>
      <c r="GP233" s="3">
        <f t="shared" si="180"/>
        <v>0</v>
      </c>
      <c r="GQ233" s="3">
        <f t="shared" si="180"/>
        <v>0</v>
      </c>
      <c r="GR233" s="3">
        <f t="shared" si="180"/>
        <v>0</v>
      </c>
      <c r="GS233" s="3">
        <f t="shared" si="180"/>
        <v>0</v>
      </c>
      <c r="GT233" s="3">
        <f t="shared" si="180"/>
        <v>0</v>
      </c>
      <c r="GU233" s="3">
        <f t="shared" si="180"/>
        <v>0</v>
      </c>
      <c r="GV233" s="3">
        <f t="shared" si="180"/>
        <v>0</v>
      </c>
      <c r="GW233" s="3">
        <f t="shared" si="180"/>
        <v>0</v>
      </c>
      <c r="GX233" s="3">
        <f t="shared" si="180"/>
        <v>0</v>
      </c>
    </row>
    <row r="235" spans="1:245" x14ac:dyDescent="0.2">
      <c r="A235">
        <v>17</v>
      </c>
      <c r="B235">
        <v>1</v>
      </c>
      <c r="D235">
        <f>ROW(EtalonRes!A71)</f>
        <v>71</v>
      </c>
      <c r="E235" t="s">
        <v>187</v>
      </c>
      <c r="F235" t="s">
        <v>119</v>
      </c>
      <c r="G235" t="s">
        <v>120</v>
      </c>
      <c r="H235" t="s">
        <v>32</v>
      </c>
      <c r="I235">
        <f>ROUND(268/100,9)</f>
        <v>2.68</v>
      </c>
      <c r="J235">
        <v>0</v>
      </c>
      <c r="O235">
        <f>ROUND(CP235,2)</f>
        <v>177626.06</v>
      </c>
      <c r="P235">
        <f>ROUND(CQ235*I235,2)</f>
        <v>137083.88</v>
      </c>
      <c r="Q235">
        <f>ROUND(CR235*I235,2)</f>
        <v>0</v>
      </c>
      <c r="R235">
        <f>ROUND(CS235*I235,2)</f>
        <v>0</v>
      </c>
      <c r="S235">
        <f>ROUND(CT235*I235,2)</f>
        <v>40542.18</v>
      </c>
      <c r="T235">
        <f>ROUND(CU235*I235,2)</f>
        <v>0</v>
      </c>
      <c r="U235">
        <f>CV235*I235</f>
        <v>215.12360000000001</v>
      </c>
      <c r="V235">
        <f>CW235*I235</f>
        <v>0</v>
      </c>
      <c r="W235">
        <f>ROUND(CX235*I235,2)</f>
        <v>0</v>
      </c>
      <c r="X235">
        <f>ROUND(CY235,2)</f>
        <v>28379.53</v>
      </c>
      <c r="Y235">
        <f>ROUND(CZ235,2)</f>
        <v>4054.22</v>
      </c>
      <c r="AA235">
        <v>39292387</v>
      </c>
      <c r="AB235">
        <f>ROUND((AC235+AD235+AF235),6)</f>
        <v>66278.38</v>
      </c>
      <c r="AC235">
        <f>ROUND((ES235),6)</f>
        <v>51150.7</v>
      </c>
      <c r="AD235">
        <f>ROUND((((ET235)-(EU235))+AE235),6)</f>
        <v>0</v>
      </c>
      <c r="AE235">
        <f>ROUND((EU235),6)</f>
        <v>0</v>
      </c>
      <c r="AF235">
        <f>ROUND((EV235),6)</f>
        <v>15127.68</v>
      </c>
      <c r="AG235">
        <f>ROUND((AP235),6)</f>
        <v>0</v>
      </c>
      <c r="AH235">
        <f>(EW235)</f>
        <v>80.27</v>
      </c>
      <c r="AI235">
        <f>(EX235)</f>
        <v>0</v>
      </c>
      <c r="AJ235">
        <f>(AS235)</f>
        <v>0</v>
      </c>
      <c r="AK235">
        <v>66278.38</v>
      </c>
      <c r="AL235">
        <v>51150.7</v>
      </c>
      <c r="AM235">
        <v>0</v>
      </c>
      <c r="AN235">
        <v>0</v>
      </c>
      <c r="AO235">
        <v>15127.68</v>
      </c>
      <c r="AP235">
        <v>0</v>
      </c>
      <c r="AQ235">
        <v>80.27</v>
      </c>
      <c r="AR235">
        <v>0</v>
      </c>
      <c r="AS235">
        <v>0</v>
      </c>
      <c r="AT235">
        <v>70</v>
      </c>
      <c r="AU235">
        <v>10</v>
      </c>
      <c r="AV235">
        <v>1</v>
      </c>
      <c r="AW235">
        <v>1</v>
      </c>
      <c r="AZ235">
        <v>1</v>
      </c>
      <c r="BA235">
        <v>1</v>
      </c>
      <c r="BB235">
        <v>1</v>
      </c>
      <c r="BC235">
        <v>1</v>
      </c>
      <c r="BD235" t="s">
        <v>3</v>
      </c>
      <c r="BE235" t="s">
        <v>3</v>
      </c>
      <c r="BF235" t="s">
        <v>3</v>
      </c>
      <c r="BG235" t="s">
        <v>3</v>
      </c>
      <c r="BH235">
        <v>0</v>
      </c>
      <c r="BI235">
        <v>4</v>
      </c>
      <c r="BJ235" t="s">
        <v>121</v>
      </c>
      <c r="BM235">
        <v>0</v>
      </c>
      <c r="BN235">
        <v>0</v>
      </c>
      <c r="BO235" t="s">
        <v>3</v>
      </c>
      <c r="BP235">
        <v>0</v>
      </c>
      <c r="BQ235">
        <v>1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Y235" t="s">
        <v>3</v>
      </c>
      <c r="BZ235">
        <v>70</v>
      </c>
      <c r="CA235">
        <v>10</v>
      </c>
      <c r="CE235">
        <v>0</v>
      </c>
      <c r="CF235">
        <v>0</v>
      </c>
      <c r="CG235">
        <v>0</v>
      </c>
      <c r="CM235">
        <v>0</v>
      </c>
      <c r="CN235" t="s">
        <v>3</v>
      </c>
      <c r="CO235">
        <v>0</v>
      </c>
      <c r="CP235">
        <f>(P235+Q235+S235)</f>
        <v>177626.06</v>
      </c>
      <c r="CQ235">
        <f>(AC235*BC235*AW235)</f>
        <v>51150.7</v>
      </c>
      <c r="CR235">
        <f>((((ET235)*BB235-(EU235)*BS235)+AE235*BS235)*AV235)</f>
        <v>0</v>
      </c>
      <c r="CS235">
        <f>(AE235*BS235*AV235)</f>
        <v>0</v>
      </c>
      <c r="CT235">
        <f>(AF235*BA235*AV235)</f>
        <v>15127.68</v>
      </c>
      <c r="CU235">
        <f>AG235</f>
        <v>0</v>
      </c>
      <c r="CV235">
        <f>(AH235*AV235)</f>
        <v>80.27</v>
      </c>
      <c r="CW235">
        <f>AI235</f>
        <v>0</v>
      </c>
      <c r="CX235">
        <f>AJ235</f>
        <v>0</v>
      </c>
      <c r="CY235">
        <f>((S235*BZ235)/100)</f>
        <v>28379.526000000002</v>
      </c>
      <c r="CZ235">
        <f>((S235*CA235)/100)</f>
        <v>4054.2179999999998</v>
      </c>
      <c r="DC235" t="s">
        <v>3</v>
      </c>
      <c r="DD235" t="s">
        <v>3</v>
      </c>
      <c r="DE235" t="s">
        <v>3</v>
      </c>
      <c r="DF235" t="s">
        <v>3</v>
      </c>
      <c r="DG235" t="s">
        <v>3</v>
      </c>
      <c r="DH235" t="s">
        <v>3</v>
      </c>
      <c r="DI235" t="s">
        <v>3</v>
      </c>
      <c r="DJ235" t="s">
        <v>3</v>
      </c>
      <c r="DK235" t="s">
        <v>3</v>
      </c>
      <c r="DL235" t="s">
        <v>3</v>
      </c>
      <c r="DM235" t="s">
        <v>3</v>
      </c>
      <c r="DN235">
        <v>0</v>
      </c>
      <c r="DO235">
        <v>0</v>
      </c>
      <c r="DP235">
        <v>1</v>
      </c>
      <c r="DQ235">
        <v>1</v>
      </c>
      <c r="DU235">
        <v>1003</v>
      </c>
      <c r="DV235" t="s">
        <v>32</v>
      </c>
      <c r="DW235" t="s">
        <v>32</v>
      </c>
      <c r="DX235">
        <v>100</v>
      </c>
      <c r="EE235">
        <v>34857346</v>
      </c>
      <c r="EF235">
        <v>1</v>
      </c>
      <c r="EG235" t="s">
        <v>22</v>
      </c>
      <c r="EH235">
        <v>0</v>
      </c>
      <c r="EI235" t="s">
        <v>3</v>
      </c>
      <c r="EJ235">
        <v>4</v>
      </c>
      <c r="EK235">
        <v>0</v>
      </c>
      <c r="EL235" t="s">
        <v>23</v>
      </c>
      <c r="EM235" t="s">
        <v>24</v>
      </c>
      <c r="EO235" t="s">
        <v>3</v>
      </c>
      <c r="EQ235">
        <v>0</v>
      </c>
      <c r="ER235">
        <v>66278.38</v>
      </c>
      <c r="ES235">
        <v>51150.7</v>
      </c>
      <c r="ET235">
        <v>0</v>
      </c>
      <c r="EU235">
        <v>0</v>
      </c>
      <c r="EV235">
        <v>15127.68</v>
      </c>
      <c r="EW235">
        <v>80.27</v>
      </c>
      <c r="EX235">
        <v>0</v>
      </c>
      <c r="EY235">
        <v>0</v>
      </c>
      <c r="FQ235">
        <v>0</v>
      </c>
      <c r="FR235">
        <f>ROUND(IF(AND(BH235=3,BI235=3),P235,0),2)</f>
        <v>0</v>
      </c>
      <c r="FS235">
        <v>0</v>
      </c>
      <c r="FX235">
        <v>70</v>
      </c>
      <c r="FY235">
        <v>10</v>
      </c>
      <c r="GA235" t="s">
        <v>3</v>
      </c>
      <c r="GD235">
        <v>0</v>
      </c>
      <c r="GF235">
        <v>1662705162</v>
      </c>
      <c r="GG235">
        <v>2</v>
      </c>
      <c r="GH235">
        <v>1</v>
      </c>
      <c r="GI235">
        <v>-2</v>
      </c>
      <c r="GJ235">
        <v>0</v>
      </c>
      <c r="GK235">
        <f>ROUND(R235*(R12)/100,2)</f>
        <v>0</v>
      </c>
      <c r="GL235">
        <f>ROUND(IF(AND(BH235=3,BI235=3,FS235&lt;&gt;0),P235,0),2)</f>
        <v>0</v>
      </c>
      <c r="GM235">
        <f>ROUND(O235+X235+Y235+GK235,2)+GX235</f>
        <v>210059.81</v>
      </c>
      <c r="GN235">
        <f>IF(OR(BI235=0,BI235=1),ROUND(O235+X235+Y235+GK235,2),0)</f>
        <v>0</v>
      </c>
      <c r="GO235">
        <f>IF(BI235=2,ROUND(O235+X235+Y235+GK235,2),0)</f>
        <v>0</v>
      </c>
      <c r="GP235">
        <f>IF(BI235=4,ROUND(O235+X235+Y235+GK235,2)+GX235,0)</f>
        <v>210059.81</v>
      </c>
      <c r="GR235">
        <v>0</v>
      </c>
      <c r="GS235">
        <v>3</v>
      </c>
      <c r="GT235">
        <v>0</v>
      </c>
      <c r="GU235" t="s">
        <v>3</v>
      </c>
      <c r="GV235">
        <f>ROUND((GT235),6)</f>
        <v>0</v>
      </c>
      <c r="GW235">
        <v>1</v>
      </c>
      <c r="GX235">
        <f>ROUND(HC235*I235,2)</f>
        <v>0</v>
      </c>
      <c r="HA235">
        <v>0</v>
      </c>
      <c r="HB235">
        <v>0</v>
      </c>
      <c r="HC235">
        <f>GV235*GW235</f>
        <v>0</v>
      </c>
      <c r="IK235">
        <v>0</v>
      </c>
    </row>
    <row r="237" spans="1:245" x14ac:dyDescent="0.2">
      <c r="A237" s="2">
        <v>51</v>
      </c>
      <c r="B237" s="2">
        <f>B231</f>
        <v>1</v>
      </c>
      <c r="C237" s="2">
        <f>A231</f>
        <v>5</v>
      </c>
      <c r="D237" s="2">
        <f>ROW(A231)</f>
        <v>231</v>
      </c>
      <c r="E237" s="2"/>
      <c r="F237" s="2" t="str">
        <f>IF(F231&lt;&gt;"",F231,"")</f>
        <v>Новый подраздел</v>
      </c>
      <c r="G237" s="2" t="str">
        <f>IF(G231&lt;&gt;"",G231,"")</f>
        <v>Установка бортового камня</v>
      </c>
      <c r="H237" s="2">
        <v>0</v>
      </c>
      <c r="I237" s="2"/>
      <c r="J237" s="2"/>
      <c r="K237" s="2"/>
      <c r="L237" s="2"/>
      <c r="M237" s="2"/>
      <c r="N237" s="2"/>
      <c r="O237" s="2">
        <f t="shared" ref="O237:T237" si="181">ROUND(AB237,2)</f>
        <v>177626.06</v>
      </c>
      <c r="P237" s="2">
        <f t="shared" si="181"/>
        <v>137083.88</v>
      </c>
      <c r="Q237" s="2">
        <f t="shared" si="181"/>
        <v>0</v>
      </c>
      <c r="R237" s="2">
        <f t="shared" si="181"/>
        <v>0</v>
      </c>
      <c r="S237" s="2">
        <f t="shared" si="181"/>
        <v>40542.18</v>
      </c>
      <c r="T237" s="2">
        <f t="shared" si="181"/>
        <v>0</v>
      </c>
      <c r="U237" s="2">
        <f>AH237</f>
        <v>215.12360000000001</v>
      </c>
      <c r="V237" s="2">
        <f>AI237</f>
        <v>0</v>
      </c>
      <c r="W237" s="2">
        <f>ROUND(AJ237,2)</f>
        <v>0</v>
      </c>
      <c r="X237" s="2">
        <f>ROUND(AK237,2)</f>
        <v>28379.53</v>
      </c>
      <c r="Y237" s="2">
        <f>ROUND(AL237,2)</f>
        <v>4054.22</v>
      </c>
      <c r="Z237" s="2"/>
      <c r="AA237" s="2"/>
      <c r="AB237" s="2">
        <f>ROUND(SUMIF(AA235:AA235,"=39292387",O235:O235),2)</f>
        <v>177626.06</v>
      </c>
      <c r="AC237" s="2">
        <f>ROUND(SUMIF(AA235:AA235,"=39292387",P235:P235),2)</f>
        <v>137083.88</v>
      </c>
      <c r="AD237" s="2">
        <f>ROUND(SUMIF(AA235:AA235,"=39292387",Q235:Q235),2)</f>
        <v>0</v>
      </c>
      <c r="AE237" s="2">
        <f>ROUND(SUMIF(AA235:AA235,"=39292387",R235:R235),2)</f>
        <v>0</v>
      </c>
      <c r="AF237" s="2">
        <f>ROUND(SUMIF(AA235:AA235,"=39292387",S235:S235),2)</f>
        <v>40542.18</v>
      </c>
      <c r="AG237" s="2">
        <f>ROUND(SUMIF(AA235:AA235,"=39292387",T235:T235),2)</f>
        <v>0</v>
      </c>
      <c r="AH237" s="2">
        <f>SUMIF(AA235:AA235,"=39292387",U235:U235)</f>
        <v>215.12360000000001</v>
      </c>
      <c r="AI237" s="2">
        <f>SUMIF(AA235:AA235,"=39292387",V235:V235)</f>
        <v>0</v>
      </c>
      <c r="AJ237" s="2">
        <f>ROUND(SUMIF(AA235:AA235,"=39292387",W235:W235),2)</f>
        <v>0</v>
      </c>
      <c r="AK237" s="2">
        <f>ROUND(SUMIF(AA235:AA235,"=39292387",X235:X235),2)</f>
        <v>28379.53</v>
      </c>
      <c r="AL237" s="2">
        <f>ROUND(SUMIF(AA235:AA235,"=39292387",Y235:Y235),2)</f>
        <v>4054.22</v>
      </c>
      <c r="AM237" s="2"/>
      <c r="AN237" s="2"/>
      <c r="AO237" s="2">
        <f t="shared" ref="AO237:BC237" si="182">ROUND(BX237,2)</f>
        <v>0</v>
      </c>
      <c r="AP237" s="2">
        <f t="shared" si="182"/>
        <v>0</v>
      </c>
      <c r="AQ237" s="2">
        <f t="shared" si="182"/>
        <v>0</v>
      </c>
      <c r="AR237" s="2">
        <f t="shared" si="182"/>
        <v>210059.81</v>
      </c>
      <c r="AS237" s="2">
        <f t="shared" si="182"/>
        <v>0</v>
      </c>
      <c r="AT237" s="2">
        <f t="shared" si="182"/>
        <v>0</v>
      </c>
      <c r="AU237" s="2">
        <f t="shared" si="182"/>
        <v>210059.81</v>
      </c>
      <c r="AV237" s="2">
        <f t="shared" si="182"/>
        <v>137083.88</v>
      </c>
      <c r="AW237" s="2">
        <f t="shared" si="182"/>
        <v>137083.88</v>
      </c>
      <c r="AX237" s="2">
        <f t="shared" si="182"/>
        <v>0</v>
      </c>
      <c r="AY237" s="2">
        <f t="shared" si="182"/>
        <v>137083.88</v>
      </c>
      <c r="AZ237" s="2">
        <f t="shared" si="182"/>
        <v>0</v>
      </c>
      <c r="BA237" s="2">
        <f t="shared" si="182"/>
        <v>0</v>
      </c>
      <c r="BB237" s="2">
        <f t="shared" si="182"/>
        <v>0</v>
      </c>
      <c r="BC237" s="2">
        <f t="shared" si="182"/>
        <v>0</v>
      </c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>
        <f>ROUND(SUMIF(AA235:AA235,"=39292387",FQ235:FQ235),2)</f>
        <v>0</v>
      </c>
      <c r="BY237" s="2">
        <f>ROUND(SUMIF(AA235:AA235,"=39292387",FR235:FR235),2)</f>
        <v>0</v>
      </c>
      <c r="BZ237" s="2">
        <f>ROUND(SUMIF(AA235:AA235,"=39292387",GL235:GL235),2)</f>
        <v>0</v>
      </c>
      <c r="CA237" s="2">
        <f>ROUND(SUMIF(AA235:AA235,"=39292387",GM235:GM235),2)</f>
        <v>210059.81</v>
      </c>
      <c r="CB237" s="2">
        <f>ROUND(SUMIF(AA235:AA235,"=39292387",GN235:GN235),2)</f>
        <v>0</v>
      </c>
      <c r="CC237" s="2">
        <f>ROUND(SUMIF(AA235:AA235,"=39292387",GO235:GO235),2)</f>
        <v>0</v>
      </c>
      <c r="CD237" s="2">
        <f>ROUND(SUMIF(AA235:AA235,"=39292387",GP235:GP235),2)</f>
        <v>210059.81</v>
      </c>
      <c r="CE237" s="2">
        <f>AC237-BX237</f>
        <v>137083.88</v>
      </c>
      <c r="CF237" s="2">
        <f>AC237-BY237</f>
        <v>137083.88</v>
      </c>
      <c r="CG237" s="2">
        <f>BX237-BZ237</f>
        <v>0</v>
      </c>
      <c r="CH237" s="2">
        <f>AC237-BX237-BY237+BZ237</f>
        <v>137083.88</v>
      </c>
      <c r="CI237" s="2">
        <f>BY237-BZ237</f>
        <v>0</v>
      </c>
      <c r="CJ237" s="2">
        <f>ROUND(SUMIF(AA235:AA235,"=39292387",GX235:GX235),2)</f>
        <v>0</v>
      </c>
      <c r="CK237" s="2">
        <f>ROUND(SUMIF(AA235:AA235,"=39292387",GY235:GY235),2)</f>
        <v>0</v>
      </c>
      <c r="CL237" s="2">
        <f>ROUND(SUMIF(AA235:AA235,"=39292387",GZ235:GZ235),2)</f>
        <v>0</v>
      </c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>
        <v>0</v>
      </c>
    </row>
    <row r="239" spans="1:245" x14ac:dyDescent="0.2">
      <c r="A239" s="4">
        <v>50</v>
      </c>
      <c r="B239" s="4">
        <v>0</v>
      </c>
      <c r="C239" s="4">
        <v>0</v>
      </c>
      <c r="D239" s="4">
        <v>1</v>
      </c>
      <c r="E239" s="4">
        <v>201</v>
      </c>
      <c r="F239" s="4">
        <f>ROUND(Source!O237,O239)</f>
        <v>177626.06</v>
      </c>
      <c r="G239" s="4" t="s">
        <v>65</v>
      </c>
      <c r="H239" s="4" t="s">
        <v>66</v>
      </c>
      <c r="I239" s="4"/>
      <c r="J239" s="4"/>
      <c r="K239" s="4">
        <v>201</v>
      </c>
      <c r="L239" s="4">
        <v>1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45" x14ac:dyDescent="0.2">
      <c r="A240" s="4">
        <v>50</v>
      </c>
      <c r="B240" s="4">
        <v>0</v>
      </c>
      <c r="C240" s="4">
        <v>0</v>
      </c>
      <c r="D240" s="4">
        <v>1</v>
      </c>
      <c r="E240" s="4">
        <v>202</v>
      </c>
      <c r="F240" s="4">
        <f>ROUND(Source!P237,O240)</f>
        <v>137083.88</v>
      </c>
      <c r="G240" s="4" t="s">
        <v>67</v>
      </c>
      <c r="H240" s="4" t="s">
        <v>68</v>
      </c>
      <c r="I240" s="4"/>
      <c r="J240" s="4"/>
      <c r="K240" s="4">
        <v>202</v>
      </c>
      <c r="L240" s="4">
        <v>2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x14ac:dyDescent="0.2">
      <c r="A241" s="4">
        <v>50</v>
      </c>
      <c r="B241" s="4">
        <v>0</v>
      </c>
      <c r="C241" s="4">
        <v>0</v>
      </c>
      <c r="D241" s="4">
        <v>1</v>
      </c>
      <c r="E241" s="4">
        <v>222</v>
      </c>
      <c r="F241" s="4">
        <f>ROUND(Source!AO237,O241)</f>
        <v>0</v>
      </c>
      <c r="G241" s="4" t="s">
        <v>69</v>
      </c>
      <c r="H241" s="4" t="s">
        <v>70</v>
      </c>
      <c r="I241" s="4"/>
      <c r="J241" s="4"/>
      <c r="K241" s="4">
        <v>222</v>
      </c>
      <c r="L241" s="4">
        <v>3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x14ac:dyDescent="0.2">
      <c r="A242" s="4">
        <v>50</v>
      </c>
      <c r="B242" s="4">
        <v>0</v>
      </c>
      <c r="C242" s="4">
        <v>0</v>
      </c>
      <c r="D242" s="4">
        <v>1</v>
      </c>
      <c r="E242" s="4">
        <v>225</v>
      </c>
      <c r="F242" s="4">
        <f>ROUND(Source!AV237,O242)</f>
        <v>137083.88</v>
      </c>
      <c r="G242" s="4" t="s">
        <v>71</v>
      </c>
      <c r="H242" s="4" t="s">
        <v>72</v>
      </c>
      <c r="I242" s="4"/>
      <c r="J242" s="4"/>
      <c r="K242" s="4">
        <v>225</v>
      </c>
      <c r="L242" s="4">
        <v>4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x14ac:dyDescent="0.2">
      <c r="A243" s="4">
        <v>50</v>
      </c>
      <c r="B243" s="4">
        <v>0</v>
      </c>
      <c r="C243" s="4">
        <v>0</v>
      </c>
      <c r="D243" s="4">
        <v>1</v>
      </c>
      <c r="E243" s="4">
        <v>226</v>
      </c>
      <c r="F243" s="4">
        <f>ROUND(Source!AW237,O243)</f>
        <v>137083.88</v>
      </c>
      <c r="G243" s="4" t="s">
        <v>73</v>
      </c>
      <c r="H243" s="4" t="s">
        <v>74</v>
      </c>
      <c r="I243" s="4"/>
      <c r="J243" s="4"/>
      <c r="K243" s="4">
        <v>226</v>
      </c>
      <c r="L243" s="4">
        <v>5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x14ac:dyDescent="0.2">
      <c r="A244" s="4">
        <v>50</v>
      </c>
      <c r="B244" s="4">
        <v>0</v>
      </c>
      <c r="C244" s="4">
        <v>0</v>
      </c>
      <c r="D244" s="4">
        <v>1</v>
      </c>
      <c r="E244" s="4">
        <v>227</v>
      </c>
      <c r="F244" s="4">
        <f>ROUND(Source!AX237,O244)</f>
        <v>0</v>
      </c>
      <c r="G244" s="4" t="s">
        <v>75</v>
      </c>
      <c r="H244" s="4" t="s">
        <v>76</v>
      </c>
      <c r="I244" s="4"/>
      <c r="J244" s="4"/>
      <c r="K244" s="4">
        <v>227</v>
      </c>
      <c r="L244" s="4">
        <v>6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x14ac:dyDescent="0.2">
      <c r="A245" s="4">
        <v>50</v>
      </c>
      <c r="B245" s="4">
        <v>0</v>
      </c>
      <c r="C245" s="4">
        <v>0</v>
      </c>
      <c r="D245" s="4">
        <v>1</v>
      </c>
      <c r="E245" s="4">
        <v>228</v>
      </c>
      <c r="F245" s="4">
        <f>ROUND(Source!AY237,O245)</f>
        <v>137083.88</v>
      </c>
      <c r="G245" s="4" t="s">
        <v>77</v>
      </c>
      <c r="H245" s="4" t="s">
        <v>78</v>
      </c>
      <c r="I245" s="4"/>
      <c r="J245" s="4"/>
      <c r="K245" s="4">
        <v>228</v>
      </c>
      <c r="L245" s="4">
        <v>7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x14ac:dyDescent="0.2">
      <c r="A246" s="4">
        <v>50</v>
      </c>
      <c r="B246" s="4">
        <v>0</v>
      </c>
      <c r="C246" s="4">
        <v>0</v>
      </c>
      <c r="D246" s="4">
        <v>1</v>
      </c>
      <c r="E246" s="4">
        <v>216</v>
      </c>
      <c r="F246" s="4">
        <f>ROUND(Source!AP237,O246)</f>
        <v>0</v>
      </c>
      <c r="G246" s="4" t="s">
        <v>79</v>
      </c>
      <c r="H246" s="4" t="s">
        <v>80</v>
      </c>
      <c r="I246" s="4"/>
      <c r="J246" s="4"/>
      <c r="K246" s="4">
        <v>216</v>
      </c>
      <c r="L246" s="4">
        <v>8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x14ac:dyDescent="0.2">
      <c r="A247" s="4">
        <v>50</v>
      </c>
      <c r="B247" s="4">
        <v>0</v>
      </c>
      <c r="C247" s="4">
        <v>0</v>
      </c>
      <c r="D247" s="4">
        <v>1</v>
      </c>
      <c r="E247" s="4">
        <v>223</v>
      </c>
      <c r="F247" s="4">
        <f>ROUND(Source!AQ237,O247)</f>
        <v>0</v>
      </c>
      <c r="G247" s="4" t="s">
        <v>81</v>
      </c>
      <c r="H247" s="4" t="s">
        <v>82</v>
      </c>
      <c r="I247" s="4"/>
      <c r="J247" s="4"/>
      <c r="K247" s="4">
        <v>223</v>
      </c>
      <c r="L247" s="4">
        <v>9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x14ac:dyDescent="0.2">
      <c r="A248" s="4">
        <v>50</v>
      </c>
      <c r="B248" s="4">
        <v>0</v>
      </c>
      <c r="C248" s="4">
        <v>0</v>
      </c>
      <c r="D248" s="4">
        <v>1</v>
      </c>
      <c r="E248" s="4">
        <v>229</v>
      </c>
      <c r="F248" s="4">
        <f>ROUND(Source!AZ237,O248)</f>
        <v>0</v>
      </c>
      <c r="G248" s="4" t="s">
        <v>83</v>
      </c>
      <c r="H248" s="4" t="s">
        <v>84</v>
      </c>
      <c r="I248" s="4"/>
      <c r="J248" s="4"/>
      <c r="K248" s="4">
        <v>229</v>
      </c>
      <c r="L248" s="4">
        <v>10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x14ac:dyDescent="0.2">
      <c r="A249" s="4">
        <v>50</v>
      </c>
      <c r="B249" s="4">
        <v>0</v>
      </c>
      <c r="C249" s="4">
        <v>0</v>
      </c>
      <c r="D249" s="4">
        <v>1</v>
      </c>
      <c r="E249" s="4">
        <v>203</v>
      </c>
      <c r="F249" s="4">
        <f>ROUND(Source!Q237,O249)</f>
        <v>0</v>
      </c>
      <c r="G249" s="4" t="s">
        <v>85</v>
      </c>
      <c r="H249" s="4" t="s">
        <v>86</v>
      </c>
      <c r="I249" s="4"/>
      <c r="J249" s="4"/>
      <c r="K249" s="4">
        <v>203</v>
      </c>
      <c r="L249" s="4">
        <v>11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x14ac:dyDescent="0.2">
      <c r="A250" s="4">
        <v>50</v>
      </c>
      <c r="B250" s="4">
        <v>0</v>
      </c>
      <c r="C250" s="4">
        <v>0</v>
      </c>
      <c r="D250" s="4">
        <v>1</v>
      </c>
      <c r="E250" s="4">
        <v>231</v>
      </c>
      <c r="F250" s="4">
        <f>ROUND(Source!BB237,O250)</f>
        <v>0</v>
      </c>
      <c r="G250" s="4" t="s">
        <v>87</v>
      </c>
      <c r="H250" s="4" t="s">
        <v>88</v>
      </c>
      <c r="I250" s="4"/>
      <c r="J250" s="4"/>
      <c r="K250" s="4">
        <v>231</v>
      </c>
      <c r="L250" s="4">
        <v>12</v>
      </c>
      <c r="M250" s="4">
        <v>3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 x14ac:dyDescent="0.2">
      <c r="A251" s="4">
        <v>50</v>
      </c>
      <c r="B251" s="4">
        <v>0</v>
      </c>
      <c r="C251" s="4">
        <v>0</v>
      </c>
      <c r="D251" s="4">
        <v>1</v>
      </c>
      <c r="E251" s="4">
        <v>204</v>
      </c>
      <c r="F251" s="4">
        <f>ROUND(Source!R237,O251)</f>
        <v>0</v>
      </c>
      <c r="G251" s="4" t="s">
        <v>89</v>
      </c>
      <c r="H251" s="4" t="s">
        <v>90</v>
      </c>
      <c r="I251" s="4"/>
      <c r="J251" s="4"/>
      <c r="K251" s="4">
        <v>204</v>
      </c>
      <c r="L251" s="4">
        <v>13</v>
      </c>
      <c r="M251" s="4">
        <v>3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3" x14ac:dyDescent="0.2">
      <c r="A252" s="4">
        <v>50</v>
      </c>
      <c r="B252" s="4">
        <v>0</v>
      </c>
      <c r="C252" s="4">
        <v>0</v>
      </c>
      <c r="D252" s="4">
        <v>1</v>
      </c>
      <c r="E252" s="4">
        <v>205</v>
      </c>
      <c r="F252" s="4">
        <f>ROUND(Source!S237,O252)</f>
        <v>40542.18</v>
      </c>
      <c r="G252" s="4" t="s">
        <v>91</v>
      </c>
      <c r="H252" s="4" t="s">
        <v>92</v>
      </c>
      <c r="I252" s="4"/>
      <c r="J252" s="4"/>
      <c r="K252" s="4">
        <v>205</v>
      </c>
      <c r="L252" s="4">
        <v>14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3" x14ac:dyDescent="0.2">
      <c r="A253" s="4">
        <v>50</v>
      </c>
      <c r="B253" s="4">
        <v>0</v>
      </c>
      <c r="C253" s="4">
        <v>0</v>
      </c>
      <c r="D253" s="4">
        <v>1</v>
      </c>
      <c r="E253" s="4">
        <v>232</v>
      </c>
      <c r="F253" s="4">
        <f>ROUND(Source!BC237,O253)</f>
        <v>0</v>
      </c>
      <c r="G253" s="4" t="s">
        <v>93</v>
      </c>
      <c r="H253" s="4" t="s">
        <v>94</v>
      </c>
      <c r="I253" s="4"/>
      <c r="J253" s="4"/>
      <c r="K253" s="4">
        <v>232</v>
      </c>
      <c r="L253" s="4">
        <v>15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3" x14ac:dyDescent="0.2">
      <c r="A254" s="4">
        <v>50</v>
      </c>
      <c r="B254" s="4">
        <v>0</v>
      </c>
      <c r="C254" s="4">
        <v>0</v>
      </c>
      <c r="D254" s="4">
        <v>1</v>
      </c>
      <c r="E254" s="4">
        <v>214</v>
      </c>
      <c r="F254" s="4">
        <f>ROUND(Source!AS237,O254)</f>
        <v>0</v>
      </c>
      <c r="G254" s="4" t="s">
        <v>95</v>
      </c>
      <c r="H254" s="4" t="s">
        <v>96</v>
      </c>
      <c r="I254" s="4"/>
      <c r="J254" s="4"/>
      <c r="K254" s="4">
        <v>214</v>
      </c>
      <c r="L254" s="4">
        <v>16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 x14ac:dyDescent="0.2">
      <c r="A255" s="4">
        <v>50</v>
      </c>
      <c r="B255" s="4">
        <v>0</v>
      </c>
      <c r="C255" s="4">
        <v>0</v>
      </c>
      <c r="D255" s="4">
        <v>1</v>
      </c>
      <c r="E255" s="4">
        <v>215</v>
      </c>
      <c r="F255" s="4">
        <f>ROUND(Source!AT237,O255)</f>
        <v>0</v>
      </c>
      <c r="G255" s="4" t="s">
        <v>97</v>
      </c>
      <c r="H255" s="4" t="s">
        <v>98</v>
      </c>
      <c r="I255" s="4"/>
      <c r="J255" s="4"/>
      <c r="K255" s="4">
        <v>215</v>
      </c>
      <c r="L255" s="4">
        <v>17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3" x14ac:dyDescent="0.2">
      <c r="A256" s="4">
        <v>50</v>
      </c>
      <c r="B256" s="4">
        <v>0</v>
      </c>
      <c r="C256" s="4">
        <v>0</v>
      </c>
      <c r="D256" s="4">
        <v>1</v>
      </c>
      <c r="E256" s="4">
        <v>217</v>
      </c>
      <c r="F256" s="4">
        <f>ROUND(Source!AU237,O256)</f>
        <v>210059.81</v>
      </c>
      <c r="G256" s="4" t="s">
        <v>99</v>
      </c>
      <c r="H256" s="4" t="s">
        <v>100</v>
      </c>
      <c r="I256" s="4"/>
      <c r="J256" s="4"/>
      <c r="K256" s="4">
        <v>217</v>
      </c>
      <c r="L256" s="4">
        <v>18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45" x14ac:dyDescent="0.2">
      <c r="A257" s="4">
        <v>50</v>
      </c>
      <c r="B257" s="4">
        <v>0</v>
      </c>
      <c r="C257" s="4">
        <v>0</v>
      </c>
      <c r="D257" s="4">
        <v>1</v>
      </c>
      <c r="E257" s="4">
        <v>230</v>
      </c>
      <c r="F257" s="4">
        <f>ROUND(Source!BA237,O257)</f>
        <v>0</v>
      </c>
      <c r="G257" s="4" t="s">
        <v>101</v>
      </c>
      <c r="H257" s="4" t="s">
        <v>102</v>
      </c>
      <c r="I257" s="4"/>
      <c r="J257" s="4"/>
      <c r="K257" s="4">
        <v>230</v>
      </c>
      <c r="L257" s="4">
        <v>19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45" x14ac:dyDescent="0.2">
      <c r="A258" s="4">
        <v>50</v>
      </c>
      <c r="B258" s="4">
        <v>0</v>
      </c>
      <c r="C258" s="4">
        <v>0</v>
      </c>
      <c r="D258" s="4">
        <v>1</v>
      </c>
      <c r="E258" s="4">
        <v>206</v>
      </c>
      <c r="F258" s="4">
        <f>ROUND(Source!T237,O258)</f>
        <v>0</v>
      </c>
      <c r="G258" s="4" t="s">
        <v>103</v>
      </c>
      <c r="H258" s="4" t="s">
        <v>104</v>
      </c>
      <c r="I258" s="4"/>
      <c r="J258" s="4"/>
      <c r="K258" s="4">
        <v>206</v>
      </c>
      <c r="L258" s="4">
        <v>20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/>
    </row>
    <row r="259" spans="1:245" x14ac:dyDescent="0.2">
      <c r="A259" s="4">
        <v>50</v>
      </c>
      <c r="B259" s="4">
        <v>0</v>
      </c>
      <c r="C259" s="4">
        <v>0</v>
      </c>
      <c r="D259" s="4">
        <v>1</v>
      </c>
      <c r="E259" s="4">
        <v>207</v>
      </c>
      <c r="F259" s="4">
        <f>Source!U237</f>
        <v>215.12360000000001</v>
      </c>
      <c r="G259" s="4" t="s">
        <v>105</v>
      </c>
      <c r="H259" s="4" t="s">
        <v>106</v>
      </c>
      <c r="I259" s="4"/>
      <c r="J259" s="4"/>
      <c r="K259" s="4">
        <v>207</v>
      </c>
      <c r="L259" s="4">
        <v>21</v>
      </c>
      <c r="M259" s="4">
        <v>3</v>
      </c>
      <c r="N259" s="4" t="s">
        <v>3</v>
      </c>
      <c r="O259" s="4">
        <v>-1</v>
      </c>
      <c r="P259" s="4"/>
      <c r="Q259" s="4"/>
      <c r="R259" s="4"/>
      <c r="S259" s="4"/>
      <c r="T259" s="4"/>
      <c r="U259" s="4"/>
      <c r="V259" s="4"/>
      <c r="W259" s="4"/>
    </row>
    <row r="260" spans="1:245" x14ac:dyDescent="0.2">
      <c r="A260" s="4">
        <v>50</v>
      </c>
      <c r="B260" s="4">
        <v>0</v>
      </c>
      <c r="C260" s="4">
        <v>0</v>
      </c>
      <c r="D260" s="4">
        <v>1</v>
      </c>
      <c r="E260" s="4">
        <v>208</v>
      </c>
      <c r="F260" s="4">
        <f>Source!V237</f>
        <v>0</v>
      </c>
      <c r="G260" s="4" t="s">
        <v>107</v>
      </c>
      <c r="H260" s="4" t="s">
        <v>108</v>
      </c>
      <c r="I260" s="4"/>
      <c r="J260" s="4"/>
      <c r="K260" s="4">
        <v>208</v>
      </c>
      <c r="L260" s="4">
        <v>22</v>
      </c>
      <c r="M260" s="4">
        <v>3</v>
      </c>
      <c r="N260" s="4" t="s">
        <v>3</v>
      </c>
      <c r="O260" s="4">
        <v>-1</v>
      </c>
      <c r="P260" s="4"/>
      <c r="Q260" s="4"/>
      <c r="R260" s="4"/>
      <c r="S260" s="4"/>
      <c r="T260" s="4"/>
      <c r="U260" s="4"/>
      <c r="V260" s="4"/>
      <c r="W260" s="4"/>
    </row>
    <row r="261" spans="1:245" x14ac:dyDescent="0.2">
      <c r="A261" s="4">
        <v>50</v>
      </c>
      <c r="B261" s="4">
        <v>0</v>
      </c>
      <c r="C261" s="4">
        <v>0</v>
      </c>
      <c r="D261" s="4">
        <v>1</v>
      </c>
      <c r="E261" s="4">
        <v>209</v>
      </c>
      <c r="F261" s="4">
        <f>ROUND(Source!W237,O261)</f>
        <v>0</v>
      </c>
      <c r="G261" s="4" t="s">
        <v>109</v>
      </c>
      <c r="H261" s="4" t="s">
        <v>110</v>
      </c>
      <c r="I261" s="4"/>
      <c r="J261" s="4"/>
      <c r="K261" s="4">
        <v>209</v>
      </c>
      <c r="L261" s="4">
        <v>23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45" x14ac:dyDescent="0.2">
      <c r="A262" s="4">
        <v>50</v>
      </c>
      <c r="B262" s="4">
        <v>0</v>
      </c>
      <c r="C262" s="4">
        <v>0</v>
      </c>
      <c r="D262" s="4">
        <v>1</v>
      </c>
      <c r="E262" s="4">
        <v>210</v>
      </c>
      <c r="F262" s="4">
        <f>ROUND(Source!X237,O262)</f>
        <v>28379.53</v>
      </c>
      <c r="G262" s="4" t="s">
        <v>111</v>
      </c>
      <c r="H262" s="4" t="s">
        <v>112</v>
      </c>
      <c r="I262" s="4"/>
      <c r="J262" s="4"/>
      <c r="K262" s="4">
        <v>210</v>
      </c>
      <c r="L262" s="4">
        <v>24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45" x14ac:dyDescent="0.2">
      <c r="A263" s="4">
        <v>50</v>
      </c>
      <c r="B263" s="4">
        <v>0</v>
      </c>
      <c r="C263" s="4">
        <v>0</v>
      </c>
      <c r="D263" s="4">
        <v>1</v>
      </c>
      <c r="E263" s="4">
        <v>211</v>
      </c>
      <c r="F263" s="4">
        <f>ROUND(Source!Y237,O263)</f>
        <v>4054.22</v>
      </c>
      <c r="G263" s="4" t="s">
        <v>113</v>
      </c>
      <c r="H263" s="4" t="s">
        <v>114</v>
      </c>
      <c r="I263" s="4"/>
      <c r="J263" s="4"/>
      <c r="K263" s="4">
        <v>211</v>
      </c>
      <c r="L263" s="4">
        <v>25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45" x14ac:dyDescent="0.2">
      <c r="A264" s="4">
        <v>50</v>
      </c>
      <c r="B264" s="4">
        <v>0</v>
      </c>
      <c r="C264" s="4">
        <v>0</v>
      </c>
      <c r="D264" s="4">
        <v>1</v>
      </c>
      <c r="E264" s="4">
        <v>224</v>
      </c>
      <c r="F264" s="4">
        <f>ROUND(Source!AR237,O264)</f>
        <v>210059.81</v>
      </c>
      <c r="G264" s="4" t="s">
        <v>115</v>
      </c>
      <c r="H264" s="4" t="s">
        <v>116</v>
      </c>
      <c r="I264" s="4"/>
      <c r="J264" s="4"/>
      <c r="K264" s="4">
        <v>224</v>
      </c>
      <c r="L264" s="4">
        <v>26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6" spans="1:245" x14ac:dyDescent="0.2">
      <c r="A266" s="1">
        <v>5</v>
      </c>
      <c r="B266" s="1">
        <v>1</v>
      </c>
      <c r="C266" s="1"/>
      <c r="D266" s="1">
        <f>ROW(A286)</f>
        <v>286</v>
      </c>
      <c r="E266" s="1"/>
      <c r="F266" s="1" t="s">
        <v>15</v>
      </c>
      <c r="G266" s="1" t="s">
        <v>188</v>
      </c>
      <c r="H266" s="1" t="s">
        <v>3</v>
      </c>
      <c r="I266" s="1">
        <v>0</v>
      </c>
      <c r="J266" s="1"/>
      <c r="K266" s="1">
        <v>0</v>
      </c>
      <c r="L266" s="1"/>
      <c r="M266" s="1"/>
      <c r="N266" s="1"/>
      <c r="O266" s="1"/>
      <c r="P266" s="1"/>
      <c r="Q266" s="1"/>
      <c r="R266" s="1"/>
      <c r="S266" s="1"/>
      <c r="T266" s="1"/>
      <c r="U266" s="1" t="s">
        <v>3</v>
      </c>
      <c r="V266" s="1">
        <v>0</v>
      </c>
      <c r="W266" s="1"/>
      <c r="X266" s="1"/>
      <c r="Y266" s="1"/>
      <c r="Z266" s="1"/>
      <c r="AA266" s="1"/>
      <c r="AB266" s="1" t="s">
        <v>3</v>
      </c>
      <c r="AC266" s="1" t="s">
        <v>3</v>
      </c>
      <c r="AD266" s="1" t="s">
        <v>3</v>
      </c>
      <c r="AE266" s="1" t="s">
        <v>3</v>
      </c>
      <c r="AF266" s="1" t="s">
        <v>3</v>
      </c>
      <c r="AG266" s="1" t="s">
        <v>3</v>
      </c>
      <c r="AH266" s="1"/>
      <c r="AI266" s="1"/>
      <c r="AJ266" s="1"/>
      <c r="AK266" s="1"/>
      <c r="AL266" s="1"/>
      <c r="AM266" s="1"/>
      <c r="AN266" s="1"/>
      <c r="AO266" s="1"/>
      <c r="AP266" s="1" t="s">
        <v>3</v>
      </c>
      <c r="AQ266" s="1" t="s">
        <v>3</v>
      </c>
      <c r="AR266" s="1" t="s">
        <v>3</v>
      </c>
      <c r="AS266" s="1"/>
      <c r="AT266" s="1"/>
      <c r="AU266" s="1"/>
      <c r="AV266" s="1"/>
      <c r="AW266" s="1"/>
      <c r="AX266" s="1"/>
      <c r="AY266" s="1"/>
      <c r="AZ266" s="1" t="s">
        <v>3</v>
      </c>
      <c r="BA266" s="1"/>
      <c r="BB266" s="1" t="s">
        <v>3</v>
      </c>
      <c r="BC266" s="1" t="s">
        <v>3</v>
      </c>
      <c r="BD266" s="1" t="s">
        <v>3</v>
      </c>
      <c r="BE266" s="1" t="s">
        <v>3</v>
      </c>
      <c r="BF266" s="1" t="s">
        <v>3</v>
      </c>
      <c r="BG266" s="1" t="s">
        <v>3</v>
      </c>
      <c r="BH266" s="1" t="s">
        <v>3</v>
      </c>
      <c r="BI266" s="1" t="s">
        <v>3</v>
      </c>
      <c r="BJ266" s="1" t="s">
        <v>3</v>
      </c>
      <c r="BK266" s="1" t="s">
        <v>3</v>
      </c>
      <c r="BL266" s="1" t="s">
        <v>3</v>
      </c>
      <c r="BM266" s="1" t="s">
        <v>3</v>
      </c>
      <c r="BN266" s="1" t="s">
        <v>3</v>
      </c>
      <c r="BO266" s="1" t="s">
        <v>3</v>
      </c>
      <c r="BP266" s="1" t="s">
        <v>3</v>
      </c>
      <c r="BQ266" s="1"/>
      <c r="BR266" s="1"/>
      <c r="BS266" s="1"/>
      <c r="BT266" s="1"/>
      <c r="BU266" s="1"/>
      <c r="BV266" s="1"/>
      <c r="BW266" s="1"/>
      <c r="BX266" s="1">
        <v>0</v>
      </c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>
        <v>0</v>
      </c>
    </row>
    <row r="268" spans="1:245" x14ac:dyDescent="0.2">
      <c r="A268" s="2">
        <v>52</v>
      </c>
      <c r="B268" s="2">
        <f t="shared" ref="B268:G268" si="183">B286</f>
        <v>1</v>
      </c>
      <c r="C268" s="2">
        <f t="shared" si="183"/>
        <v>5</v>
      </c>
      <c r="D268" s="2">
        <f t="shared" si="183"/>
        <v>266</v>
      </c>
      <c r="E268" s="2">
        <f t="shared" si="183"/>
        <v>0</v>
      </c>
      <c r="F268" s="2" t="str">
        <f t="shared" si="183"/>
        <v>Новый подраздел</v>
      </c>
      <c r="G268" s="2" t="str">
        <f t="shared" si="183"/>
        <v>Устройство АБП парковки</v>
      </c>
      <c r="H268" s="2"/>
      <c r="I268" s="2"/>
      <c r="J268" s="2"/>
      <c r="K268" s="2"/>
      <c r="L268" s="2"/>
      <c r="M268" s="2"/>
      <c r="N268" s="2"/>
      <c r="O268" s="2">
        <f t="shared" ref="O268:AT268" si="184">O286</f>
        <v>396902.7</v>
      </c>
      <c r="P268" s="2">
        <f t="shared" si="184"/>
        <v>294049.15999999997</v>
      </c>
      <c r="Q268" s="2">
        <f t="shared" si="184"/>
        <v>82863.740000000005</v>
      </c>
      <c r="R268" s="2">
        <f t="shared" si="184"/>
        <v>42344.62</v>
      </c>
      <c r="S268" s="2">
        <f t="shared" si="184"/>
        <v>19989.8</v>
      </c>
      <c r="T268" s="2">
        <f t="shared" si="184"/>
        <v>0</v>
      </c>
      <c r="U268" s="2">
        <f t="shared" si="184"/>
        <v>97.709069759199991</v>
      </c>
      <c r="V268" s="2">
        <f t="shared" si="184"/>
        <v>0</v>
      </c>
      <c r="W268" s="2">
        <f t="shared" si="184"/>
        <v>0</v>
      </c>
      <c r="X268" s="2">
        <f t="shared" si="184"/>
        <v>13992.86</v>
      </c>
      <c r="Y268" s="2">
        <f t="shared" si="184"/>
        <v>1998.98</v>
      </c>
      <c r="Z268" s="2">
        <f t="shared" si="184"/>
        <v>0</v>
      </c>
      <c r="AA268" s="2">
        <f t="shared" si="184"/>
        <v>0</v>
      </c>
      <c r="AB268" s="2">
        <f t="shared" si="184"/>
        <v>396902.7</v>
      </c>
      <c r="AC268" s="2">
        <f t="shared" si="184"/>
        <v>294049.15999999997</v>
      </c>
      <c r="AD268" s="2">
        <f t="shared" si="184"/>
        <v>82863.740000000005</v>
      </c>
      <c r="AE268" s="2">
        <f t="shared" si="184"/>
        <v>42344.62</v>
      </c>
      <c r="AF268" s="2">
        <f t="shared" si="184"/>
        <v>19989.8</v>
      </c>
      <c r="AG268" s="2">
        <f t="shared" si="184"/>
        <v>0</v>
      </c>
      <c r="AH268" s="2">
        <f t="shared" si="184"/>
        <v>97.709069759199991</v>
      </c>
      <c r="AI268" s="2">
        <f t="shared" si="184"/>
        <v>0</v>
      </c>
      <c r="AJ268" s="2">
        <f t="shared" si="184"/>
        <v>0</v>
      </c>
      <c r="AK268" s="2">
        <f t="shared" si="184"/>
        <v>13992.86</v>
      </c>
      <c r="AL268" s="2">
        <f t="shared" si="184"/>
        <v>1998.98</v>
      </c>
      <c r="AM268" s="2">
        <f t="shared" si="184"/>
        <v>0</v>
      </c>
      <c r="AN268" s="2">
        <f t="shared" si="184"/>
        <v>0</v>
      </c>
      <c r="AO268" s="2">
        <f t="shared" si="184"/>
        <v>0</v>
      </c>
      <c r="AP268" s="2">
        <f t="shared" si="184"/>
        <v>0</v>
      </c>
      <c r="AQ268" s="2">
        <f t="shared" si="184"/>
        <v>0</v>
      </c>
      <c r="AR268" s="2">
        <f t="shared" si="184"/>
        <v>426960.95</v>
      </c>
      <c r="AS268" s="2">
        <f t="shared" si="184"/>
        <v>0</v>
      </c>
      <c r="AT268" s="2">
        <f t="shared" si="184"/>
        <v>0</v>
      </c>
      <c r="AU268" s="2">
        <f t="shared" ref="AU268:BZ268" si="185">AU286</f>
        <v>426960.95</v>
      </c>
      <c r="AV268" s="2">
        <f t="shared" si="185"/>
        <v>294049.15999999997</v>
      </c>
      <c r="AW268" s="2">
        <f t="shared" si="185"/>
        <v>294049.15999999997</v>
      </c>
      <c r="AX268" s="2">
        <f t="shared" si="185"/>
        <v>0</v>
      </c>
      <c r="AY268" s="2">
        <f t="shared" si="185"/>
        <v>294049.15999999997</v>
      </c>
      <c r="AZ268" s="2">
        <f t="shared" si="185"/>
        <v>0</v>
      </c>
      <c r="BA268" s="2">
        <f t="shared" si="185"/>
        <v>0</v>
      </c>
      <c r="BB268" s="2">
        <f t="shared" si="185"/>
        <v>0</v>
      </c>
      <c r="BC268" s="2">
        <f t="shared" si="185"/>
        <v>0</v>
      </c>
      <c r="BD268" s="2">
        <f t="shared" si="185"/>
        <v>0</v>
      </c>
      <c r="BE268" s="2">
        <f t="shared" si="185"/>
        <v>0</v>
      </c>
      <c r="BF268" s="2">
        <f t="shared" si="185"/>
        <v>0</v>
      </c>
      <c r="BG268" s="2">
        <f t="shared" si="185"/>
        <v>0</v>
      </c>
      <c r="BH268" s="2">
        <f t="shared" si="185"/>
        <v>0</v>
      </c>
      <c r="BI268" s="2">
        <f t="shared" si="185"/>
        <v>0</v>
      </c>
      <c r="BJ268" s="2">
        <f t="shared" si="185"/>
        <v>0</v>
      </c>
      <c r="BK268" s="2">
        <f t="shared" si="185"/>
        <v>0</v>
      </c>
      <c r="BL268" s="2">
        <f t="shared" si="185"/>
        <v>0</v>
      </c>
      <c r="BM268" s="2">
        <f t="shared" si="185"/>
        <v>0</v>
      </c>
      <c r="BN268" s="2">
        <f t="shared" si="185"/>
        <v>0</v>
      </c>
      <c r="BO268" s="2">
        <f t="shared" si="185"/>
        <v>0</v>
      </c>
      <c r="BP268" s="2">
        <f t="shared" si="185"/>
        <v>0</v>
      </c>
      <c r="BQ268" s="2">
        <f t="shared" si="185"/>
        <v>0</v>
      </c>
      <c r="BR268" s="2">
        <f t="shared" si="185"/>
        <v>0</v>
      </c>
      <c r="BS268" s="2">
        <f t="shared" si="185"/>
        <v>0</v>
      </c>
      <c r="BT268" s="2">
        <f t="shared" si="185"/>
        <v>0</v>
      </c>
      <c r="BU268" s="2">
        <f t="shared" si="185"/>
        <v>0</v>
      </c>
      <c r="BV268" s="2">
        <f t="shared" si="185"/>
        <v>0</v>
      </c>
      <c r="BW268" s="2">
        <f t="shared" si="185"/>
        <v>0</v>
      </c>
      <c r="BX268" s="2">
        <f t="shared" si="185"/>
        <v>0</v>
      </c>
      <c r="BY268" s="2">
        <f t="shared" si="185"/>
        <v>0</v>
      </c>
      <c r="BZ268" s="2">
        <f t="shared" si="185"/>
        <v>0</v>
      </c>
      <c r="CA268" s="2">
        <f t="shared" ref="CA268:DF268" si="186">CA286</f>
        <v>426960.95</v>
      </c>
      <c r="CB268" s="2">
        <f t="shared" si="186"/>
        <v>0</v>
      </c>
      <c r="CC268" s="2">
        <f t="shared" si="186"/>
        <v>0</v>
      </c>
      <c r="CD268" s="2">
        <f t="shared" si="186"/>
        <v>426960.95</v>
      </c>
      <c r="CE268" s="2">
        <f t="shared" si="186"/>
        <v>294049.15999999997</v>
      </c>
      <c r="CF268" s="2">
        <f t="shared" si="186"/>
        <v>294049.15999999997</v>
      </c>
      <c r="CG268" s="2">
        <f t="shared" si="186"/>
        <v>0</v>
      </c>
      <c r="CH268" s="2">
        <f t="shared" si="186"/>
        <v>294049.15999999997</v>
      </c>
      <c r="CI268" s="2">
        <f t="shared" si="186"/>
        <v>0</v>
      </c>
      <c r="CJ268" s="2">
        <f t="shared" si="186"/>
        <v>0</v>
      </c>
      <c r="CK268" s="2">
        <f t="shared" si="186"/>
        <v>0</v>
      </c>
      <c r="CL268" s="2">
        <f t="shared" si="186"/>
        <v>0</v>
      </c>
      <c r="CM268" s="2">
        <f t="shared" si="186"/>
        <v>0</v>
      </c>
      <c r="CN268" s="2">
        <f t="shared" si="186"/>
        <v>0</v>
      </c>
      <c r="CO268" s="2">
        <f t="shared" si="186"/>
        <v>0</v>
      </c>
      <c r="CP268" s="2">
        <f t="shared" si="186"/>
        <v>0</v>
      </c>
      <c r="CQ268" s="2">
        <f t="shared" si="186"/>
        <v>0</v>
      </c>
      <c r="CR268" s="2">
        <f t="shared" si="186"/>
        <v>0</v>
      </c>
      <c r="CS268" s="2">
        <f t="shared" si="186"/>
        <v>0</v>
      </c>
      <c r="CT268" s="2">
        <f t="shared" si="186"/>
        <v>0</v>
      </c>
      <c r="CU268" s="2">
        <f t="shared" si="186"/>
        <v>0</v>
      </c>
      <c r="CV268" s="2">
        <f t="shared" si="186"/>
        <v>0</v>
      </c>
      <c r="CW268" s="2">
        <f t="shared" si="186"/>
        <v>0</v>
      </c>
      <c r="CX268" s="2">
        <f t="shared" si="186"/>
        <v>0</v>
      </c>
      <c r="CY268" s="2">
        <f t="shared" si="186"/>
        <v>0</v>
      </c>
      <c r="CZ268" s="2">
        <f t="shared" si="186"/>
        <v>0</v>
      </c>
      <c r="DA268" s="2">
        <f t="shared" si="186"/>
        <v>0</v>
      </c>
      <c r="DB268" s="2">
        <f t="shared" si="186"/>
        <v>0</v>
      </c>
      <c r="DC268" s="2">
        <f t="shared" si="186"/>
        <v>0</v>
      </c>
      <c r="DD268" s="2">
        <f t="shared" si="186"/>
        <v>0</v>
      </c>
      <c r="DE268" s="2">
        <f t="shared" si="186"/>
        <v>0</v>
      </c>
      <c r="DF268" s="2">
        <f t="shared" si="186"/>
        <v>0</v>
      </c>
      <c r="DG268" s="3">
        <f t="shared" ref="DG268:EL268" si="187">DG286</f>
        <v>0</v>
      </c>
      <c r="DH268" s="3">
        <f t="shared" si="187"/>
        <v>0</v>
      </c>
      <c r="DI268" s="3">
        <f t="shared" si="187"/>
        <v>0</v>
      </c>
      <c r="DJ268" s="3">
        <f t="shared" si="187"/>
        <v>0</v>
      </c>
      <c r="DK268" s="3">
        <f t="shared" si="187"/>
        <v>0</v>
      </c>
      <c r="DL268" s="3">
        <f t="shared" si="187"/>
        <v>0</v>
      </c>
      <c r="DM268" s="3">
        <f t="shared" si="187"/>
        <v>0</v>
      </c>
      <c r="DN268" s="3">
        <f t="shared" si="187"/>
        <v>0</v>
      </c>
      <c r="DO268" s="3">
        <f t="shared" si="187"/>
        <v>0</v>
      </c>
      <c r="DP268" s="3">
        <f t="shared" si="187"/>
        <v>0</v>
      </c>
      <c r="DQ268" s="3">
        <f t="shared" si="187"/>
        <v>0</v>
      </c>
      <c r="DR268" s="3">
        <f t="shared" si="187"/>
        <v>0</v>
      </c>
      <c r="DS268" s="3">
        <f t="shared" si="187"/>
        <v>0</v>
      </c>
      <c r="DT268" s="3">
        <f t="shared" si="187"/>
        <v>0</v>
      </c>
      <c r="DU268" s="3">
        <f t="shared" si="187"/>
        <v>0</v>
      </c>
      <c r="DV268" s="3">
        <f t="shared" si="187"/>
        <v>0</v>
      </c>
      <c r="DW268" s="3">
        <f t="shared" si="187"/>
        <v>0</v>
      </c>
      <c r="DX268" s="3">
        <f t="shared" si="187"/>
        <v>0</v>
      </c>
      <c r="DY268" s="3">
        <f t="shared" si="187"/>
        <v>0</v>
      </c>
      <c r="DZ268" s="3">
        <f t="shared" si="187"/>
        <v>0</v>
      </c>
      <c r="EA268" s="3">
        <f t="shared" si="187"/>
        <v>0</v>
      </c>
      <c r="EB268" s="3">
        <f t="shared" si="187"/>
        <v>0</v>
      </c>
      <c r="EC268" s="3">
        <f t="shared" si="187"/>
        <v>0</v>
      </c>
      <c r="ED268" s="3">
        <f t="shared" si="187"/>
        <v>0</v>
      </c>
      <c r="EE268" s="3">
        <f t="shared" si="187"/>
        <v>0</v>
      </c>
      <c r="EF268" s="3">
        <f t="shared" si="187"/>
        <v>0</v>
      </c>
      <c r="EG268" s="3">
        <f t="shared" si="187"/>
        <v>0</v>
      </c>
      <c r="EH268" s="3">
        <f t="shared" si="187"/>
        <v>0</v>
      </c>
      <c r="EI268" s="3">
        <f t="shared" si="187"/>
        <v>0</v>
      </c>
      <c r="EJ268" s="3">
        <f t="shared" si="187"/>
        <v>0</v>
      </c>
      <c r="EK268" s="3">
        <f t="shared" si="187"/>
        <v>0</v>
      </c>
      <c r="EL268" s="3">
        <f t="shared" si="187"/>
        <v>0</v>
      </c>
      <c r="EM268" s="3">
        <f t="shared" ref="EM268:FR268" si="188">EM286</f>
        <v>0</v>
      </c>
      <c r="EN268" s="3">
        <f t="shared" si="188"/>
        <v>0</v>
      </c>
      <c r="EO268" s="3">
        <f t="shared" si="188"/>
        <v>0</v>
      </c>
      <c r="EP268" s="3">
        <f t="shared" si="188"/>
        <v>0</v>
      </c>
      <c r="EQ268" s="3">
        <f t="shared" si="188"/>
        <v>0</v>
      </c>
      <c r="ER268" s="3">
        <f t="shared" si="188"/>
        <v>0</v>
      </c>
      <c r="ES268" s="3">
        <f t="shared" si="188"/>
        <v>0</v>
      </c>
      <c r="ET268" s="3">
        <f t="shared" si="188"/>
        <v>0</v>
      </c>
      <c r="EU268" s="3">
        <f t="shared" si="188"/>
        <v>0</v>
      </c>
      <c r="EV268" s="3">
        <f t="shared" si="188"/>
        <v>0</v>
      </c>
      <c r="EW268" s="3">
        <f t="shared" si="188"/>
        <v>0</v>
      </c>
      <c r="EX268" s="3">
        <f t="shared" si="188"/>
        <v>0</v>
      </c>
      <c r="EY268" s="3">
        <f t="shared" si="188"/>
        <v>0</v>
      </c>
      <c r="EZ268" s="3">
        <f t="shared" si="188"/>
        <v>0</v>
      </c>
      <c r="FA268" s="3">
        <f t="shared" si="188"/>
        <v>0</v>
      </c>
      <c r="FB268" s="3">
        <f t="shared" si="188"/>
        <v>0</v>
      </c>
      <c r="FC268" s="3">
        <f t="shared" si="188"/>
        <v>0</v>
      </c>
      <c r="FD268" s="3">
        <f t="shared" si="188"/>
        <v>0</v>
      </c>
      <c r="FE268" s="3">
        <f t="shared" si="188"/>
        <v>0</v>
      </c>
      <c r="FF268" s="3">
        <f t="shared" si="188"/>
        <v>0</v>
      </c>
      <c r="FG268" s="3">
        <f t="shared" si="188"/>
        <v>0</v>
      </c>
      <c r="FH268" s="3">
        <f t="shared" si="188"/>
        <v>0</v>
      </c>
      <c r="FI268" s="3">
        <f t="shared" si="188"/>
        <v>0</v>
      </c>
      <c r="FJ268" s="3">
        <f t="shared" si="188"/>
        <v>0</v>
      </c>
      <c r="FK268" s="3">
        <f t="shared" si="188"/>
        <v>0</v>
      </c>
      <c r="FL268" s="3">
        <f t="shared" si="188"/>
        <v>0</v>
      </c>
      <c r="FM268" s="3">
        <f t="shared" si="188"/>
        <v>0</v>
      </c>
      <c r="FN268" s="3">
        <f t="shared" si="188"/>
        <v>0</v>
      </c>
      <c r="FO268" s="3">
        <f t="shared" si="188"/>
        <v>0</v>
      </c>
      <c r="FP268" s="3">
        <f t="shared" si="188"/>
        <v>0</v>
      </c>
      <c r="FQ268" s="3">
        <f t="shared" si="188"/>
        <v>0</v>
      </c>
      <c r="FR268" s="3">
        <f t="shared" si="188"/>
        <v>0</v>
      </c>
      <c r="FS268" s="3">
        <f t="shared" ref="FS268:GX268" si="189">FS286</f>
        <v>0</v>
      </c>
      <c r="FT268" s="3">
        <f t="shared" si="189"/>
        <v>0</v>
      </c>
      <c r="FU268" s="3">
        <f t="shared" si="189"/>
        <v>0</v>
      </c>
      <c r="FV268" s="3">
        <f t="shared" si="189"/>
        <v>0</v>
      </c>
      <c r="FW268" s="3">
        <f t="shared" si="189"/>
        <v>0</v>
      </c>
      <c r="FX268" s="3">
        <f t="shared" si="189"/>
        <v>0</v>
      </c>
      <c r="FY268" s="3">
        <f t="shared" si="189"/>
        <v>0</v>
      </c>
      <c r="FZ268" s="3">
        <f t="shared" si="189"/>
        <v>0</v>
      </c>
      <c r="GA268" s="3">
        <f t="shared" si="189"/>
        <v>0</v>
      </c>
      <c r="GB268" s="3">
        <f t="shared" si="189"/>
        <v>0</v>
      </c>
      <c r="GC268" s="3">
        <f t="shared" si="189"/>
        <v>0</v>
      </c>
      <c r="GD268" s="3">
        <f t="shared" si="189"/>
        <v>0</v>
      </c>
      <c r="GE268" s="3">
        <f t="shared" si="189"/>
        <v>0</v>
      </c>
      <c r="GF268" s="3">
        <f t="shared" si="189"/>
        <v>0</v>
      </c>
      <c r="GG268" s="3">
        <f t="shared" si="189"/>
        <v>0</v>
      </c>
      <c r="GH268" s="3">
        <f t="shared" si="189"/>
        <v>0</v>
      </c>
      <c r="GI268" s="3">
        <f t="shared" si="189"/>
        <v>0</v>
      </c>
      <c r="GJ268" s="3">
        <f t="shared" si="189"/>
        <v>0</v>
      </c>
      <c r="GK268" s="3">
        <f t="shared" si="189"/>
        <v>0</v>
      </c>
      <c r="GL268" s="3">
        <f t="shared" si="189"/>
        <v>0</v>
      </c>
      <c r="GM268" s="3">
        <f t="shared" si="189"/>
        <v>0</v>
      </c>
      <c r="GN268" s="3">
        <f t="shared" si="189"/>
        <v>0</v>
      </c>
      <c r="GO268" s="3">
        <f t="shared" si="189"/>
        <v>0</v>
      </c>
      <c r="GP268" s="3">
        <f t="shared" si="189"/>
        <v>0</v>
      </c>
      <c r="GQ268" s="3">
        <f t="shared" si="189"/>
        <v>0</v>
      </c>
      <c r="GR268" s="3">
        <f t="shared" si="189"/>
        <v>0</v>
      </c>
      <c r="GS268" s="3">
        <f t="shared" si="189"/>
        <v>0</v>
      </c>
      <c r="GT268" s="3">
        <f t="shared" si="189"/>
        <v>0</v>
      </c>
      <c r="GU268" s="3">
        <f t="shared" si="189"/>
        <v>0</v>
      </c>
      <c r="GV268" s="3">
        <f t="shared" si="189"/>
        <v>0</v>
      </c>
      <c r="GW268" s="3">
        <f t="shared" si="189"/>
        <v>0</v>
      </c>
      <c r="GX268" s="3">
        <f t="shared" si="189"/>
        <v>0</v>
      </c>
    </row>
    <row r="270" spans="1:245" x14ac:dyDescent="0.2">
      <c r="A270">
        <v>17</v>
      </c>
      <c r="B270">
        <v>1</v>
      </c>
      <c r="C270">
        <f>ROW(SmtRes!A22)</f>
        <v>22</v>
      </c>
      <c r="D270">
        <f>ROW(EtalonRes!A74)</f>
        <v>74</v>
      </c>
      <c r="E270" t="s">
        <v>189</v>
      </c>
      <c r="F270" t="s">
        <v>124</v>
      </c>
      <c r="G270" t="s">
        <v>125</v>
      </c>
      <c r="H270" t="s">
        <v>20</v>
      </c>
      <c r="I270">
        <f>ROUND((206.64*0.33*0.9)/100,9)</f>
        <v>0.61372079999999996</v>
      </c>
      <c r="J270">
        <v>0</v>
      </c>
      <c r="O270">
        <f t="shared" ref="O270:O284" si="190">ROUND(CP270,2)</f>
        <v>5386.26</v>
      </c>
      <c r="P270">
        <f t="shared" ref="P270:P284" si="191">ROUND(CQ270*I270,2)</f>
        <v>0</v>
      </c>
      <c r="Q270">
        <f t="shared" ref="Q270:Q284" si="192">ROUND(CR270*I270,2)</f>
        <v>5218.29</v>
      </c>
      <c r="R270">
        <f t="shared" ref="R270:R284" si="193">ROUND(CS270*I270,2)</f>
        <v>2000.99</v>
      </c>
      <c r="S270">
        <f t="shared" ref="S270:S284" si="194">ROUND(CT270*I270,2)</f>
        <v>167.97</v>
      </c>
      <c r="T270">
        <f t="shared" ref="T270:T284" si="195">ROUND(CU270*I270,2)</f>
        <v>0</v>
      </c>
      <c r="U270">
        <f t="shared" ref="U270:U284" si="196">CV270*I270</f>
        <v>0.97581607199999998</v>
      </c>
      <c r="V270">
        <f t="shared" ref="V270:V284" si="197">CW270*I270</f>
        <v>0</v>
      </c>
      <c r="W270">
        <f t="shared" ref="W270:W284" si="198">ROUND(CX270*I270,2)</f>
        <v>0</v>
      </c>
      <c r="X270">
        <f t="shared" ref="X270:X284" si="199">ROUND(CY270,2)</f>
        <v>117.58</v>
      </c>
      <c r="Y270">
        <f t="shared" ref="Y270:Y284" si="200">ROUND(CZ270,2)</f>
        <v>16.8</v>
      </c>
      <c r="AA270">
        <v>39292387</v>
      </c>
      <c r="AB270">
        <f t="shared" ref="AB270:AB284" si="201">ROUND((AC270+AD270+AF270),6)</f>
        <v>8776.4</v>
      </c>
      <c r="AC270">
        <f>ROUND((ES270),6)</f>
        <v>0</v>
      </c>
      <c r="AD270">
        <f>ROUND((((ET270)-(EU270))+AE270),6)</f>
        <v>8502.7099999999991</v>
      </c>
      <c r="AE270">
        <f t="shared" ref="AE270:AF274" si="202">ROUND((EU270),6)</f>
        <v>3260.42</v>
      </c>
      <c r="AF270">
        <f t="shared" si="202"/>
        <v>273.69</v>
      </c>
      <c r="AG270">
        <f t="shared" ref="AG270:AG284" si="203">ROUND((AP270),6)</f>
        <v>0</v>
      </c>
      <c r="AH270">
        <f t="shared" ref="AH270:AI274" si="204">(EW270)</f>
        <v>1.59</v>
      </c>
      <c r="AI270">
        <f t="shared" si="204"/>
        <v>0</v>
      </c>
      <c r="AJ270">
        <f t="shared" ref="AJ270:AJ284" si="205">(AS270)</f>
        <v>0</v>
      </c>
      <c r="AK270">
        <v>8776.4</v>
      </c>
      <c r="AL270">
        <v>0</v>
      </c>
      <c r="AM270">
        <v>8502.7099999999991</v>
      </c>
      <c r="AN270">
        <v>3260.42</v>
      </c>
      <c r="AO270">
        <v>273.69</v>
      </c>
      <c r="AP270">
        <v>0</v>
      </c>
      <c r="AQ270">
        <v>1.59</v>
      </c>
      <c r="AR270">
        <v>0</v>
      </c>
      <c r="AS270">
        <v>0</v>
      </c>
      <c r="AT270">
        <v>70</v>
      </c>
      <c r="AU270">
        <v>10</v>
      </c>
      <c r="AV270">
        <v>1</v>
      </c>
      <c r="AW270">
        <v>1</v>
      </c>
      <c r="AZ270">
        <v>1</v>
      </c>
      <c r="BA270">
        <v>1</v>
      </c>
      <c r="BB270">
        <v>1</v>
      </c>
      <c r="BC270">
        <v>1</v>
      </c>
      <c r="BD270" t="s">
        <v>3</v>
      </c>
      <c r="BE270" t="s">
        <v>3</v>
      </c>
      <c r="BF270" t="s">
        <v>3</v>
      </c>
      <c r="BG270" t="s">
        <v>3</v>
      </c>
      <c r="BH270">
        <v>0</v>
      </c>
      <c r="BI270">
        <v>4</v>
      </c>
      <c r="BJ270" t="s">
        <v>126</v>
      </c>
      <c r="BM270">
        <v>0</v>
      </c>
      <c r="BN270">
        <v>0</v>
      </c>
      <c r="BO270" t="s">
        <v>3</v>
      </c>
      <c r="BP270">
        <v>0</v>
      </c>
      <c r="BQ270">
        <v>1</v>
      </c>
      <c r="BR270">
        <v>0</v>
      </c>
      <c r="BS270">
        <v>1</v>
      </c>
      <c r="BT270">
        <v>1</v>
      </c>
      <c r="BU270">
        <v>1</v>
      </c>
      <c r="BV270">
        <v>1</v>
      </c>
      <c r="BW270">
        <v>1</v>
      </c>
      <c r="BX270">
        <v>1</v>
      </c>
      <c r="BY270" t="s">
        <v>3</v>
      </c>
      <c r="BZ270">
        <v>70</v>
      </c>
      <c r="CA270">
        <v>10</v>
      </c>
      <c r="CE270">
        <v>0</v>
      </c>
      <c r="CF270">
        <v>0</v>
      </c>
      <c r="CG270">
        <v>0</v>
      </c>
      <c r="CM270">
        <v>0</v>
      </c>
      <c r="CN270" t="s">
        <v>3</v>
      </c>
      <c r="CO270">
        <v>0</v>
      </c>
      <c r="CP270">
        <f t="shared" ref="CP270:CP284" si="206">(P270+Q270+S270)</f>
        <v>5386.26</v>
      </c>
      <c r="CQ270">
        <f t="shared" ref="CQ270:CQ284" si="207">(AC270*BC270*AW270)</f>
        <v>0</v>
      </c>
      <c r="CR270">
        <f>((((ET270)*BB270-(EU270)*BS270)+AE270*BS270)*AV270)</f>
        <v>8502.7099999999991</v>
      </c>
      <c r="CS270">
        <f t="shared" ref="CS270:CS284" si="208">(AE270*BS270*AV270)</f>
        <v>3260.42</v>
      </c>
      <c r="CT270">
        <f t="shared" ref="CT270:CT284" si="209">(AF270*BA270*AV270)</f>
        <v>273.69</v>
      </c>
      <c r="CU270">
        <f t="shared" ref="CU270:CU284" si="210">AG270</f>
        <v>0</v>
      </c>
      <c r="CV270">
        <f t="shared" ref="CV270:CV284" si="211">(AH270*AV270)</f>
        <v>1.59</v>
      </c>
      <c r="CW270">
        <f t="shared" ref="CW270:CW284" si="212">AI270</f>
        <v>0</v>
      </c>
      <c r="CX270">
        <f t="shared" ref="CX270:CX284" si="213">AJ270</f>
        <v>0</v>
      </c>
      <c r="CY270">
        <f t="shared" ref="CY270:CY284" si="214">((S270*BZ270)/100)</f>
        <v>117.57899999999999</v>
      </c>
      <c r="CZ270">
        <f t="shared" ref="CZ270:CZ284" si="215">((S270*CA270)/100)</f>
        <v>16.797000000000001</v>
      </c>
      <c r="DC270" t="s">
        <v>3</v>
      </c>
      <c r="DD270" t="s">
        <v>3</v>
      </c>
      <c r="DE270" t="s">
        <v>3</v>
      </c>
      <c r="DF270" t="s">
        <v>3</v>
      </c>
      <c r="DG270" t="s">
        <v>3</v>
      </c>
      <c r="DH270" t="s">
        <v>3</v>
      </c>
      <c r="DI270" t="s">
        <v>3</v>
      </c>
      <c r="DJ270" t="s">
        <v>3</v>
      </c>
      <c r="DK270" t="s">
        <v>3</v>
      </c>
      <c r="DL270" t="s">
        <v>3</v>
      </c>
      <c r="DM270" t="s">
        <v>3</v>
      </c>
      <c r="DN270">
        <v>0</v>
      </c>
      <c r="DO270">
        <v>0</v>
      </c>
      <c r="DP270">
        <v>1</v>
      </c>
      <c r="DQ270">
        <v>1</v>
      </c>
      <c r="DU270">
        <v>1007</v>
      </c>
      <c r="DV270" t="s">
        <v>20</v>
      </c>
      <c r="DW270" t="s">
        <v>20</v>
      </c>
      <c r="DX270">
        <v>100</v>
      </c>
      <c r="EE270">
        <v>34857346</v>
      </c>
      <c r="EF270">
        <v>1</v>
      </c>
      <c r="EG270" t="s">
        <v>22</v>
      </c>
      <c r="EH270">
        <v>0</v>
      </c>
      <c r="EI270" t="s">
        <v>3</v>
      </c>
      <c r="EJ270">
        <v>4</v>
      </c>
      <c r="EK270">
        <v>0</v>
      </c>
      <c r="EL270" t="s">
        <v>23</v>
      </c>
      <c r="EM270" t="s">
        <v>24</v>
      </c>
      <c r="EO270" t="s">
        <v>3</v>
      </c>
      <c r="EQ270">
        <v>0</v>
      </c>
      <c r="ER270">
        <v>8776.4</v>
      </c>
      <c r="ES270">
        <v>0</v>
      </c>
      <c r="ET270">
        <v>8502.7099999999991</v>
      </c>
      <c r="EU270">
        <v>3260.42</v>
      </c>
      <c r="EV270">
        <v>273.69</v>
      </c>
      <c r="EW270">
        <v>1.59</v>
      </c>
      <c r="EX270">
        <v>0</v>
      </c>
      <c r="EY270">
        <v>0</v>
      </c>
      <c r="FQ270">
        <v>0</v>
      </c>
      <c r="FR270">
        <f t="shared" ref="FR270:FR284" si="216">ROUND(IF(AND(BH270=3,BI270=3),P270,0),2)</f>
        <v>0</v>
      </c>
      <c r="FS270">
        <v>0</v>
      </c>
      <c r="FX270">
        <v>70</v>
      </c>
      <c r="FY270">
        <v>10</v>
      </c>
      <c r="GA270" t="s">
        <v>3</v>
      </c>
      <c r="GD270">
        <v>0</v>
      </c>
      <c r="GF270">
        <v>929397458</v>
      </c>
      <c r="GG270">
        <v>2</v>
      </c>
      <c r="GH270">
        <v>1</v>
      </c>
      <c r="GI270">
        <v>-2</v>
      </c>
      <c r="GJ270">
        <v>0</v>
      </c>
      <c r="GK270">
        <f>ROUND(R270*(R12)/100,2)</f>
        <v>2161.0700000000002</v>
      </c>
      <c r="GL270">
        <f t="shared" ref="GL270:GL284" si="217">ROUND(IF(AND(BH270=3,BI270=3,FS270&lt;&gt;0),P270,0),2)</f>
        <v>0</v>
      </c>
      <c r="GM270">
        <f>ROUND(O270+X270+Y270+GK270,2)+GX270</f>
        <v>7681.71</v>
      </c>
      <c r="GN270">
        <f>IF(OR(BI270=0,BI270=1),ROUND(O270+X270+Y270+GK270,2),0)</f>
        <v>0</v>
      </c>
      <c r="GO270">
        <f>IF(BI270=2,ROUND(O270+X270+Y270+GK270,2),0)</f>
        <v>0</v>
      </c>
      <c r="GP270">
        <f>IF(BI270=4,ROUND(O270+X270+Y270+GK270,2)+GX270,0)</f>
        <v>7681.71</v>
      </c>
      <c r="GR270">
        <v>0</v>
      </c>
      <c r="GS270">
        <v>3</v>
      </c>
      <c r="GT270">
        <v>0</v>
      </c>
      <c r="GU270" t="s">
        <v>3</v>
      </c>
      <c r="GV270">
        <f t="shared" ref="GV270:GV284" si="218">ROUND((GT270),6)</f>
        <v>0</v>
      </c>
      <c r="GW270">
        <v>1</v>
      </c>
      <c r="GX270">
        <f t="shared" ref="GX270:GX284" si="219">ROUND(HC270*I270,2)</f>
        <v>0</v>
      </c>
      <c r="HA270">
        <v>0</v>
      </c>
      <c r="HB270">
        <v>0</v>
      </c>
      <c r="HC270">
        <f t="shared" ref="HC270:HC284" si="220">GV270*GW270</f>
        <v>0</v>
      </c>
      <c r="IK270">
        <v>0</v>
      </c>
    </row>
    <row r="271" spans="1:245" x14ac:dyDescent="0.2">
      <c r="A271">
        <v>17</v>
      </c>
      <c r="B271">
        <v>1</v>
      </c>
      <c r="C271">
        <f>ROW(SmtRes!A23)</f>
        <v>23</v>
      </c>
      <c r="D271">
        <f>ROW(EtalonRes!A75)</f>
        <v>75</v>
      </c>
      <c r="E271" t="s">
        <v>190</v>
      </c>
      <c r="F271" t="s">
        <v>128</v>
      </c>
      <c r="G271" t="s">
        <v>129</v>
      </c>
      <c r="H271" t="s">
        <v>20</v>
      </c>
      <c r="I271">
        <f>ROUND(I270/0.9*0.1,9)</f>
        <v>6.8191199999999993E-2</v>
      </c>
      <c r="J271">
        <v>0</v>
      </c>
      <c r="O271">
        <f t="shared" si="190"/>
        <v>2724.39</v>
      </c>
      <c r="P271">
        <f t="shared" si="191"/>
        <v>0</v>
      </c>
      <c r="Q271">
        <f t="shared" si="192"/>
        <v>0</v>
      </c>
      <c r="R271">
        <f t="shared" si="193"/>
        <v>0</v>
      </c>
      <c r="S271">
        <f t="shared" si="194"/>
        <v>2724.39</v>
      </c>
      <c r="T271">
        <f t="shared" si="195"/>
        <v>0</v>
      </c>
      <c r="U271">
        <f t="shared" si="196"/>
        <v>15.111169919999998</v>
      </c>
      <c r="V271">
        <f t="shared" si="197"/>
        <v>0</v>
      </c>
      <c r="W271">
        <f t="shared" si="198"/>
        <v>0</v>
      </c>
      <c r="X271">
        <f t="shared" si="199"/>
        <v>1907.07</v>
      </c>
      <c r="Y271">
        <f t="shared" si="200"/>
        <v>272.44</v>
      </c>
      <c r="AA271">
        <v>39292387</v>
      </c>
      <c r="AB271">
        <f t="shared" si="201"/>
        <v>39952.26</v>
      </c>
      <c r="AC271">
        <f>ROUND((ES271),6)</f>
        <v>0</v>
      </c>
      <c r="AD271">
        <f>ROUND((((ET271)-(EU271))+AE271),6)</f>
        <v>0</v>
      </c>
      <c r="AE271">
        <f t="shared" si="202"/>
        <v>0</v>
      </c>
      <c r="AF271">
        <f t="shared" si="202"/>
        <v>39952.26</v>
      </c>
      <c r="AG271">
        <f t="shared" si="203"/>
        <v>0</v>
      </c>
      <c r="AH271">
        <f t="shared" si="204"/>
        <v>221.6</v>
      </c>
      <c r="AI271">
        <f t="shared" si="204"/>
        <v>0</v>
      </c>
      <c r="AJ271">
        <f t="shared" si="205"/>
        <v>0</v>
      </c>
      <c r="AK271">
        <v>39952.26</v>
      </c>
      <c r="AL271">
        <v>0</v>
      </c>
      <c r="AM271">
        <v>0</v>
      </c>
      <c r="AN271">
        <v>0</v>
      </c>
      <c r="AO271">
        <v>39952.26</v>
      </c>
      <c r="AP271">
        <v>0</v>
      </c>
      <c r="AQ271">
        <v>221.6</v>
      </c>
      <c r="AR271">
        <v>0</v>
      </c>
      <c r="AS271">
        <v>0</v>
      </c>
      <c r="AT271">
        <v>70</v>
      </c>
      <c r="AU271">
        <v>10</v>
      </c>
      <c r="AV271">
        <v>1</v>
      </c>
      <c r="AW271">
        <v>1</v>
      </c>
      <c r="AZ271">
        <v>1</v>
      </c>
      <c r="BA271">
        <v>1</v>
      </c>
      <c r="BB271">
        <v>1</v>
      </c>
      <c r="BC271">
        <v>1</v>
      </c>
      <c r="BD271" t="s">
        <v>3</v>
      </c>
      <c r="BE271" t="s">
        <v>3</v>
      </c>
      <c r="BF271" t="s">
        <v>3</v>
      </c>
      <c r="BG271" t="s">
        <v>3</v>
      </c>
      <c r="BH271">
        <v>0</v>
      </c>
      <c r="BI271">
        <v>4</v>
      </c>
      <c r="BJ271" t="s">
        <v>130</v>
      </c>
      <c r="BM271">
        <v>0</v>
      </c>
      <c r="BN271">
        <v>0</v>
      </c>
      <c r="BO271" t="s">
        <v>3</v>
      </c>
      <c r="BP271">
        <v>0</v>
      </c>
      <c r="BQ271">
        <v>1</v>
      </c>
      <c r="BR271">
        <v>0</v>
      </c>
      <c r="BS271">
        <v>1</v>
      </c>
      <c r="BT271">
        <v>1</v>
      </c>
      <c r="BU271">
        <v>1</v>
      </c>
      <c r="BV271">
        <v>1</v>
      </c>
      <c r="BW271">
        <v>1</v>
      </c>
      <c r="BX271">
        <v>1</v>
      </c>
      <c r="BY271" t="s">
        <v>3</v>
      </c>
      <c r="BZ271">
        <v>70</v>
      </c>
      <c r="CA271">
        <v>10</v>
      </c>
      <c r="CE271">
        <v>0</v>
      </c>
      <c r="CF271">
        <v>0</v>
      </c>
      <c r="CG271">
        <v>0</v>
      </c>
      <c r="CM271">
        <v>0</v>
      </c>
      <c r="CN271" t="s">
        <v>3</v>
      </c>
      <c r="CO271">
        <v>0</v>
      </c>
      <c r="CP271">
        <f t="shared" si="206"/>
        <v>2724.39</v>
      </c>
      <c r="CQ271">
        <f t="shared" si="207"/>
        <v>0</v>
      </c>
      <c r="CR271">
        <f>((((ET271)*BB271-(EU271)*BS271)+AE271*BS271)*AV271)</f>
        <v>0</v>
      </c>
      <c r="CS271">
        <f t="shared" si="208"/>
        <v>0</v>
      </c>
      <c r="CT271">
        <f t="shared" si="209"/>
        <v>39952.26</v>
      </c>
      <c r="CU271">
        <f t="shared" si="210"/>
        <v>0</v>
      </c>
      <c r="CV271">
        <f t="shared" si="211"/>
        <v>221.6</v>
      </c>
      <c r="CW271">
        <f t="shared" si="212"/>
        <v>0</v>
      </c>
      <c r="CX271">
        <f t="shared" si="213"/>
        <v>0</v>
      </c>
      <c r="CY271">
        <f t="shared" si="214"/>
        <v>1907.0729999999999</v>
      </c>
      <c r="CZ271">
        <f t="shared" si="215"/>
        <v>272.43899999999996</v>
      </c>
      <c r="DC271" t="s">
        <v>3</v>
      </c>
      <c r="DD271" t="s">
        <v>3</v>
      </c>
      <c r="DE271" t="s">
        <v>3</v>
      </c>
      <c r="DF271" t="s">
        <v>3</v>
      </c>
      <c r="DG271" t="s">
        <v>3</v>
      </c>
      <c r="DH271" t="s">
        <v>3</v>
      </c>
      <c r="DI271" t="s">
        <v>3</v>
      </c>
      <c r="DJ271" t="s">
        <v>3</v>
      </c>
      <c r="DK271" t="s">
        <v>3</v>
      </c>
      <c r="DL271" t="s">
        <v>3</v>
      </c>
      <c r="DM271" t="s">
        <v>3</v>
      </c>
      <c r="DN271">
        <v>0</v>
      </c>
      <c r="DO271">
        <v>0</v>
      </c>
      <c r="DP271">
        <v>1</v>
      </c>
      <c r="DQ271">
        <v>1</v>
      </c>
      <c r="DU271">
        <v>1007</v>
      </c>
      <c r="DV271" t="s">
        <v>20</v>
      </c>
      <c r="DW271" t="s">
        <v>20</v>
      </c>
      <c r="DX271">
        <v>100</v>
      </c>
      <c r="EE271">
        <v>34857346</v>
      </c>
      <c r="EF271">
        <v>1</v>
      </c>
      <c r="EG271" t="s">
        <v>22</v>
      </c>
      <c r="EH271">
        <v>0</v>
      </c>
      <c r="EI271" t="s">
        <v>3</v>
      </c>
      <c r="EJ271">
        <v>4</v>
      </c>
      <c r="EK271">
        <v>0</v>
      </c>
      <c r="EL271" t="s">
        <v>23</v>
      </c>
      <c r="EM271" t="s">
        <v>24</v>
      </c>
      <c r="EO271" t="s">
        <v>3</v>
      </c>
      <c r="EQ271">
        <v>0</v>
      </c>
      <c r="ER271">
        <v>39952.26</v>
      </c>
      <c r="ES271">
        <v>0</v>
      </c>
      <c r="ET271">
        <v>0</v>
      </c>
      <c r="EU271">
        <v>0</v>
      </c>
      <c r="EV271">
        <v>39952.26</v>
      </c>
      <c r="EW271">
        <v>221.6</v>
      </c>
      <c r="EX271">
        <v>0</v>
      </c>
      <c r="EY271">
        <v>0</v>
      </c>
      <c r="FQ271">
        <v>0</v>
      </c>
      <c r="FR271">
        <f t="shared" si="216"/>
        <v>0</v>
      </c>
      <c r="FS271">
        <v>0</v>
      </c>
      <c r="FX271">
        <v>70</v>
      </c>
      <c r="FY271">
        <v>10</v>
      </c>
      <c r="GA271" t="s">
        <v>3</v>
      </c>
      <c r="GD271">
        <v>0</v>
      </c>
      <c r="GF271">
        <v>-867358258</v>
      </c>
      <c r="GG271">
        <v>2</v>
      </c>
      <c r="GH271">
        <v>1</v>
      </c>
      <c r="GI271">
        <v>-2</v>
      </c>
      <c r="GJ271">
        <v>0</v>
      </c>
      <c r="GK271">
        <f>ROUND(R271*(R12)/100,2)</f>
        <v>0</v>
      </c>
      <c r="GL271">
        <f t="shared" si="217"/>
        <v>0</v>
      </c>
      <c r="GM271">
        <f>ROUND(O271+X271+Y271+GK271,2)+GX271</f>
        <v>4903.8999999999996</v>
      </c>
      <c r="GN271">
        <f>IF(OR(BI271=0,BI271=1),ROUND(O271+X271+Y271+GK271,2),0)</f>
        <v>0</v>
      </c>
      <c r="GO271">
        <f>IF(BI271=2,ROUND(O271+X271+Y271+GK271,2),0)</f>
        <v>0</v>
      </c>
      <c r="GP271">
        <f>IF(BI271=4,ROUND(O271+X271+Y271+GK271,2)+GX271,0)</f>
        <v>4903.8999999999996</v>
      </c>
      <c r="GR271">
        <v>0</v>
      </c>
      <c r="GS271">
        <v>3</v>
      </c>
      <c r="GT271">
        <v>0</v>
      </c>
      <c r="GU271" t="s">
        <v>3</v>
      </c>
      <c r="GV271">
        <f t="shared" si="218"/>
        <v>0</v>
      </c>
      <c r="GW271">
        <v>1</v>
      </c>
      <c r="GX271">
        <f t="shared" si="219"/>
        <v>0</v>
      </c>
      <c r="HA271">
        <v>0</v>
      </c>
      <c r="HB271">
        <v>0</v>
      </c>
      <c r="HC271">
        <f t="shared" si="220"/>
        <v>0</v>
      </c>
      <c r="IK271">
        <v>0</v>
      </c>
    </row>
    <row r="272" spans="1:245" x14ac:dyDescent="0.2">
      <c r="A272">
        <v>17</v>
      </c>
      <c r="B272">
        <v>1</v>
      </c>
      <c r="C272">
        <f>ROW(SmtRes!A26)</f>
        <v>26</v>
      </c>
      <c r="D272">
        <f>ROW(EtalonRes!A78)</f>
        <v>78</v>
      </c>
      <c r="E272" t="s">
        <v>191</v>
      </c>
      <c r="F272" t="s">
        <v>124</v>
      </c>
      <c r="G272" t="s">
        <v>125</v>
      </c>
      <c r="H272" t="s">
        <v>20</v>
      </c>
      <c r="I272">
        <f>ROUND(I271*0.9,9)</f>
        <v>6.1372080000000002E-2</v>
      </c>
      <c r="J272">
        <v>0</v>
      </c>
      <c r="O272">
        <f t="shared" si="190"/>
        <v>538.63</v>
      </c>
      <c r="P272">
        <f t="shared" si="191"/>
        <v>0</v>
      </c>
      <c r="Q272">
        <f t="shared" si="192"/>
        <v>521.83000000000004</v>
      </c>
      <c r="R272">
        <f t="shared" si="193"/>
        <v>200.1</v>
      </c>
      <c r="S272">
        <f t="shared" si="194"/>
        <v>16.8</v>
      </c>
      <c r="T272">
        <f t="shared" si="195"/>
        <v>0</v>
      </c>
      <c r="U272">
        <f t="shared" si="196"/>
        <v>9.7581607200000003E-2</v>
      </c>
      <c r="V272">
        <f t="shared" si="197"/>
        <v>0</v>
      </c>
      <c r="W272">
        <f t="shared" si="198"/>
        <v>0</v>
      </c>
      <c r="X272">
        <f t="shared" si="199"/>
        <v>11.76</v>
      </c>
      <c r="Y272">
        <f t="shared" si="200"/>
        <v>1.68</v>
      </c>
      <c r="AA272">
        <v>39292387</v>
      </c>
      <c r="AB272">
        <f t="shared" si="201"/>
        <v>8776.4</v>
      </c>
      <c r="AC272">
        <f>ROUND((ES272),6)</f>
        <v>0</v>
      </c>
      <c r="AD272">
        <f>ROUND((((ET272)-(EU272))+AE272),6)</f>
        <v>8502.7099999999991</v>
      </c>
      <c r="AE272">
        <f t="shared" si="202"/>
        <v>3260.42</v>
      </c>
      <c r="AF272">
        <f t="shared" si="202"/>
        <v>273.69</v>
      </c>
      <c r="AG272">
        <f t="shared" si="203"/>
        <v>0</v>
      </c>
      <c r="AH272">
        <f t="shared" si="204"/>
        <v>1.59</v>
      </c>
      <c r="AI272">
        <f t="shared" si="204"/>
        <v>0</v>
      </c>
      <c r="AJ272">
        <f t="shared" si="205"/>
        <v>0</v>
      </c>
      <c r="AK272">
        <v>8776.4</v>
      </c>
      <c r="AL272">
        <v>0</v>
      </c>
      <c r="AM272">
        <v>8502.7099999999991</v>
      </c>
      <c r="AN272">
        <v>3260.42</v>
      </c>
      <c r="AO272">
        <v>273.69</v>
      </c>
      <c r="AP272">
        <v>0</v>
      </c>
      <c r="AQ272">
        <v>1.59</v>
      </c>
      <c r="AR272">
        <v>0</v>
      </c>
      <c r="AS272">
        <v>0</v>
      </c>
      <c r="AT272">
        <v>70</v>
      </c>
      <c r="AU272">
        <v>10</v>
      </c>
      <c r="AV272">
        <v>1</v>
      </c>
      <c r="AW272">
        <v>1</v>
      </c>
      <c r="AZ272">
        <v>1</v>
      </c>
      <c r="BA272">
        <v>1</v>
      </c>
      <c r="BB272">
        <v>1</v>
      </c>
      <c r="BC272">
        <v>1</v>
      </c>
      <c r="BD272" t="s">
        <v>3</v>
      </c>
      <c r="BE272" t="s">
        <v>3</v>
      </c>
      <c r="BF272" t="s">
        <v>3</v>
      </c>
      <c r="BG272" t="s">
        <v>3</v>
      </c>
      <c r="BH272">
        <v>0</v>
      </c>
      <c r="BI272">
        <v>4</v>
      </c>
      <c r="BJ272" t="s">
        <v>126</v>
      </c>
      <c r="BM272">
        <v>0</v>
      </c>
      <c r="BN272">
        <v>0</v>
      </c>
      <c r="BO272" t="s">
        <v>3</v>
      </c>
      <c r="BP272">
        <v>0</v>
      </c>
      <c r="BQ272">
        <v>1</v>
      </c>
      <c r="BR272">
        <v>0</v>
      </c>
      <c r="BS272">
        <v>1</v>
      </c>
      <c r="BT272">
        <v>1</v>
      </c>
      <c r="BU272">
        <v>1</v>
      </c>
      <c r="BV272">
        <v>1</v>
      </c>
      <c r="BW272">
        <v>1</v>
      </c>
      <c r="BX272">
        <v>1</v>
      </c>
      <c r="BY272" t="s">
        <v>3</v>
      </c>
      <c r="BZ272">
        <v>70</v>
      </c>
      <c r="CA272">
        <v>10</v>
      </c>
      <c r="CE272">
        <v>0</v>
      </c>
      <c r="CF272">
        <v>0</v>
      </c>
      <c r="CG272">
        <v>0</v>
      </c>
      <c r="CM272">
        <v>0</v>
      </c>
      <c r="CN272" t="s">
        <v>3</v>
      </c>
      <c r="CO272">
        <v>0</v>
      </c>
      <c r="CP272">
        <f t="shared" si="206"/>
        <v>538.63</v>
      </c>
      <c r="CQ272">
        <f t="shared" si="207"/>
        <v>0</v>
      </c>
      <c r="CR272">
        <f>((((ET272)*BB272-(EU272)*BS272)+AE272*BS272)*AV272)</f>
        <v>8502.7099999999991</v>
      </c>
      <c r="CS272">
        <f t="shared" si="208"/>
        <v>3260.42</v>
      </c>
      <c r="CT272">
        <f t="shared" si="209"/>
        <v>273.69</v>
      </c>
      <c r="CU272">
        <f t="shared" si="210"/>
        <v>0</v>
      </c>
      <c r="CV272">
        <f t="shared" si="211"/>
        <v>1.59</v>
      </c>
      <c r="CW272">
        <f t="shared" si="212"/>
        <v>0</v>
      </c>
      <c r="CX272">
        <f t="shared" si="213"/>
        <v>0</v>
      </c>
      <c r="CY272">
        <f t="shared" si="214"/>
        <v>11.76</v>
      </c>
      <c r="CZ272">
        <f t="shared" si="215"/>
        <v>1.68</v>
      </c>
      <c r="DC272" t="s">
        <v>3</v>
      </c>
      <c r="DD272" t="s">
        <v>3</v>
      </c>
      <c r="DE272" t="s">
        <v>3</v>
      </c>
      <c r="DF272" t="s">
        <v>3</v>
      </c>
      <c r="DG272" t="s">
        <v>3</v>
      </c>
      <c r="DH272" t="s">
        <v>3</v>
      </c>
      <c r="DI272" t="s">
        <v>3</v>
      </c>
      <c r="DJ272" t="s">
        <v>3</v>
      </c>
      <c r="DK272" t="s">
        <v>3</v>
      </c>
      <c r="DL272" t="s">
        <v>3</v>
      </c>
      <c r="DM272" t="s">
        <v>3</v>
      </c>
      <c r="DN272">
        <v>0</v>
      </c>
      <c r="DO272">
        <v>0</v>
      </c>
      <c r="DP272">
        <v>1</v>
      </c>
      <c r="DQ272">
        <v>1</v>
      </c>
      <c r="DU272">
        <v>1007</v>
      </c>
      <c r="DV272" t="s">
        <v>20</v>
      </c>
      <c r="DW272" t="s">
        <v>20</v>
      </c>
      <c r="DX272">
        <v>100</v>
      </c>
      <c r="EE272">
        <v>34857346</v>
      </c>
      <c r="EF272">
        <v>1</v>
      </c>
      <c r="EG272" t="s">
        <v>22</v>
      </c>
      <c r="EH272">
        <v>0</v>
      </c>
      <c r="EI272" t="s">
        <v>3</v>
      </c>
      <c r="EJ272">
        <v>4</v>
      </c>
      <c r="EK272">
        <v>0</v>
      </c>
      <c r="EL272" t="s">
        <v>23</v>
      </c>
      <c r="EM272" t="s">
        <v>24</v>
      </c>
      <c r="EO272" t="s">
        <v>3</v>
      </c>
      <c r="EQ272">
        <v>0</v>
      </c>
      <c r="ER272">
        <v>8776.4</v>
      </c>
      <c r="ES272">
        <v>0</v>
      </c>
      <c r="ET272">
        <v>8502.7099999999991</v>
      </c>
      <c r="EU272">
        <v>3260.42</v>
      </c>
      <c r="EV272">
        <v>273.69</v>
      </c>
      <c r="EW272">
        <v>1.59</v>
      </c>
      <c r="EX272">
        <v>0</v>
      </c>
      <c r="EY272">
        <v>0</v>
      </c>
      <c r="FQ272">
        <v>0</v>
      </c>
      <c r="FR272">
        <f t="shared" si="216"/>
        <v>0</v>
      </c>
      <c r="FS272">
        <v>0</v>
      </c>
      <c r="FX272">
        <v>70</v>
      </c>
      <c r="FY272">
        <v>10</v>
      </c>
      <c r="GA272" t="s">
        <v>3</v>
      </c>
      <c r="GD272">
        <v>0</v>
      </c>
      <c r="GF272">
        <v>929397458</v>
      </c>
      <c r="GG272">
        <v>2</v>
      </c>
      <c r="GH272">
        <v>1</v>
      </c>
      <c r="GI272">
        <v>-2</v>
      </c>
      <c r="GJ272">
        <v>0</v>
      </c>
      <c r="GK272">
        <f>ROUND(R272*(R12)/100,2)</f>
        <v>216.11</v>
      </c>
      <c r="GL272">
        <f t="shared" si="217"/>
        <v>0</v>
      </c>
      <c r="GM272">
        <f>ROUND(O272+X272+Y272+GK272,2)+GX272</f>
        <v>768.18</v>
      </c>
      <c r="GN272">
        <f>IF(OR(BI272=0,BI272=1),ROUND(O272+X272+Y272+GK272,2),0)</f>
        <v>0</v>
      </c>
      <c r="GO272">
        <f>IF(BI272=2,ROUND(O272+X272+Y272+GK272,2),0)</f>
        <v>0</v>
      </c>
      <c r="GP272">
        <f>IF(BI272=4,ROUND(O272+X272+Y272+GK272,2)+GX272,0)</f>
        <v>768.18</v>
      </c>
      <c r="GR272">
        <v>0</v>
      </c>
      <c r="GS272">
        <v>3</v>
      </c>
      <c r="GT272">
        <v>0</v>
      </c>
      <c r="GU272" t="s">
        <v>3</v>
      </c>
      <c r="GV272">
        <f t="shared" si="218"/>
        <v>0</v>
      </c>
      <c r="GW272">
        <v>1</v>
      </c>
      <c r="GX272">
        <f t="shared" si="219"/>
        <v>0</v>
      </c>
      <c r="HA272">
        <v>0</v>
      </c>
      <c r="HB272">
        <v>0</v>
      </c>
      <c r="HC272">
        <f t="shared" si="220"/>
        <v>0</v>
      </c>
      <c r="IK272">
        <v>0</v>
      </c>
    </row>
    <row r="273" spans="1:245" x14ac:dyDescent="0.2">
      <c r="A273">
        <v>17</v>
      </c>
      <c r="B273">
        <v>1</v>
      </c>
      <c r="C273">
        <f>ROW(SmtRes!A27)</f>
        <v>27</v>
      </c>
      <c r="D273">
        <f>ROW(EtalonRes!A79)</f>
        <v>79</v>
      </c>
      <c r="E273" t="s">
        <v>192</v>
      </c>
      <c r="F273" t="s">
        <v>133</v>
      </c>
      <c r="G273" t="s">
        <v>134</v>
      </c>
      <c r="H273" t="s">
        <v>20</v>
      </c>
      <c r="I273">
        <f>ROUND(I271*0.1,9)</f>
        <v>6.8191199999999997E-3</v>
      </c>
      <c r="J273">
        <v>0</v>
      </c>
      <c r="O273">
        <f t="shared" si="190"/>
        <v>72.62</v>
      </c>
      <c r="P273">
        <f t="shared" si="191"/>
        <v>0</v>
      </c>
      <c r="Q273">
        <f t="shared" si="192"/>
        <v>0</v>
      </c>
      <c r="R273">
        <f t="shared" si="193"/>
        <v>0</v>
      </c>
      <c r="S273">
        <f t="shared" si="194"/>
        <v>72.62</v>
      </c>
      <c r="T273">
        <f t="shared" si="195"/>
        <v>0</v>
      </c>
      <c r="U273">
        <f t="shared" si="196"/>
        <v>0.56598695999999993</v>
      </c>
      <c r="V273">
        <f t="shared" si="197"/>
        <v>0</v>
      </c>
      <c r="W273">
        <f t="shared" si="198"/>
        <v>0</v>
      </c>
      <c r="X273">
        <f t="shared" si="199"/>
        <v>50.83</v>
      </c>
      <c r="Y273">
        <f t="shared" si="200"/>
        <v>7.26</v>
      </c>
      <c r="AA273">
        <v>39292387</v>
      </c>
      <c r="AB273">
        <f t="shared" si="201"/>
        <v>10648.9</v>
      </c>
      <c r="AC273">
        <f>ROUND((ES273),6)</f>
        <v>0</v>
      </c>
      <c r="AD273">
        <f>ROUND((((ET273)-(EU273))+AE273),6)</f>
        <v>0</v>
      </c>
      <c r="AE273">
        <f t="shared" si="202"/>
        <v>0</v>
      </c>
      <c r="AF273">
        <f t="shared" si="202"/>
        <v>10648.9</v>
      </c>
      <c r="AG273">
        <f t="shared" si="203"/>
        <v>0</v>
      </c>
      <c r="AH273">
        <f t="shared" si="204"/>
        <v>83</v>
      </c>
      <c r="AI273">
        <f t="shared" si="204"/>
        <v>0</v>
      </c>
      <c r="AJ273">
        <f t="shared" si="205"/>
        <v>0</v>
      </c>
      <c r="AK273">
        <v>10648.9</v>
      </c>
      <c r="AL273">
        <v>0</v>
      </c>
      <c r="AM273">
        <v>0</v>
      </c>
      <c r="AN273">
        <v>0</v>
      </c>
      <c r="AO273">
        <v>10648.9</v>
      </c>
      <c r="AP273">
        <v>0</v>
      </c>
      <c r="AQ273">
        <v>83</v>
      </c>
      <c r="AR273">
        <v>0</v>
      </c>
      <c r="AS273">
        <v>0</v>
      </c>
      <c r="AT273">
        <v>70</v>
      </c>
      <c r="AU273">
        <v>10</v>
      </c>
      <c r="AV273">
        <v>1</v>
      </c>
      <c r="AW273">
        <v>1</v>
      </c>
      <c r="AZ273">
        <v>1</v>
      </c>
      <c r="BA273">
        <v>1</v>
      </c>
      <c r="BB273">
        <v>1</v>
      </c>
      <c r="BC273">
        <v>1</v>
      </c>
      <c r="BD273" t="s">
        <v>3</v>
      </c>
      <c r="BE273" t="s">
        <v>3</v>
      </c>
      <c r="BF273" t="s">
        <v>3</v>
      </c>
      <c r="BG273" t="s">
        <v>3</v>
      </c>
      <c r="BH273">
        <v>0</v>
      </c>
      <c r="BI273">
        <v>4</v>
      </c>
      <c r="BJ273" t="s">
        <v>135</v>
      </c>
      <c r="BM273">
        <v>0</v>
      </c>
      <c r="BN273">
        <v>0</v>
      </c>
      <c r="BO273" t="s">
        <v>3</v>
      </c>
      <c r="BP273">
        <v>0</v>
      </c>
      <c r="BQ273">
        <v>1</v>
      </c>
      <c r="BR273">
        <v>0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 t="s">
        <v>3</v>
      </c>
      <c r="BZ273">
        <v>70</v>
      </c>
      <c r="CA273">
        <v>10</v>
      </c>
      <c r="CE273">
        <v>0</v>
      </c>
      <c r="CF273">
        <v>0</v>
      </c>
      <c r="CG273">
        <v>0</v>
      </c>
      <c r="CM273">
        <v>0</v>
      </c>
      <c r="CN273" t="s">
        <v>3</v>
      </c>
      <c r="CO273">
        <v>0</v>
      </c>
      <c r="CP273">
        <f t="shared" si="206"/>
        <v>72.62</v>
      </c>
      <c r="CQ273">
        <f t="shared" si="207"/>
        <v>0</v>
      </c>
      <c r="CR273">
        <f>((((ET273)*BB273-(EU273)*BS273)+AE273*BS273)*AV273)</f>
        <v>0</v>
      </c>
      <c r="CS273">
        <f t="shared" si="208"/>
        <v>0</v>
      </c>
      <c r="CT273">
        <f t="shared" si="209"/>
        <v>10648.9</v>
      </c>
      <c r="CU273">
        <f t="shared" si="210"/>
        <v>0</v>
      </c>
      <c r="CV273">
        <f t="shared" si="211"/>
        <v>83</v>
      </c>
      <c r="CW273">
        <f t="shared" si="212"/>
        <v>0</v>
      </c>
      <c r="CX273">
        <f t="shared" si="213"/>
        <v>0</v>
      </c>
      <c r="CY273">
        <f t="shared" si="214"/>
        <v>50.834000000000003</v>
      </c>
      <c r="CZ273">
        <f t="shared" si="215"/>
        <v>7.2620000000000005</v>
      </c>
      <c r="DC273" t="s">
        <v>3</v>
      </c>
      <c r="DD273" t="s">
        <v>3</v>
      </c>
      <c r="DE273" t="s">
        <v>3</v>
      </c>
      <c r="DF273" t="s">
        <v>3</v>
      </c>
      <c r="DG273" t="s">
        <v>3</v>
      </c>
      <c r="DH273" t="s">
        <v>3</v>
      </c>
      <c r="DI273" t="s">
        <v>3</v>
      </c>
      <c r="DJ273" t="s">
        <v>3</v>
      </c>
      <c r="DK273" t="s">
        <v>3</v>
      </c>
      <c r="DL273" t="s">
        <v>3</v>
      </c>
      <c r="DM273" t="s">
        <v>3</v>
      </c>
      <c r="DN273">
        <v>0</v>
      </c>
      <c r="DO273">
        <v>0</v>
      </c>
      <c r="DP273">
        <v>1</v>
      </c>
      <c r="DQ273">
        <v>1</v>
      </c>
      <c r="DU273">
        <v>1007</v>
      </c>
      <c r="DV273" t="s">
        <v>20</v>
      </c>
      <c r="DW273" t="s">
        <v>20</v>
      </c>
      <c r="DX273">
        <v>100</v>
      </c>
      <c r="EE273">
        <v>34857346</v>
      </c>
      <c r="EF273">
        <v>1</v>
      </c>
      <c r="EG273" t="s">
        <v>22</v>
      </c>
      <c r="EH273">
        <v>0</v>
      </c>
      <c r="EI273" t="s">
        <v>3</v>
      </c>
      <c r="EJ273">
        <v>4</v>
      </c>
      <c r="EK273">
        <v>0</v>
      </c>
      <c r="EL273" t="s">
        <v>23</v>
      </c>
      <c r="EM273" t="s">
        <v>24</v>
      </c>
      <c r="EO273" t="s">
        <v>3</v>
      </c>
      <c r="EQ273">
        <v>0</v>
      </c>
      <c r="ER273">
        <v>10648.9</v>
      </c>
      <c r="ES273">
        <v>0</v>
      </c>
      <c r="ET273">
        <v>0</v>
      </c>
      <c r="EU273">
        <v>0</v>
      </c>
      <c r="EV273">
        <v>10648.9</v>
      </c>
      <c r="EW273">
        <v>83</v>
      </c>
      <c r="EX273">
        <v>0</v>
      </c>
      <c r="EY273">
        <v>0</v>
      </c>
      <c r="FQ273">
        <v>0</v>
      </c>
      <c r="FR273">
        <f t="shared" si="216"/>
        <v>0</v>
      </c>
      <c r="FS273">
        <v>0</v>
      </c>
      <c r="FX273">
        <v>70</v>
      </c>
      <c r="FY273">
        <v>10</v>
      </c>
      <c r="GA273" t="s">
        <v>3</v>
      </c>
      <c r="GD273">
        <v>0</v>
      </c>
      <c r="GF273">
        <v>182236028</v>
      </c>
      <c r="GG273">
        <v>2</v>
      </c>
      <c r="GH273">
        <v>1</v>
      </c>
      <c r="GI273">
        <v>-2</v>
      </c>
      <c r="GJ273">
        <v>0</v>
      </c>
      <c r="GK273">
        <f>ROUND(R273*(R12)/100,2)</f>
        <v>0</v>
      </c>
      <c r="GL273">
        <f t="shared" si="217"/>
        <v>0</v>
      </c>
      <c r="GM273">
        <f>ROUND(O273+X273+Y273+GK273,2)+GX273</f>
        <v>130.71</v>
      </c>
      <c r="GN273">
        <f>IF(OR(BI273=0,BI273=1),ROUND(O273+X273+Y273+GK273,2),0)</f>
        <v>0</v>
      </c>
      <c r="GO273">
        <f>IF(BI273=2,ROUND(O273+X273+Y273+GK273,2),0)</f>
        <v>0</v>
      </c>
      <c r="GP273">
        <f>IF(BI273=4,ROUND(O273+X273+Y273+GK273,2)+GX273,0)</f>
        <v>130.71</v>
      </c>
      <c r="GR273">
        <v>0</v>
      </c>
      <c r="GS273">
        <v>3</v>
      </c>
      <c r="GT273">
        <v>0</v>
      </c>
      <c r="GU273" t="s">
        <v>3</v>
      </c>
      <c r="GV273">
        <f t="shared" si="218"/>
        <v>0</v>
      </c>
      <c r="GW273">
        <v>1</v>
      </c>
      <c r="GX273">
        <f t="shared" si="219"/>
        <v>0</v>
      </c>
      <c r="HA273">
        <v>0</v>
      </c>
      <c r="HB273">
        <v>0</v>
      </c>
      <c r="HC273">
        <f t="shared" si="220"/>
        <v>0</v>
      </c>
      <c r="IK273">
        <v>0</v>
      </c>
    </row>
    <row r="274" spans="1:245" x14ac:dyDescent="0.2">
      <c r="A274">
        <v>17</v>
      </c>
      <c r="B274">
        <v>1</v>
      </c>
      <c r="C274">
        <f>ROW(SmtRes!A28)</f>
        <v>28</v>
      </c>
      <c r="D274">
        <f>ROW(EtalonRes!A80)</f>
        <v>80</v>
      </c>
      <c r="E274" t="s">
        <v>193</v>
      </c>
      <c r="F274" t="s">
        <v>137</v>
      </c>
      <c r="G274" t="s">
        <v>138</v>
      </c>
      <c r="H274" t="s">
        <v>139</v>
      </c>
      <c r="I274">
        <f>ROUND((I270+I271)*100,9)</f>
        <v>68.191199999999995</v>
      </c>
      <c r="J274">
        <v>0</v>
      </c>
      <c r="O274">
        <f t="shared" si="190"/>
        <v>3523.44</v>
      </c>
      <c r="P274">
        <f t="shared" si="191"/>
        <v>0</v>
      </c>
      <c r="Q274">
        <f t="shared" si="192"/>
        <v>3523.44</v>
      </c>
      <c r="R274">
        <f t="shared" si="193"/>
        <v>2060.7399999999998</v>
      </c>
      <c r="S274">
        <f t="shared" si="194"/>
        <v>0</v>
      </c>
      <c r="T274">
        <f t="shared" si="195"/>
        <v>0</v>
      </c>
      <c r="U274">
        <f t="shared" si="196"/>
        <v>0</v>
      </c>
      <c r="V274">
        <f t="shared" si="197"/>
        <v>0</v>
      </c>
      <c r="W274">
        <f t="shared" si="198"/>
        <v>0</v>
      </c>
      <c r="X274">
        <f t="shared" si="199"/>
        <v>0</v>
      </c>
      <c r="Y274">
        <f t="shared" si="200"/>
        <v>0</v>
      </c>
      <c r="AA274">
        <v>39292387</v>
      </c>
      <c r="AB274">
        <f t="shared" si="201"/>
        <v>51.67</v>
      </c>
      <c r="AC274">
        <f>ROUND((ES274),6)</f>
        <v>0</v>
      </c>
      <c r="AD274">
        <f>ROUND((((ET274)-(EU274))+AE274),6)</f>
        <v>51.67</v>
      </c>
      <c r="AE274">
        <f t="shared" si="202"/>
        <v>30.22</v>
      </c>
      <c r="AF274">
        <f t="shared" si="202"/>
        <v>0</v>
      </c>
      <c r="AG274">
        <f t="shared" si="203"/>
        <v>0</v>
      </c>
      <c r="AH274">
        <f t="shared" si="204"/>
        <v>0</v>
      </c>
      <c r="AI274">
        <f t="shared" si="204"/>
        <v>0</v>
      </c>
      <c r="AJ274">
        <f t="shared" si="205"/>
        <v>0</v>
      </c>
      <c r="AK274">
        <v>51.67</v>
      </c>
      <c r="AL274">
        <v>0</v>
      </c>
      <c r="AM274">
        <v>51.67</v>
      </c>
      <c r="AN274">
        <v>30.22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1</v>
      </c>
      <c r="AW274">
        <v>1</v>
      </c>
      <c r="AZ274">
        <v>1</v>
      </c>
      <c r="BA274">
        <v>1</v>
      </c>
      <c r="BB274">
        <v>1</v>
      </c>
      <c r="BC274">
        <v>1</v>
      </c>
      <c r="BD274" t="s">
        <v>3</v>
      </c>
      <c r="BE274" t="s">
        <v>3</v>
      </c>
      <c r="BF274" t="s">
        <v>3</v>
      </c>
      <c r="BG274" t="s">
        <v>3</v>
      </c>
      <c r="BH274">
        <v>0</v>
      </c>
      <c r="BI274">
        <v>4</v>
      </c>
      <c r="BJ274" t="s">
        <v>140</v>
      </c>
      <c r="BM274">
        <v>1</v>
      </c>
      <c r="BN274">
        <v>0</v>
      </c>
      <c r="BO274" t="s">
        <v>3</v>
      </c>
      <c r="BP274">
        <v>0</v>
      </c>
      <c r="BQ274">
        <v>1</v>
      </c>
      <c r="BR274">
        <v>0</v>
      </c>
      <c r="BS274">
        <v>1</v>
      </c>
      <c r="BT274">
        <v>1</v>
      </c>
      <c r="BU274">
        <v>1</v>
      </c>
      <c r="BV274">
        <v>1</v>
      </c>
      <c r="BW274">
        <v>1</v>
      </c>
      <c r="BX274">
        <v>1</v>
      </c>
      <c r="BY274" t="s">
        <v>3</v>
      </c>
      <c r="BZ274">
        <v>0</v>
      </c>
      <c r="CA274">
        <v>0</v>
      </c>
      <c r="CE274">
        <v>0</v>
      </c>
      <c r="CF274">
        <v>0</v>
      </c>
      <c r="CG274">
        <v>0</v>
      </c>
      <c r="CM274">
        <v>0</v>
      </c>
      <c r="CN274" t="s">
        <v>3</v>
      </c>
      <c r="CO274">
        <v>0</v>
      </c>
      <c r="CP274">
        <f t="shared" si="206"/>
        <v>3523.44</v>
      </c>
      <c r="CQ274">
        <f t="shared" si="207"/>
        <v>0</v>
      </c>
      <c r="CR274">
        <f>((((ET274)*BB274-(EU274)*BS274)+AE274*BS274)*AV274)</f>
        <v>51.67</v>
      </c>
      <c r="CS274">
        <f t="shared" si="208"/>
        <v>30.22</v>
      </c>
      <c r="CT274">
        <f t="shared" si="209"/>
        <v>0</v>
      </c>
      <c r="CU274">
        <f t="shared" si="210"/>
        <v>0</v>
      </c>
      <c r="CV274">
        <f t="shared" si="211"/>
        <v>0</v>
      </c>
      <c r="CW274">
        <f t="shared" si="212"/>
        <v>0</v>
      </c>
      <c r="CX274">
        <f t="shared" si="213"/>
        <v>0</v>
      </c>
      <c r="CY274">
        <f t="shared" si="214"/>
        <v>0</v>
      </c>
      <c r="CZ274">
        <f t="shared" si="215"/>
        <v>0</v>
      </c>
      <c r="DC274" t="s">
        <v>3</v>
      </c>
      <c r="DD274" t="s">
        <v>3</v>
      </c>
      <c r="DE274" t="s">
        <v>3</v>
      </c>
      <c r="DF274" t="s">
        <v>3</v>
      </c>
      <c r="DG274" t="s">
        <v>3</v>
      </c>
      <c r="DH274" t="s">
        <v>3</v>
      </c>
      <c r="DI274" t="s">
        <v>3</v>
      </c>
      <c r="DJ274" t="s">
        <v>3</v>
      </c>
      <c r="DK274" t="s">
        <v>3</v>
      </c>
      <c r="DL274" t="s">
        <v>3</v>
      </c>
      <c r="DM274" t="s">
        <v>3</v>
      </c>
      <c r="DN274">
        <v>0</v>
      </c>
      <c r="DO274">
        <v>0</v>
      </c>
      <c r="DP274">
        <v>1</v>
      </c>
      <c r="DQ274">
        <v>1</v>
      </c>
      <c r="DU274">
        <v>1007</v>
      </c>
      <c r="DV274" t="s">
        <v>139</v>
      </c>
      <c r="DW274" t="s">
        <v>139</v>
      </c>
      <c r="DX274">
        <v>1</v>
      </c>
      <c r="EE274">
        <v>34857348</v>
      </c>
      <c r="EF274">
        <v>1</v>
      </c>
      <c r="EG274" t="s">
        <v>22</v>
      </c>
      <c r="EH274">
        <v>0</v>
      </c>
      <c r="EI274" t="s">
        <v>3</v>
      </c>
      <c r="EJ274">
        <v>4</v>
      </c>
      <c r="EK274">
        <v>1</v>
      </c>
      <c r="EL274" t="s">
        <v>43</v>
      </c>
      <c r="EM274" t="s">
        <v>24</v>
      </c>
      <c r="EO274" t="s">
        <v>3</v>
      </c>
      <c r="EQ274">
        <v>0</v>
      </c>
      <c r="ER274">
        <v>51.67</v>
      </c>
      <c r="ES274">
        <v>0</v>
      </c>
      <c r="ET274">
        <v>51.67</v>
      </c>
      <c r="EU274">
        <v>30.22</v>
      </c>
      <c r="EV274">
        <v>0</v>
      </c>
      <c r="EW274">
        <v>0</v>
      </c>
      <c r="EX274">
        <v>0</v>
      </c>
      <c r="EY274">
        <v>0</v>
      </c>
      <c r="FQ274">
        <v>0</v>
      </c>
      <c r="FR274">
        <f t="shared" si="216"/>
        <v>0</v>
      </c>
      <c r="FS274">
        <v>0</v>
      </c>
      <c r="FX274">
        <v>0</v>
      </c>
      <c r="FY274">
        <v>0</v>
      </c>
      <c r="GA274" t="s">
        <v>3</v>
      </c>
      <c r="GD274">
        <v>1</v>
      </c>
      <c r="GF274">
        <v>-1405900482</v>
      </c>
      <c r="GG274">
        <v>2</v>
      </c>
      <c r="GH274">
        <v>1</v>
      </c>
      <c r="GI274">
        <v>-2</v>
      </c>
      <c r="GJ274">
        <v>0</v>
      </c>
      <c r="GK274">
        <v>0</v>
      </c>
      <c r="GL274">
        <f t="shared" si="217"/>
        <v>0</v>
      </c>
      <c r="GM274">
        <f>ROUND(O274+X274+Y274,2)+GX274</f>
        <v>3523.44</v>
      </c>
      <c r="GN274">
        <f>IF(OR(BI274=0,BI274=1),ROUND(O274+X274+Y274,2),0)</f>
        <v>0</v>
      </c>
      <c r="GO274">
        <f>IF(BI274=2,ROUND(O274+X274+Y274,2),0)</f>
        <v>0</v>
      </c>
      <c r="GP274">
        <f>IF(BI274=4,ROUND(O274+X274+Y274,2)+GX274,0)</f>
        <v>3523.44</v>
      </c>
      <c r="GR274">
        <v>0</v>
      </c>
      <c r="GS274">
        <v>3</v>
      </c>
      <c r="GT274">
        <v>0</v>
      </c>
      <c r="GU274" t="s">
        <v>3</v>
      </c>
      <c r="GV274">
        <f t="shared" si="218"/>
        <v>0</v>
      </c>
      <c r="GW274">
        <v>1</v>
      </c>
      <c r="GX274">
        <f t="shared" si="219"/>
        <v>0</v>
      </c>
      <c r="HA274">
        <v>0</v>
      </c>
      <c r="HB274">
        <v>0</v>
      </c>
      <c r="HC274">
        <f t="shared" si="220"/>
        <v>0</v>
      </c>
      <c r="IK274">
        <v>0</v>
      </c>
    </row>
    <row r="275" spans="1:245" x14ac:dyDescent="0.2">
      <c r="A275">
        <v>17</v>
      </c>
      <c r="B275">
        <v>1</v>
      </c>
      <c r="C275">
        <f>ROW(SmtRes!A29)</f>
        <v>29</v>
      </c>
      <c r="D275">
        <f>ROW(EtalonRes!A81)</f>
        <v>81</v>
      </c>
      <c r="E275" t="s">
        <v>194</v>
      </c>
      <c r="F275" t="s">
        <v>142</v>
      </c>
      <c r="G275" t="s">
        <v>143</v>
      </c>
      <c r="H275" t="s">
        <v>139</v>
      </c>
      <c r="I275">
        <f>ROUND(I274,9)</f>
        <v>68.191199999999995</v>
      </c>
      <c r="J275">
        <v>0</v>
      </c>
      <c r="O275">
        <f t="shared" si="190"/>
        <v>46606.64</v>
      </c>
      <c r="P275">
        <f t="shared" si="191"/>
        <v>0</v>
      </c>
      <c r="Q275">
        <f t="shared" si="192"/>
        <v>46606.64</v>
      </c>
      <c r="R275">
        <f t="shared" si="193"/>
        <v>27259.43</v>
      </c>
      <c r="S275">
        <f t="shared" si="194"/>
        <v>0</v>
      </c>
      <c r="T275">
        <f t="shared" si="195"/>
        <v>0</v>
      </c>
      <c r="U275">
        <f t="shared" si="196"/>
        <v>0</v>
      </c>
      <c r="V275">
        <f t="shared" si="197"/>
        <v>0</v>
      </c>
      <c r="W275">
        <f t="shared" si="198"/>
        <v>0</v>
      </c>
      <c r="X275">
        <f t="shared" si="199"/>
        <v>0</v>
      </c>
      <c r="Y275">
        <f t="shared" si="200"/>
        <v>0</v>
      </c>
      <c r="AA275">
        <v>39292387</v>
      </c>
      <c r="AB275">
        <f t="shared" si="201"/>
        <v>683.47</v>
      </c>
      <c r="AC275">
        <f>ROUND(((ES275*41)),6)</f>
        <v>0</v>
      </c>
      <c r="AD275">
        <f>ROUND(((((ET275*41))-((EU275*41)))+AE275),6)</f>
        <v>683.47</v>
      </c>
      <c r="AE275">
        <f>ROUND(((EU275*41)),6)</f>
        <v>399.75</v>
      </c>
      <c r="AF275">
        <f>ROUND(((EV275*41)),6)</f>
        <v>0</v>
      </c>
      <c r="AG275">
        <f t="shared" si="203"/>
        <v>0</v>
      </c>
      <c r="AH275">
        <f>((EW275*41))</f>
        <v>0</v>
      </c>
      <c r="AI275">
        <f>((EX275*41))</f>
        <v>0</v>
      </c>
      <c r="AJ275">
        <f t="shared" si="205"/>
        <v>0</v>
      </c>
      <c r="AK275">
        <v>16.670000000000002</v>
      </c>
      <c r="AL275">
        <v>0</v>
      </c>
      <c r="AM275">
        <v>16.670000000000002</v>
      </c>
      <c r="AN275">
        <v>9.75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1</v>
      </c>
      <c r="AZ275">
        <v>1</v>
      </c>
      <c r="BA275">
        <v>1</v>
      </c>
      <c r="BB275">
        <v>1</v>
      </c>
      <c r="BC275">
        <v>1</v>
      </c>
      <c r="BD275" t="s">
        <v>3</v>
      </c>
      <c r="BE275" t="s">
        <v>3</v>
      </c>
      <c r="BF275" t="s">
        <v>3</v>
      </c>
      <c r="BG275" t="s">
        <v>3</v>
      </c>
      <c r="BH275">
        <v>0</v>
      </c>
      <c r="BI275">
        <v>4</v>
      </c>
      <c r="BJ275" t="s">
        <v>144</v>
      </c>
      <c r="BM275">
        <v>1</v>
      </c>
      <c r="BN275">
        <v>0</v>
      </c>
      <c r="BO275" t="s">
        <v>3</v>
      </c>
      <c r="BP275">
        <v>0</v>
      </c>
      <c r="BQ275">
        <v>1</v>
      </c>
      <c r="BR275">
        <v>0</v>
      </c>
      <c r="BS275">
        <v>1</v>
      </c>
      <c r="BT275">
        <v>1</v>
      </c>
      <c r="BU275">
        <v>1</v>
      </c>
      <c r="BV275">
        <v>1</v>
      </c>
      <c r="BW275">
        <v>1</v>
      </c>
      <c r="BX275">
        <v>1</v>
      </c>
      <c r="BY275" t="s">
        <v>3</v>
      </c>
      <c r="BZ275">
        <v>0</v>
      </c>
      <c r="CA275">
        <v>0</v>
      </c>
      <c r="CE275">
        <v>0</v>
      </c>
      <c r="CF275">
        <v>0</v>
      </c>
      <c r="CG275">
        <v>0</v>
      </c>
      <c r="CM275">
        <v>0</v>
      </c>
      <c r="CN275" t="s">
        <v>3</v>
      </c>
      <c r="CO275">
        <v>0</v>
      </c>
      <c r="CP275">
        <f t="shared" si="206"/>
        <v>46606.64</v>
      </c>
      <c r="CQ275">
        <f t="shared" si="207"/>
        <v>0</v>
      </c>
      <c r="CR275">
        <f>(((((ET275*41))*BB275-((EU275*41))*BS275)+AE275*BS275)*AV275)</f>
        <v>683.47</v>
      </c>
      <c r="CS275">
        <f t="shared" si="208"/>
        <v>399.75</v>
      </c>
      <c r="CT275">
        <f t="shared" si="209"/>
        <v>0</v>
      </c>
      <c r="CU275">
        <f t="shared" si="210"/>
        <v>0</v>
      </c>
      <c r="CV275">
        <f t="shared" si="211"/>
        <v>0</v>
      </c>
      <c r="CW275">
        <f t="shared" si="212"/>
        <v>0</v>
      </c>
      <c r="CX275">
        <f t="shared" si="213"/>
        <v>0</v>
      </c>
      <c r="CY275">
        <f t="shared" si="214"/>
        <v>0</v>
      </c>
      <c r="CZ275">
        <f t="shared" si="215"/>
        <v>0</v>
      </c>
      <c r="DC275" t="s">
        <v>3</v>
      </c>
      <c r="DD275" t="s">
        <v>145</v>
      </c>
      <c r="DE275" t="s">
        <v>145</v>
      </c>
      <c r="DF275" t="s">
        <v>145</v>
      </c>
      <c r="DG275" t="s">
        <v>145</v>
      </c>
      <c r="DH275" t="s">
        <v>3</v>
      </c>
      <c r="DI275" t="s">
        <v>145</v>
      </c>
      <c r="DJ275" t="s">
        <v>145</v>
      </c>
      <c r="DK275" t="s">
        <v>3</v>
      </c>
      <c r="DL275" t="s">
        <v>3</v>
      </c>
      <c r="DM275" t="s">
        <v>3</v>
      </c>
      <c r="DN275">
        <v>0</v>
      </c>
      <c r="DO275">
        <v>0</v>
      </c>
      <c r="DP275">
        <v>1</v>
      </c>
      <c r="DQ275">
        <v>1</v>
      </c>
      <c r="DU275">
        <v>1007</v>
      </c>
      <c r="DV275" t="s">
        <v>139</v>
      </c>
      <c r="DW275" t="s">
        <v>139</v>
      </c>
      <c r="DX275">
        <v>1</v>
      </c>
      <c r="EE275">
        <v>34857348</v>
      </c>
      <c r="EF275">
        <v>1</v>
      </c>
      <c r="EG275" t="s">
        <v>22</v>
      </c>
      <c r="EH275">
        <v>0</v>
      </c>
      <c r="EI275" t="s">
        <v>3</v>
      </c>
      <c r="EJ275">
        <v>4</v>
      </c>
      <c r="EK275">
        <v>1</v>
      </c>
      <c r="EL275" t="s">
        <v>43</v>
      </c>
      <c r="EM275" t="s">
        <v>24</v>
      </c>
      <c r="EO275" t="s">
        <v>3</v>
      </c>
      <c r="EQ275">
        <v>0</v>
      </c>
      <c r="ER275">
        <v>16.670000000000002</v>
      </c>
      <c r="ES275">
        <v>0</v>
      </c>
      <c r="ET275">
        <v>16.670000000000002</v>
      </c>
      <c r="EU275">
        <v>9.75</v>
      </c>
      <c r="EV275">
        <v>0</v>
      </c>
      <c r="EW275">
        <v>0</v>
      </c>
      <c r="EX275">
        <v>0</v>
      </c>
      <c r="EY275">
        <v>0</v>
      </c>
      <c r="FQ275">
        <v>0</v>
      </c>
      <c r="FR275">
        <f t="shared" si="216"/>
        <v>0</v>
      </c>
      <c r="FS275">
        <v>0</v>
      </c>
      <c r="FX275">
        <v>0</v>
      </c>
      <c r="FY275">
        <v>0</v>
      </c>
      <c r="GA275" t="s">
        <v>3</v>
      </c>
      <c r="GD275">
        <v>1</v>
      </c>
      <c r="GF275">
        <v>-1926785046</v>
      </c>
      <c r="GG275">
        <v>2</v>
      </c>
      <c r="GH275">
        <v>1</v>
      </c>
      <c r="GI275">
        <v>-2</v>
      </c>
      <c r="GJ275">
        <v>0</v>
      </c>
      <c r="GK275">
        <v>0</v>
      </c>
      <c r="GL275">
        <f t="shared" si="217"/>
        <v>0</v>
      </c>
      <c r="GM275">
        <f>ROUND(O275+X275+Y275,2)+GX275</f>
        <v>46606.64</v>
      </c>
      <c r="GN275">
        <f>IF(OR(BI275=0,BI275=1),ROUND(O275+X275+Y275,2),0)</f>
        <v>0</v>
      </c>
      <c r="GO275">
        <f>IF(BI275=2,ROUND(O275+X275+Y275,2),0)</f>
        <v>0</v>
      </c>
      <c r="GP275">
        <f>IF(BI275=4,ROUND(O275+X275+Y275,2)+GX275,0)</f>
        <v>46606.64</v>
      </c>
      <c r="GR275">
        <v>0</v>
      </c>
      <c r="GS275">
        <v>3</v>
      </c>
      <c r="GT275">
        <v>0</v>
      </c>
      <c r="GU275" t="s">
        <v>3</v>
      </c>
      <c r="GV275">
        <f t="shared" si="218"/>
        <v>0</v>
      </c>
      <c r="GW275">
        <v>1</v>
      </c>
      <c r="GX275">
        <f t="shared" si="219"/>
        <v>0</v>
      </c>
      <c r="HA275">
        <v>0</v>
      </c>
      <c r="HB275">
        <v>0</v>
      </c>
      <c r="HC275">
        <f t="shared" si="220"/>
        <v>0</v>
      </c>
      <c r="IK275">
        <v>0</v>
      </c>
    </row>
    <row r="276" spans="1:245" x14ac:dyDescent="0.2">
      <c r="A276">
        <v>17</v>
      </c>
      <c r="B276">
        <v>1</v>
      </c>
      <c r="E276" t="s">
        <v>195</v>
      </c>
      <c r="F276" t="s">
        <v>147</v>
      </c>
      <c r="G276" t="s">
        <v>148</v>
      </c>
      <c r="H276" t="s">
        <v>37</v>
      </c>
      <c r="I276">
        <f>ROUND(I275*1.8,9)</f>
        <v>122.74415999999999</v>
      </c>
      <c r="J276">
        <v>0</v>
      </c>
      <c r="O276">
        <f t="shared" si="190"/>
        <v>18858.41</v>
      </c>
      <c r="P276">
        <f t="shared" si="191"/>
        <v>18858.41</v>
      </c>
      <c r="Q276">
        <f t="shared" si="192"/>
        <v>0</v>
      </c>
      <c r="R276">
        <f t="shared" si="193"/>
        <v>0</v>
      </c>
      <c r="S276">
        <f t="shared" si="194"/>
        <v>0</v>
      </c>
      <c r="T276">
        <f t="shared" si="195"/>
        <v>0</v>
      </c>
      <c r="U276">
        <f t="shared" si="196"/>
        <v>0</v>
      </c>
      <c r="V276">
        <f t="shared" si="197"/>
        <v>0</v>
      </c>
      <c r="W276">
        <f t="shared" si="198"/>
        <v>0</v>
      </c>
      <c r="X276">
        <f t="shared" si="199"/>
        <v>0</v>
      </c>
      <c r="Y276">
        <f t="shared" si="200"/>
        <v>0</v>
      </c>
      <c r="AA276">
        <v>39292387</v>
      </c>
      <c r="AB276">
        <f t="shared" si="201"/>
        <v>153.63999999999999</v>
      </c>
      <c r="AC276">
        <f t="shared" ref="AC276:AC284" si="221">ROUND((ES276),6)</f>
        <v>153.63999999999999</v>
      </c>
      <c r="AD276">
        <f t="shared" ref="AD276:AD284" si="222">ROUND((((ET276)-(EU276))+AE276),6)</f>
        <v>0</v>
      </c>
      <c r="AE276">
        <f t="shared" ref="AE276:AE284" si="223">ROUND((EU276),6)</f>
        <v>0</v>
      </c>
      <c r="AF276">
        <f t="shared" ref="AF276:AF284" si="224">ROUND((EV276),6)</f>
        <v>0</v>
      </c>
      <c r="AG276">
        <f t="shared" si="203"/>
        <v>0</v>
      </c>
      <c r="AH276">
        <f t="shared" ref="AH276:AH284" si="225">(EW276)</f>
        <v>0</v>
      </c>
      <c r="AI276">
        <f t="shared" ref="AI276:AI284" si="226">(EX276)</f>
        <v>0</v>
      </c>
      <c r="AJ276">
        <f t="shared" si="205"/>
        <v>0</v>
      </c>
      <c r="AK276">
        <v>153.63999999999999</v>
      </c>
      <c r="AL276">
        <v>153.63999999999999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70</v>
      </c>
      <c r="AU276">
        <v>10</v>
      </c>
      <c r="AV276">
        <v>1</v>
      </c>
      <c r="AW276">
        <v>1</v>
      </c>
      <c r="AZ276">
        <v>1</v>
      </c>
      <c r="BA276">
        <v>1</v>
      </c>
      <c r="BB276">
        <v>1</v>
      </c>
      <c r="BC276">
        <v>1</v>
      </c>
      <c r="BD276" t="s">
        <v>3</v>
      </c>
      <c r="BE276" t="s">
        <v>3</v>
      </c>
      <c r="BF276" t="s">
        <v>3</v>
      </c>
      <c r="BG276" t="s">
        <v>3</v>
      </c>
      <c r="BH276">
        <v>3</v>
      </c>
      <c r="BI276">
        <v>4</v>
      </c>
      <c r="BJ276" t="s">
        <v>149</v>
      </c>
      <c r="BM276">
        <v>0</v>
      </c>
      <c r="BN276">
        <v>0</v>
      </c>
      <c r="BO276" t="s">
        <v>3</v>
      </c>
      <c r="BP276">
        <v>0</v>
      </c>
      <c r="BQ276">
        <v>1</v>
      </c>
      <c r="BR276">
        <v>0</v>
      </c>
      <c r="BS276">
        <v>1</v>
      </c>
      <c r="BT276">
        <v>1</v>
      </c>
      <c r="BU276">
        <v>1</v>
      </c>
      <c r="BV276">
        <v>1</v>
      </c>
      <c r="BW276">
        <v>1</v>
      </c>
      <c r="BX276">
        <v>1</v>
      </c>
      <c r="BY276" t="s">
        <v>3</v>
      </c>
      <c r="BZ276">
        <v>70</v>
      </c>
      <c r="CA276">
        <v>10</v>
      </c>
      <c r="CE276">
        <v>0</v>
      </c>
      <c r="CF276">
        <v>0</v>
      </c>
      <c r="CG276">
        <v>0</v>
      </c>
      <c r="CM276">
        <v>0</v>
      </c>
      <c r="CN276" t="s">
        <v>3</v>
      </c>
      <c r="CO276">
        <v>0</v>
      </c>
      <c r="CP276">
        <f t="shared" si="206"/>
        <v>18858.41</v>
      </c>
      <c r="CQ276">
        <f t="shared" si="207"/>
        <v>153.63999999999999</v>
      </c>
      <c r="CR276">
        <f t="shared" ref="CR276:CR284" si="227">((((ET276)*BB276-(EU276)*BS276)+AE276*BS276)*AV276)</f>
        <v>0</v>
      </c>
      <c r="CS276">
        <f t="shared" si="208"/>
        <v>0</v>
      </c>
      <c r="CT276">
        <f t="shared" si="209"/>
        <v>0</v>
      </c>
      <c r="CU276">
        <f t="shared" si="210"/>
        <v>0</v>
      </c>
      <c r="CV276">
        <f t="shared" si="211"/>
        <v>0</v>
      </c>
      <c r="CW276">
        <f t="shared" si="212"/>
        <v>0</v>
      </c>
      <c r="CX276">
        <f t="shared" si="213"/>
        <v>0</v>
      </c>
      <c r="CY276">
        <f t="shared" si="214"/>
        <v>0</v>
      </c>
      <c r="CZ276">
        <f t="shared" si="215"/>
        <v>0</v>
      </c>
      <c r="DC276" t="s">
        <v>3</v>
      </c>
      <c r="DD276" t="s">
        <v>3</v>
      </c>
      <c r="DE276" t="s">
        <v>3</v>
      </c>
      <c r="DF276" t="s">
        <v>3</v>
      </c>
      <c r="DG276" t="s">
        <v>3</v>
      </c>
      <c r="DH276" t="s">
        <v>3</v>
      </c>
      <c r="DI276" t="s">
        <v>3</v>
      </c>
      <c r="DJ276" t="s">
        <v>3</v>
      </c>
      <c r="DK276" t="s">
        <v>3</v>
      </c>
      <c r="DL276" t="s">
        <v>3</v>
      </c>
      <c r="DM276" t="s">
        <v>3</v>
      </c>
      <c r="DN276">
        <v>0</v>
      </c>
      <c r="DO276">
        <v>0</v>
      </c>
      <c r="DP276">
        <v>1</v>
      </c>
      <c r="DQ276">
        <v>1</v>
      </c>
      <c r="DU276">
        <v>1009</v>
      </c>
      <c r="DV276" t="s">
        <v>37</v>
      </c>
      <c r="DW276" t="s">
        <v>37</v>
      </c>
      <c r="DX276">
        <v>1000</v>
      </c>
      <c r="EE276">
        <v>34857346</v>
      </c>
      <c r="EF276">
        <v>1</v>
      </c>
      <c r="EG276" t="s">
        <v>22</v>
      </c>
      <c r="EH276">
        <v>0</v>
      </c>
      <c r="EI276" t="s">
        <v>3</v>
      </c>
      <c r="EJ276">
        <v>4</v>
      </c>
      <c r="EK276">
        <v>0</v>
      </c>
      <c r="EL276" t="s">
        <v>23</v>
      </c>
      <c r="EM276" t="s">
        <v>24</v>
      </c>
      <c r="EO276" t="s">
        <v>3</v>
      </c>
      <c r="EQ276">
        <v>0</v>
      </c>
      <c r="ER276">
        <v>153.63999999999999</v>
      </c>
      <c r="ES276">
        <v>153.63999999999999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FQ276">
        <v>0</v>
      </c>
      <c r="FR276">
        <f t="shared" si="216"/>
        <v>0</v>
      </c>
      <c r="FS276">
        <v>0</v>
      </c>
      <c r="FX276">
        <v>70</v>
      </c>
      <c r="FY276">
        <v>10</v>
      </c>
      <c r="GA276" t="s">
        <v>3</v>
      </c>
      <c r="GD276">
        <v>0</v>
      </c>
      <c r="GF276">
        <v>-1578414484</v>
      </c>
      <c r="GG276">
        <v>2</v>
      </c>
      <c r="GH276">
        <v>1</v>
      </c>
      <c r="GI276">
        <v>-2</v>
      </c>
      <c r="GJ276">
        <v>0</v>
      </c>
      <c r="GK276">
        <f>ROUND(R276*(R12)/100,2)</f>
        <v>0</v>
      </c>
      <c r="GL276">
        <f t="shared" si="217"/>
        <v>0</v>
      </c>
      <c r="GM276">
        <f t="shared" ref="GM276:GM284" si="228">ROUND(O276+X276+Y276+GK276,2)+GX276</f>
        <v>18858.41</v>
      </c>
      <c r="GN276">
        <f t="shared" ref="GN276:GN284" si="229">IF(OR(BI276=0,BI276=1),ROUND(O276+X276+Y276+GK276,2),0)</f>
        <v>0</v>
      </c>
      <c r="GO276">
        <f t="shared" ref="GO276:GO284" si="230">IF(BI276=2,ROUND(O276+X276+Y276+GK276,2),0)</f>
        <v>0</v>
      </c>
      <c r="GP276">
        <f t="shared" ref="GP276:GP284" si="231">IF(BI276=4,ROUND(O276+X276+Y276+GK276,2)+GX276,0)</f>
        <v>18858.41</v>
      </c>
      <c r="GR276">
        <v>0</v>
      </c>
      <c r="GS276">
        <v>3</v>
      </c>
      <c r="GT276">
        <v>0</v>
      </c>
      <c r="GU276" t="s">
        <v>3</v>
      </c>
      <c r="GV276">
        <f t="shared" si="218"/>
        <v>0</v>
      </c>
      <c r="GW276">
        <v>1</v>
      </c>
      <c r="GX276">
        <f t="shared" si="219"/>
        <v>0</v>
      </c>
      <c r="HA276">
        <v>0</v>
      </c>
      <c r="HB276">
        <v>0</v>
      </c>
      <c r="HC276">
        <f t="shared" si="220"/>
        <v>0</v>
      </c>
      <c r="IK276">
        <v>0</v>
      </c>
    </row>
    <row r="277" spans="1:245" x14ac:dyDescent="0.2">
      <c r="A277">
        <v>17</v>
      </c>
      <c r="B277">
        <v>1</v>
      </c>
      <c r="D277">
        <f>ROW(EtalonRes!A89)</f>
        <v>89</v>
      </c>
      <c r="E277" t="s">
        <v>196</v>
      </c>
      <c r="F277" t="s">
        <v>151</v>
      </c>
      <c r="G277" t="s">
        <v>197</v>
      </c>
      <c r="H277" t="s">
        <v>20</v>
      </c>
      <c r="I277">
        <f>ROUND((316.64*0.15)/100,9)</f>
        <v>0.47495999999999999</v>
      </c>
      <c r="J277">
        <v>0</v>
      </c>
      <c r="O277">
        <f t="shared" si="190"/>
        <v>36273.32</v>
      </c>
      <c r="P277">
        <f t="shared" si="191"/>
        <v>30945.759999999998</v>
      </c>
      <c r="Q277">
        <f t="shared" si="192"/>
        <v>3925.56</v>
      </c>
      <c r="R277">
        <f t="shared" si="193"/>
        <v>1587.67</v>
      </c>
      <c r="S277">
        <f t="shared" si="194"/>
        <v>1402</v>
      </c>
      <c r="T277">
        <f t="shared" si="195"/>
        <v>0</v>
      </c>
      <c r="U277">
        <f t="shared" si="196"/>
        <v>7.8653375999999993</v>
      </c>
      <c r="V277">
        <f t="shared" si="197"/>
        <v>0</v>
      </c>
      <c r="W277">
        <f t="shared" si="198"/>
        <v>0</v>
      </c>
      <c r="X277">
        <f t="shared" si="199"/>
        <v>981.4</v>
      </c>
      <c r="Y277">
        <f t="shared" si="200"/>
        <v>140.19999999999999</v>
      </c>
      <c r="AA277">
        <v>39292387</v>
      </c>
      <c r="AB277">
        <f t="shared" si="201"/>
        <v>76371.3</v>
      </c>
      <c r="AC277">
        <f t="shared" si="221"/>
        <v>65154.45</v>
      </c>
      <c r="AD277">
        <f t="shared" si="222"/>
        <v>8265.0300000000007</v>
      </c>
      <c r="AE277">
        <f t="shared" si="223"/>
        <v>3342.74</v>
      </c>
      <c r="AF277">
        <f t="shared" si="224"/>
        <v>2951.82</v>
      </c>
      <c r="AG277">
        <f t="shared" si="203"/>
        <v>0</v>
      </c>
      <c r="AH277">
        <f t="shared" si="225"/>
        <v>16.559999999999999</v>
      </c>
      <c r="AI277">
        <f t="shared" si="226"/>
        <v>0</v>
      </c>
      <c r="AJ277">
        <f t="shared" si="205"/>
        <v>0</v>
      </c>
      <c r="AK277">
        <v>76371.3</v>
      </c>
      <c r="AL277">
        <v>65154.45</v>
      </c>
      <c r="AM277">
        <v>8265.0300000000007</v>
      </c>
      <c r="AN277">
        <v>3342.74</v>
      </c>
      <c r="AO277">
        <v>2951.82</v>
      </c>
      <c r="AP277">
        <v>0</v>
      </c>
      <c r="AQ277">
        <v>16.559999999999999</v>
      </c>
      <c r="AR277">
        <v>0</v>
      </c>
      <c r="AS277">
        <v>0</v>
      </c>
      <c r="AT277">
        <v>70</v>
      </c>
      <c r="AU277">
        <v>10</v>
      </c>
      <c r="AV277">
        <v>1</v>
      </c>
      <c r="AW277">
        <v>1</v>
      </c>
      <c r="AZ277">
        <v>1</v>
      </c>
      <c r="BA277">
        <v>1</v>
      </c>
      <c r="BB277">
        <v>1</v>
      </c>
      <c r="BC277">
        <v>1</v>
      </c>
      <c r="BD277" t="s">
        <v>3</v>
      </c>
      <c r="BE277" t="s">
        <v>3</v>
      </c>
      <c r="BF277" t="s">
        <v>3</v>
      </c>
      <c r="BG277" t="s">
        <v>3</v>
      </c>
      <c r="BH277">
        <v>0</v>
      </c>
      <c r="BI277">
        <v>4</v>
      </c>
      <c r="BJ277" t="s">
        <v>153</v>
      </c>
      <c r="BM277">
        <v>0</v>
      </c>
      <c r="BN277">
        <v>0</v>
      </c>
      <c r="BO277" t="s">
        <v>3</v>
      </c>
      <c r="BP277">
        <v>0</v>
      </c>
      <c r="BQ277">
        <v>1</v>
      </c>
      <c r="BR277">
        <v>0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 t="s">
        <v>3</v>
      </c>
      <c r="BZ277">
        <v>70</v>
      </c>
      <c r="CA277">
        <v>10</v>
      </c>
      <c r="CE277">
        <v>0</v>
      </c>
      <c r="CF277">
        <v>0</v>
      </c>
      <c r="CG277">
        <v>0</v>
      </c>
      <c r="CM277">
        <v>0</v>
      </c>
      <c r="CN277" t="s">
        <v>3</v>
      </c>
      <c r="CO277">
        <v>0</v>
      </c>
      <c r="CP277">
        <f t="shared" si="206"/>
        <v>36273.32</v>
      </c>
      <c r="CQ277">
        <f t="shared" si="207"/>
        <v>65154.45</v>
      </c>
      <c r="CR277">
        <f t="shared" si="227"/>
        <v>8265.0300000000007</v>
      </c>
      <c r="CS277">
        <f t="shared" si="208"/>
        <v>3342.74</v>
      </c>
      <c r="CT277">
        <f t="shared" si="209"/>
        <v>2951.82</v>
      </c>
      <c r="CU277">
        <f t="shared" si="210"/>
        <v>0</v>
      </c>
      <c r="CV277">
        <f t="shared" si="211"/>
        <v>16.559999999999999</v>
      </c>
      <c r="CW277">
        <f t="shared" si="212"/>
        <v>0</v>
      </c>
      <c r="CX277">
        <f t="shared" si="213"/>
        <v>0</v>
      </c>
      <c r="CY277">
        <f t="shared" si="214"/>
        <v>981.4</v>
      </c>
      <c r="CZ277">
        <f t="shared" si="215"/>
        <v>140.19999999999999</v>
      </c>
      <c r="DC277" t="s">
        <v>3</v>
      </c>
      <c r="DD277" t="s">
        <v>3</v>
      </c>
      <c r="DE277" t="s">
        <v>3</v>
      </c>
      <c r="DF277" t="s">
        <v>3</v>
      </c>
      <c r="DG277" t="s">
        <v>3</v>
      </c>
      <c r="DH277" t="s">
        <v>3</v>
      </c>
      <c r="DI277" t="s">
        <v>3</v>
      </c>
      <c r="DJ277" t="s">
        <v>3</v>
      </c>
      <c r="DK277" t="s">
        <v>3</v>
      </c>
      <c r="DL277" t="s">
        <v>3</v>
      </c>
      <c r="DM277" t="s">
        <v>3</v>
      </c>
      <c r="DN277">
        <v>0</v>
      </c>
      <c r="DO277">
        <v>0</v>
      </c>
      <c r="DP277">
        <v>1</v>
      </c>
      <c r="DQ277">
        <v>1</v>
      </c>
      <c r="DU277">
        <v>1007</v>
      </c>
      <c r="DV277" t="s">
        <v>20</v>
      </c>
      <c r="DW277" t="s">
        <v>20</v>
      </c>
      <c r="DX277">
        <v>100</v>
      </c>
      <c r="EE277">
        <v>34857346</v>
      </c>
      <c r="EF277">
        <v>1</v>
      </c>
      <c r="EG277" t="s">
        <v>22</v>
      </c>
      <c r="EH277">
        <v>0</v>
      </c>
      <c r="EI277" t="s">
        <v>3</v>
      </c>
      <c r="EJ277">
        <v>4</v>
      </c>
      <c r="EK277">
        <v>0</v>
      </c>
      <c r="EL277" t="s">
        <v>23</v>
      </c>
      <c r="EM277" t="s">
        <v>24</v>
      </c>
      <c r="EO277" t="s">
        <v>3</v>
      </c>
      <c r="EQ277">
        <v>0</v>
      </c>
      <c r="ER277">
        <v>76371.3</v>
      </c>
      <c r="ES277">
        <v>65154.45</v>
      </c>
      <c r="ET277">
        <v>8265.0300000000007</v>
      </c>
      <c r="EU277">
        <v>3342.74</v>
      </c>
      <c r="EV277">
        <v>2951.82</v>
      </c>
      <c r="EW277">
        <v>16.559999999999999</v>
      </c>
      <c r="EX277">
        <v>0</v>
      </c>
      <c r="EY277">
        <v>0</v>
      </c>
      <c r="FQ277">
        <v>0</v>
      </c>
      <c r="FR277">
        <f t="shared" si="216"/>
        <v>0</v>
      </c>
      <c r="FS277">
        <v>0</v>
      </c>
      <c r="FX277">
        <v>70</v>
      </c>
      <c r="FY277">
        <v>10</v>
      </c>
      <c r="GA277" t="s">
        <v>3</v>
      </c>
      <c r="GD277">
        <v>0</v>
      </c>
      <c r="GF277">
        <v>-1355878865</v>
      </c>
      <c r="GG277">
        <v>2</v>
      </c>
      <c r="GH277">
        <v>1</v>
      </c>
      <c r="GI277">
        <v>-2</v>
      </c>
      <c r="GJ277">
        <v>0</v>
      </c>
      <c r="GK277">
        <f>ROUND(R277*(R12)/100,2)</f>
        <v>1714.68</v>
      </c>
      <c r="GL277">
        <f t="shared" si="217"/>
        <v>0</v>
      </c>
      <c r="GM277">
        <f t="shared" si="228"/>
        <v>39109.599999999999</v>
      </c>
      <c r="GN277">
        <f t="shared" si="229"/>
        <v>0</v>
      </c>
      <c r="GO277">
        <f t="shared" si="230"/>
        <v>0</v>
      </c>
      <c r="GP277">
        <f t="shared" si="231"/>
        <v>39109.599999999999</v>
      </c>
      <c r="GR277">
        <v>0</v>
      </c>
      <c r="GS277">
        <v>3</v>
      </c>
      <c r="GT277">
        <v>0</v>
      </c>
      <c r="GU277" t="s">
        <v>3</v>
      </c>
      <c r="GV277">
        <f t="shared" si="218"/>
        <v>0</v>
      </c>
      <c r="GW277">
        <v>1</v>
      </c>
      <c r="GX277">
        <f t="shared" si="219"/>
        <v>0</v>
      </c>
      <c r="HA277">
        <v>0</v>
      </c>
      <c r="HB277">
        <v>0</v>
      </c>
      <c r="HC277">
        <f t="shared" si="220"/>
        <v>0</v>
      </c>
      <c r="IK277">
        <v>0</v>
      </c>
    </row>
    <row r="278" spans="1:245" x14ac:dyDescent="0.2">
      <c r="A278">
        <v>17</v>
      </c>
      <c r="B278">
        <v>1</v>
      </c>
      <c r="D278">
        <f>ROW(EtalonRes!A98)</f>
        <v>98</v>
      </c>
      <c r="E278" t="s">
        <v>198</v>
      </c>
      <c r="F278" t="s">
        <v>155</v>
      </c>
      <c r="G278" t="s">
        <v>199</v>
      </c>
      <c r="H278" t="s">
        <v>20</v>
      </c>
      <c r="I278">
        <f>ROUND((316.64*0.1)/100,9)</f>
        <v>0.31663999999999998</v>
      </c>
      <c r="J278">
        <v>0</v>
      </c>
      <c r="O278">
        <f t="shared" si="190"/>
        <v>89801.41</v>
      </c>
      <c r="P278">
        <f t="shared" si="191"/>
        <v>72138.87</v>
      </c>
      <c r="Q278">
        <f t="shared" si="192"/>
        <v>16260.54</v>
      </c>
      <c r="R278">
        <f t="shared" si="193"/>
        <v>6392.77</v>
      </c>
      <c r="S278">
        <f t="shared" si="194"/>
        <v>1402</v>
      </c>
      <c r="T278">
        <f t="shared" si="195"/>
        <v>0</v>
      </c>
      <c r="U278">
        <f t="shared" si="196"/>
        <v>7.8653375999999993</v>
      </c>
      <c r="V278">
        <f t="shared" si="197"/>
        <v>0</v>
      </c>
      <c r="W278">
        <f t="shared" si="198"/>
        <v>0</v>
      </c>
      <c r="X278">
        <f t="shared" si="199"/>
        <v>981.4</v>
      </c>
      <c r="Y278">
        <f t="shared" si="200"/>
        <v>140.19999999999999</v>
      </c>
      <c r="AA278">
        <v>39292387</v>
      </c>
      <c r="AB278">
        <f t="shared" si="201"/>
        <v>283607.26</v>
      </c>
      <c r="AC278">
        <f t="shared" si="221"/>
        <v>227826.13</v>
      </c>
      <c r="AD278">
        <f t="shared" si="222"/>
        <v>51353.4</v>
      </c>
      <c r="AE278">
        <f t="shared" si="223"/>
        <v>20189.400000000001</v>
      </c>
      <c r="AF278">
        <f t="shared" si="224"/>
        <v>4427.7299999999996</v>
      </c>
      <c r="AG278">
        <f t="shared" si="203"/>
        <v>0</v>
      </c>
      <c r="AH278">
        <f t="shared" si="225"/>
        <v>24.84</v>
      </c>
      <c r="AI278">
        <f t="shared" si="226"/>
        <v>0</v>
      </c>
      <c r="AJ278">
        <f t="shared" si="205"/>
        <v>0</v>
      </c>
      <c r="AK278">
        <v>283607.26</v>
      </c>
      <c r="AL278">
        <v>227826.13</v>
      </c>
      <c r="AM278">
        <v>51353.4</v>
      </c>
      <c r="AN278">
        <v>20189.400000000001</v>
      </c>
      <c r="AO278">
        <v>4427.7299999999996</v>
      </c>
      <c r="AP278">
        <v>0</v>
      </c>
      <c r="AQ278">
        <v>24.84</v>
      </c>
      <c r="AR278">
        <v>0</v>
      </c>
      <c r="AS278">
        <v>0</v>
      </c>
      <c r="AT278">
        <v>70</v>
      </c>
      <c r="AU278">
        <v>10</v>
      </c>
      <c r="AV278">
        <v>1</v>
      </c>
      <c r="AW278">
        <v>1</v>
      </c>
      <c r="AZ278">
        <v>1</v>
      </c>
      <c r="BA278">
        <v>1</v>
      </c>
      <c r="BB278">
        <v>1</v>
      </c>
      <c r="BC278">
        <v>1</v>
      </c>
      <c r="BD278" t="s">
        <v>3</v>
      </c>
      <c r="BE278" t="s">
        <v>3</v>
      </c>
      <c r="BF278" t="s">
        <v>3</v>
      </c>
      <c r="BG278" t="s">
        <v>3</v>
      </c>
      <c r="BH278">
        <v>0</v>
      </c>
      <c r="BI278">
        <v>4</v>
      </c>
      <c r="BJ278" t="s">
        <v>157</v>
      </c>
      <c r="BM278">
        <v>0</v>
      </c>
      <c r="BN278">
        <v>0</v>
      </c>
      <c r="BO278" t="s">
        <v>3</v>
      </c>
      <c r="BP278">
        <v>0</v>
      </c>
      <c r="BQ278">
        <v>1</v>
      </c>
      <c r="BR278">
        <v>0</v>
      </c>
      <c r="BS278">
        <v>1</v>
      </c>
      <c r="BT278">
        <v>1</v>
      </c>
      <c r="BU278">
        <v>1</v>
      </c>
      <c r="BV278">
        <v>1</v>
      </c>
      <c r="BW278">
        <v>1</v>
      </c>
      <c r="BX278">
        <v>1</v>
      </c>
      <c r="BY278" t="s">
        <v>3</v>
      </c>
      <c r="BZ278">
        <v>70</v>
      </c>
      <c r="CA278">
        <v>10</v>
      </c>
      <c r="CE278">
        <v>0</v>
      </c>
      <c r="CF278">
        <v>0</v>
      </c>
      <c r="CG278">
        <v>0</v>
      </c>
      <c r="CM278">
        <v>0</v>
      </c>
      <c r="CN278" t="s">
        <v>3</v>
      </c>
      <c r="CO278">
        <v>0</v>
      </c>
      <c r="CP278">
        <f t="shared" si="206"/>
        <v>89801.41</v>
      </c>
      <c r="CQ278">
        <f t="shared" si="207"/>
        <v>227826.13</v>
      </c>
      <c r="CR278">
        <f t="shared" si="227"/>
        <v>51353.4</v>
      </c>
      <c r="CS278">
        <f t="shared" si="208"/>
        <v>20189.400000000001</v>
      </c>
      <c r="CT278">
        <f t="shared" si="209"/>
        <v>4427.7299999999996</v>
      </c>
      <c r="CU278">
        <f t="shared" si="210"/>
        <v>0</v>
      </c>
      <c r="CV278">
        <f t="shared" si="211"/>
        <v>24.84</v>
      </c>
      <c r="CW278">
        <f t="shared" si="212"/>
        <v>0</v>
      </c>
      <c r="CX278">
        <f t="shared" si="213"/>
        <v>0</v>
      </c>
      <c r="CY278">
        <f t="shared" si="214"/>
        <v>981.4</v>
      </c>
      <c r="CZ278">
        <f t="shared" si="215"/>
        <v>140.19999999999999</v>
      </c>
      <c r="DC278" t="s">
        <v>3</v>
      </c>
      <c r="DD278" t="s">
        <v>3</v>
      </c>
      <c r="DE278" t="s">
        <v>3</v>
      </c>
      <c r="DF278" t="s">
        <v>3</v>
      </c>
      <c r="DG278" t="s">
        <v>3</v>
      </c>
      <c r="DH278" t="s">
        <v>3</v>
      </c>
      <c r="DI278" t="s">
        <v>3</v>
      </c>
      <c r="DJ278" t="s">
        <v>3</v>
      </c>
      <c r="DK278" t="s">
        <v>3</v>
      </c>
      <c r="DL278" t="s">
        <v>3</v>
      </c>
      <c r="DM278" t="s">
        <v>3</v>
      </c>
      <c r="DN278">
        <v>0</v>
      </c>
      <c r="DO278">
        <v>0</v>
      </c>
      <c r="DP278">
        <v>1</v>
      </c>
      <c r="DQ278">
        <v>1</v>
      </c>
      <c r="DU278">
        <v>1007</v>
      </c>
      <c r="DV278" t="s">
        <v>20</v>
      </c>
      <c r="DW278" t="s">
        <v>20</v>
      </c>
      <c r="DX278">
        <v>100</v>
      </c>
      <c r="EE278">
        <v>34857346</v>
      </c>
      <c r="EF278">
        <v>1</v>
      </c>
      <c r="EG278" t="s">
        <v>22</v>
      </c>
      <c r="EH278">
        <v>0</v>
      </c>
      <c r="EI278" t="s">
        <v>3</v>
      </c>
      <c r="EJ278">
        <v>4</v>
      </c>
      <c r="EK278">
        <v>0</v>
      </c>
      <c r="EL278" t="s">
        <v>23</v>
      </c>
      <c r="EM278" t="s">
        <v>24</v>
      </c>
      <c r="EO278" t="s">
        <v>3</v>
      </c>
      <c r="EQ278">
        <v>0</v>
      </c>
      <c r="ER278">
        <v>283607.26</v>
      </c>
      <c r="ES278">
        <v>227826.13</v>
      </c>
      <c r="ET278">
        <v>51353.4</v>
      </c>
      <c r="EU278">
        <v>20189.400000000001</v>
      </c>
      <c r="EV278">
        <v>4427.7299999999996</v>
      </c>
      <c r="EW278">
        <v>24.84</v>
      </c>
      <c r="EX278">
        <v>0</v>
      </c>
      <c r="EY278">
        <v>0</v>
      </c>
      <c r="FQ278">
        <v>0</v>
      </c>
      <c r="FR278">
        <f t="shared" si="216"/>
        <v>0</v>
      </c>
      <c r="FS278">
        <v>0</v>
      </c>
      <c r="FX278">
        <v>70</v>
      </c>
      <c r="FY278">
        <v>10</v>
      </c>
      <c r="GA278" t="s">
        <v>3</v>
      </c>
      <c r="GD278">
        <v>0</v>
      </c>
      <c r="GF278">
        <v>-508966247</v>
      </c>
      <c r="GG278">
        <v>2</v>
      </c>
      <c r="GH278">
        <v>1</v>
      </c>
      <c r="GI278">
        <v>-2</v>
      </c>
      <c r="GJ278">
        <v>0</v>
      </c>
      <c r="GK278">
        <f>ROUND(R278*(R12)/100,2)</f>
        <v>6904.19</v>
      </c>
      <c r="GL278">
        <f t="shared" si="217"/>
        <v>0</v>
      </c>
      <c r="GM278">
        <f t="shared" si="228"/>
        <v>97827.199999999997</v>
      </c>
      <c r="GN278">
        <f t="shared" si="229"/>
        <v>0</v>
      </c>
      <c r="GO278">
        <f t="shared" si="230"/>
        <v>0</v>
      </c>
      <c r="GP278">
        <f t="shared" si="231"/>
        <v>97827.199999999997</v>
      </c>
      <c r="GR278">
        <v>0</v>
      </c>
      <c r="GS278">
        <v>3</v>
      </c>
      <c r="GT278">
        <v>0</v>
      </c>
      <c r="GU278" t="s">
        <v>3</v>
      </c>
      <c r="GV278">
        <f t="shared" si="218"/>
        <v>0</v>
      </c>
      <c r="GW278">
        <v>1</v>
      </c>
      <c r="GX278">
        <f t="shared" si="219"/>
        <v>0</v>
      </c>
      <c r="HA278">
        <v>0</v>
      </c>
      <c r="HB278">
        <v>0</v>
      </c>
      <c r="HC278">
        <f t="shared" si="220"/>
        <v>0</v>
      </c>
      <c r="IK278">
        <v>0</v>
      </c>
    </row>
    <row r="279" spans="1:245" x14ac:dyDescent="0.2">
      <c r="A279">
        <v>17</v>
      </c>
      <c r="B279">
        <v>1</v>
      </c>
      <c r="C279">
        <f>ROW(SmtRes!A34)</f>
        <v>34</v>
      </c>
      <c r="D279">
        <f>ROW(EtalonRes!A102)</f>
        <v>102</v>
      </c>
      <c r="E279" t="s">
        <v>200</v>
      </c>
      <c r="F279" t="s">
        <v>201</v>
      </c>
      <c r="G279" t="s">
        <v>202</v>
      </c>
      <c r="H279" t="s">
        <v>161</v>
      </c>
      <c r="I279">
        <f>ROUND(316.64/100,9)</f>
        <v>3.1663999999999999</v>
      </c>
      <c r="J279">
        <v>0</v>
      </c>
      <c r="O279">
        <f t="shared" si="190"/>
        <v>107900.43</v>
      </c>
      <c r="P279">
        <f t="shared" si="191"/>
        <v>97394.7</v>
      </c>
      <c r="Q279">
        <f t="shared" si="192"/>
        <v>3403.72</v>
      </c>
      <c r="R279">
        <f t="shared" si="193"/>
        <v>1421.46</v>
      </c>
      <c r="S279">
        <f t="shared" si="194"/>
        <v>7102.01</v>
      </c>
      <c r="T279">
        <f t="shared" si="195"/>
        <v>0</v>
      </c>
      <c r="U279">
        <f t="shared" si="196"/>
        <v>32.61392</v>
      </c>
      <c r="V279">
        <f t="shared" si="197"/>
        <v>0</v>
      </c>
      <c r="W279">
        <f t="shared" si="198"/>
        <v>0</v>
      </c>
      <c r="X279">
        <f t="shared" si="199"/>
        <v>4971.41</v>
      </c>
      <c r="Y279">
        <f t="shared" si="200"/>
        <v>710.2</v>
      </c>
      <c r="AA279">
        <v>39292387</v>
      </c>
      <c r="AB279">
        <f t="shared" si="201"/>
        <v>34076.69</v>
      </c>
      <c r="AC279">
        <f t="shared" si="221"/>
        <v>30758.81</v>
      </c>
      <c r="AD279">
        <f t="shared" si="222"/>
        <v>1074.95</v>
      </c>
      <c r="AE279">
        <f t="shared" si="223"/>
        <v>448.92</v>
      </c>
      <c r="AF279">
        <f t="shared" si="224"/>
        <v>2242.9299999999998</v>
      </c>
      <c r="AG279">
        <f t="shared" si="203"/>
        <v>0</v>
      </c>
      <c r="AH279">
        <f t="shared" si="225"/>
        <v>10.3</v>
      </c>
      <c r="AI279">
        <f t="shared" si="226"/>
        <v>0</v>
      </c>
      <c r="AJ279">
        <f t="shared" si="205"/>
        <v>0</v>
      </c>
      <c r="AK279">
        <v>34076.69</v>
      </c>
      <c r="AL279">
        <v>30758.81</v>
      </c>
      <c r="AM279">
        <v>1074.95</v>
      </c>
      <c r="AN279">
        <v>448.92</v>
      </c>
      <c r="AO279">
        <v>2242.9299999999998</v>
      </c>
      <c r="AP279">
        <v>0</v>
      </c>
      <c r="AQ279">
        <v>10.3</v>
      </c>
      <c r="AR279">
        <v>0</v>
      </c>
      <c r="AS279">
        <v>0</v>
      </c>
      <c r="AT279">
        <v>70</v>
      </c>
      <c r="AU279">
        <v>10</v>
      </c>
      <c r="AV279">
        <v>1</v>
      </c>
      <c r="AW279">
        <v>1</v>
      </c>
      <c r="AZ279">
        <v>1</v>
      </c>
      <c r="BA279">
        <v>1</v>
      </c>
      <c r="BB279">
        <v>1</v>
      </c>
      <c r="BC279">
        <v>1</v>
      </c>
      <c r="BD279" t="s">
        <v>3</v>
      </c>
      <c r="BE279" t="s">
        <v>3</v>
      </c>
      <c r="BF279" t="s">
        <v>3</v>
      </c>
      <c r="BG279" t="s">
        <v>3</v>
      </c>
      <c r="BH279">
        <v>0</v>
      </c>
      <c r="BI279">
        <v>4</v>
      </c>
      <c r="BJ279" t="s">
        <v>203</v>
      </c>
      <c r="BM279">
        <v>0</v>
      </c>
      <c r="BN279">
        <v>0</v>
      </c>
      <c r="BO279" t="s">
        <v>3</v>
      </c>
      <c r="BP279">
        <v>0</v>
      </c>
      <c r="BQ279">
        <v>1</v>
      </c>
      <c r="BR279">
        <v>0</v>
      </c>
      <c r="BS279">
        <v>1</v>
      </c>
      <c r="BT279">
        <v>1</v>
      </c>
      <c r="BU279">
        <v>1</v>
      </c>
      <c r="BV279">
        <v>1</v>
      </c>
      <c r="BW279">
        <v>1</v>
      </c>
      <c r="BX279">
        <v>1</v>
      </c>
      <c r="BY279" t="s">
        <v>3</v>
      </c>
      <c r="BZ279">
        <v>70</v>
      </c>
      <c r="CA279">
        <v>10</v>
      </c>
      <c r="CE279">
        <v>0</v>
      </c>
      <c r="CF279">
        <v>0</v>
      </c>
      <c r="CG279">
        <v>0</v>
      </c>
      <c r="CM279">
        <v>0</v>
      </c>
      <c r="CN279" t="s">
        <v>3</v>
      </c>
      <c r="CO279">
        <v>0</v>
      </c>
      <c r="CP279">
        <f t="shared" si="206"/>
        <v>107900.43</v>
      </c>
      <c r="CQ279">
        <f t="shared" si="207"/>
        <v>30758.81</v>
      </c>
      <c r="CR279">
        <f t="shared" si="227"/>
        <v>1074.95</v>
      </c>
      <c r="CS279">
        <f t="shared" si="208"/>
        <v>448.92</v>
      </c>
      <c r="CT279">
        <f t="shared" si="209"/>
        <v>2242.9299999999998</v>
      </c>
      <c r="CU279">
        <f t="shared" si="210"/>
        <v>0</v>
      </c>
      <c r="CV279">
        <f t="shared" si="211"/>
        <v>10.3</v>
      </c>
      <c r="CW279">
        <f t="shared" si="212"/>
        <v>0</v>
      </c>
      <c r="CX279">
        <f t="shared" si="213"/>
        <v>0</v>
      </c>
      <c r="CY279">
        <f t="shared" si="214"/>
        <v>4971.4070000000002</v>
      </c>
      <c r="CZ279">
        <f t="shared" si="215"/>
        <v>710.20100000000002</v>
      </c>
      <c r="DC279" t="s">
        <v>3</v>
      </c>
      <c r="DD279" t="s">
        <v>3</v>
      </c>
      <c r="DE279" t="s">
        <v>3</v>
      </c>
      <c r="DF279" t="s">
        <v>3</v>
      </c>
      <c r="DG279" t="s">
        <v>3</v>
      </c>
      <c r="DH279" t="s">
        <v>3</v>
      </c>
      <c r="DI279" t="s">
        <v>3</v>
      </c>
      <c r="DJ279" t="s">
        <v>3</v>
      </c>
      <c r="DK279" t="s">
        <v>3</v>
      </c>
      <c r="DL279" t="s">
        <v>3</v>
      </c>
      <c r="DM279" t="s">
        <v>3</v>
      </c>
      <c r="DN279">
        <v>0</v>
      </c>
      <c r="DO279">
        <v>0</v>
      </c>
      <c r="DP279">
        <v>1</v>
      </c>
      <c r="DQ279">
        <v>1</v>
      </c>
      <c r="DU279">
        <v>1005</v>
      </c>
      <c r="DV279" t="s">
        <v>161</v>
      </c>
      <c r="DW279" t="s">
        <v>161</v>
      </c>
      <c r="DX279">
        <v>100</v>
      </c>
      <c r="EE279">
        <v>34857346</v>
      </c>
      <c r="EF279">
        <v>1</v>
      </c>
      <c r="EG279" t="s">
        <v>22</v>
      </c>
      <c r="EH279">
        <v>0</v>
      </c>
      <c r="EI279" t="s">
        <v>3</v>
      </c>
      <c r="EJ279">
        <v>4</v>
      </c>
      <c r="EK279">
        <v>0</v>
      </c>
      <c r="EL279" t="s">
        <v>23</v>
      </c>
      <c r="EM279" t="s">
        <v>24</v>
      </c>
      <c r="EO279" t="s">
        <v>3</v>
      </c>
      <c r="EQ279">
        <v>0</v>
      </c>
      <c r="ER279">
        <v>34076.69</v>
      </c>
      <c r="ES279">
        <v>30758.81</v>
      </c>
      <c r="ET279">
        <v>1074.95</v>
      </c>
      <c r="EU279">
        <v>448.92</v>
      </c>
      <c r="EV279">
        <v>2242.9299999999998</v>
      </c>
      <c r="EW279">
        <v>10.3</v>
      </c>
      <c r="EX279">
        <v>0</v>
      </c>
      <c r="EY279">
        <v>0</v>
      </c>
      <c r="FQ279">
        <v>0</v>
      </c>
      <c r="FR279">
        <f t="shared" si="216"/>
        <v>0</v>
      </c>
      <c r="FS279">
        <v>0</v>
      </c>
      <c r="FX279">
        <v>70</v>
      </c>
      <c r="FY279">
        <v>10</v>
      </c>
      <c r="GA279" t="s">
        <v>3</v>
      </c>
      <c r="GD279">
        <v>0</v>
      </c>
      <c r="GF279">
        <v>421520147</v>
      </c>
      <c r="GG279">
        <v>2</v>
      </c>
      <c r="GH279">
        <v>1</v>
      </c>
      <c r="GI279">
        <v>-2</v>
      </c>
      <c r="GJ279">
        <v>0</v>
      </c>
      <c r="GK279">
        <f>ROUND(R279*(R12)/100,2)</f>
        <v>1535.18</v>
      </c>
      <c r="GL279">
        <f t="shared" si="217"/>
        <v>0</v>
      </c>
      <c r="GM279">
        <f t="shared" si="228"/>
        <v>115117.22</v>
      </c>
      <c r="GN279">
        <f t="shared" si="229"/>
        <v>0</v>
      </c>
      <c r="GO279">
        <f t="shared" si="230"/>
        <v>0</v>
      </c>
      <c r="GP279">
        <f t="shared" si="231"/>
        <v>115117.22</v>
      </c>
      <c r="GR279">
        <v>0</v>
      </c>
      <c r="GS279">
        <v>3</v>
      </c>
      <c r="GT279">
        <v>0</v>
      </c>
      <c r="GU279" t="s">
        <v>3</v>
      </c>
      <c r="GV279">
        <f t="shared" si="218"/>
        <v>0</v>
      </c>
      <c r="GW279">
        <v>1</v>
      </c>
      <c r="GX279">
        <f t="shared" si="219"/>
        <v>0</v>
      </c>
      <c r="HA279">
        <v>0</v>
      </c>
      <c r="HB279">
        <v>0</v>
      </c>
      <c r="HC279">
        <f t="shared" si="220"/>
        <v>0</v>
      </c>
      <c r="IK279">
        <v>0</v>
      </c>
    </row>
    <row r="280" spans="1:245" x14ac:dyDescent="0.2">
      <c r="A280">
        <v>18</v>
      </c>
      <c r="B280">
        <v>1</v>
      </c>
      <c r="C280">
        <v>33</v>
      </c>
      <c r="E280" t="s">
        <v>204</v>
      </c>
      <c r="F280" t="s">
        <v>205</v>
      </c>
      <c r="G280" t="s">
        <v>206</v>
      </c>
      <c r="H280" t="s">
        <v>37</v>
      </c>
      <c r="I280">
        <f>I279*J280</f>
        <v>-33.880479999999999</v>
      </c>
      <c r="J280">
        <v>-10.7</v>
      </c>
      <c r="O280">
        <f t="shared" si="190"/>
        <v>-91708.7</v>
      </c>
      <c r="P280">
        <f t="shared" si="191"/>
        <v>-91708.7</v>
      </c>
      <c r="Q280">
        <f t="shared" si="192"/>
        <v>0</v>
      </c>
      <c r="R280">
        <f t="shared" si="193"/>
        <v>0</v>
      </c>
      <c r="S280">
        <f t="shared" si="194"/>
        <v>0</v>
      </c>
      <c r="T280">
        <f t="shared" si="195"/>
        <v>0</v>
      </c>
      <c r="U280">
        <f t="shared" si="196"/>
        <v>0</v>
      </c>
      <c r="V280">
        <f t="shared" si="197"/>
        <v>0</v>
      </c>
      <c r="W280">
        <f t="shared" si="198"/>
        <v>0</v>
      </c>
      <c r="X280">
        <f t="shared" si="199"/>
        <v>0</v>
      </c>
      <c r="Y280">
        <f t="shared" si="200"/>
        <v>0</v>
      </c>
      <c r="AA280">
        <v>39292387</v>
      </c>
      <c r="AB280">
        <f t="shared" si="201"/>
        <v>2706.83</v>
      </c>
      <c r="AC280">
        <f t="shared" si="221"/>
        <v>2706.83</v>
      </c>
      <c r="AD280">
        <f t="shared" si="222"/>
        <v>0</v>
      </c>
      <c r="AE280">
        <f t="shared" si="223"/>
        <v>0</v>
      </c>
      <c r="AF280">
        <f t="shared" si="224"/>
        <v>0</v>
      </c>
      <c r="AG280">
        <f t="shared" si="203"/>
        <v>0</v>
      </c>
      <c r="AH280">
        <f t="shared" si="225"/>
        <v>0</v>
      </c>
      <c r="AI280">
        <f t="shared" si="226"/>
        <v>0</v>
      </c>
      <c r="AJ280">
        <f t="shared" si="205"/>
        <v>0</v>
      </c>
      <c r="AK280">
        <v>2706.83</v>
      </c>
      <c r="AL280">
        <v>2706.83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70</v>
      </c>
      <c r="AU280">
        <v>10</v>
      </c>
      <c r="AV280">
        <v>1</v>
      </c>
      <c r="AW280">
        <v>1</v>
      </c>
      <c r="AZ280">
        <v>1</v>
      </c>
      <c r="BA280">
        <v>1</v>
      </c>
      <c r="BB280">
        <v>1</v>
      </c>
      <c r="BC280">
        <v>1</v>
      </c>
      <c r="BD280" t="s">
        <v>3</v>
      </c>
      <c r="BE280" t="s">
        <v>3</v>
      </c>
      <c r="BF280" t="s">
        <v>3</v>
      </c>
      <c r="BG280" t="s">
        <v>3</v>
      </c>
      <c r="BH280">
        <v>3</v>
      </c>
      <c r="BI280">
        <v>4</v>
      </c>
      <c r="BJ280" t="s">
        <v>207</v>
      </c>
      <c r="BM280">
        <v>0</v>
      </c>
      <c r="BN280">
        <v>0</v>
      </c>
      <c r="BO280" t="s">
        <v>3</v>
      </c>
      <c r="BP280">
        <v>0</v>
      </c>
      <c r="BQ280">
        <v>1</v>
      </c>
      <c r="BR280">
        <v>1</v>
      </c>
      <c r="BS280">
        <v>1</v>
      </c>
      <c r="BT280">
        <v>1</v>
      </c>
      <c r="BU280">
        <v>1</v>
      </c>
      <c r="BV280">
        <v>1</v>
      </c>
      <c r="BW280">
        <v>1</v>
      </c>
      <c r="BX280">
        <v>1</v>
      </c>
      <c r="BY280" t="s">
        <v>3</v>
      </c>
      <c r="BZ280">
        <v>70</v>
      </c>
      <c r="CA280">
        <v>10</v>
      </c>
      <c r="CE280">
        <v>0</v>
      </c>
      <c r="CF280">
        <v>0</v>
      </c>
      <c r="CG280">
        <v>0</v>
      </c>
      <c r="CM280">
        <v>0</v>
      </c>
      <c r="CN280" t="s">
        <v>3</v>
      </c>
      <c r="CO280">
        <v>0</v>
      </c>
      <c r="CP280">
        <f t="shared" si="206"/>
        <v>-91708.7</v>
      </c>
      <c r="CQ280">
        <f t="shared" si="207"/>
        <v>2706.83</v>
      </c>
      <c r="CR280">
        <f t="shared" si="227"/>
        <v>0</v>
      </c>
      <c r="CS280">
        <f t="shared" si="208"/>
        <v>0</v>
      </c>
      <c r="CT280">
        <f t="shared" si="209"/>
        <v>0</v>
      </c>
      <c r="CU280">
        <f t="shared" si="210"/>
        <v>0</v>
      </c>
      <c r="CV280">
        <f t="shared" si="211"/>
        <v>0</v>
      </c>
      <c r="CW280">
        <f t="shared" si="212"/>
        <v>0</v>
      </c>
      <c r="CX280">
        <f t="shared" si="213"/>
        <v>0</v>
      </c>
      <c r="CY280">
        <f t="shared" si="214"/>
        <v>0</v>
      </c>
      <c r="CZ280">
        <f t="shared" si="215"/>
        <v>0</v>
      </c>
      <c r="DC280" t="s">
        <v>3</v>
      </c>
      <c r="DD280" t="s">
        <v>3</v>
      </c>
      <c r="DE280" t="s">
        <v>3</v>
      </c>
      <c r="DF280" t="s">
        <v>3</v>
      </c>
      <c r="DG280" t="s">
        <v>3</v>
      </c>
      <c r="DH280" t="s">
        <v>3</v>
      </c>
      <c r="DI280" t="s">
        <v>3</v>
      </c>
      <c r="DJ280" t="s">
        <v>3</v>
      </c>
      <c r="DK280" t="s">
        <v>3</v>
      </c>
      <c r="DL280" t="s">
        <v>3</v>
      </c>
      <c r="DM280" t="s">
        <v>3</v>
      </c>
      <c r="DN280">
        <v>0</v>
      </c>
      <c r="DO280">
        <v>0</v>
      </c>
      <c r="DP280">
        <v>1</v>
      </c>
      <c r="DQ280">
        <v>1</v>
      </c>
      <c r="DU280">
        <v>1009</v>
      </c>
      <c r="DV280" t="s">
        <v>37</v>
      </c>
      <c r="DW280" t="s">
        <v>37</v>
      </c>
      <c r="DX280">
        <v>1000</v>
      </c>
      <c r="EE280">
        <v>34857346</v>
      </c>
      <c r="EF280">
        <v>1</v>
      </c>
      <c r="EG280" t="s">
        <v>22</v>
      </c>
      <c r="EH280">
        <v>0</v>
      </c>
      <c r="EI280" t="s">
        <v>3</v>
      </c>
      <c r="EJ280">
        <v>4</v>
      </c>
      <c r="EK280">
        <v>0</v>
      </c>
      <c r="EL280" t="s">
        <v>23</v>
      </c>
      <c r="EM280" t="s">
        <v>24</v>
      </c>
      <c r="EO280" t="s">
        <v>3</v>
      </c>
      <c r="EQ280">
        <v>32768</v>
      </c>
      <c r="ER280">
        <v>2706.83</v>
      </c>
      <c r="ES280">
        <v>2706.83</v>
      </c>
      <c r="ET280">
        <v>0</v>
      </c>
      <c r="EU280">
        <v>0</v>
      </c>
      <c r="EV280">
        <v>0</v>
      </c>
      <c r="EW280">
        <v>0</v>
      </c>
      <c r="EX280">
        <v>0</v>
      </c>
      <c r="FQ280">
        <v>0</v>
      </c>
      <c r="FR280">
        <f t="shared" si="216"/>
        <v>0</v>
      </c>
      <c r="FS280">
        <v>0</v>
      </c>
      <c r="FX280">
        <v>70</v>
      </c>
      <c r="FY280">
        <v>10</v>
      </c>
      <c r="GA280" t="s">
        <v>3</v>
      </c>
      <c r="GD280">
        <v>0</v>
      </c>
      <c r="GF280">
        <v>311092254</v>
      </c>
      <c r="GG280">
        <v>2</v>
      </c>
      <c r="GH280">
        <v>1</v>
      </c>
      <c r="GI280">
        <v>-2</v>
      </c>
      <c r="GJ280">
        <v>0</v>
      </c>
      <c r="GK280">
        <f>ROUND(R280*(R12)/100,2)</f>
        <v>0</v>
      </c>
      <c r="GL280">
        <f t="shared" si="217"/>
        <v>0</v>
      </c>
      <c r="GM280">
        <f t="shared" si="228"/>
        <v>-91708.7</v>
      </c>
      <c r="GN280">
        <f t="shared" si="229"/>
        <v>0</v>
      </c>
      <c r="GO280">
        <f t="shared" si="230"/>
        <v>0</v>
      </c>
      <c r="GP280">
        <f t="shared" si="231"/>
        <v>-91708.7</v>
      </c>
      <c r="GR280">
        <v>0</v>
      </c>
      <c r="GS280">
        <v>3</v>
      </c>
      <c r="GT280">
        <v>0</v>
      </c>
      <c r="GU280" t="s">
        <v>3</v>
      </c>
      <c r="GV280">
        <f t="shared" si="218"/>
        <v>0</v>
      </c>
      <c r="GW280">
        <v>1</v>
      </c>
      <c r="GX280">
        <f t="shared" si="219"/>
        <v>0</v>
      </c>
      <c r="HA280">
        <v>0</v>
      </c>
      <c r="HB280">
        <v>0</v>
      </c>
      <c r="HC280">
        <f t="shared" si="220"/>
        <v>0</v>
      </c>
      <c r="IK280">
        <v>0</v>
      </c>
    </row>
    <row r="281" spans="1:245" x14ac:dyDescent="0.2">
      <c r="A281">
        <v>18</v>
      </c>
      <c r="B281">
        <v>1</v>
      </c>
      <c r="C281">
        <v>34</v>
      </c>
      <c r="E281" t="s">
        <v>208</v>
      </c>
      <c r="F281" t="s">
        <v>205</v>
      </c>
      <c r="G281" t="s">
        <v>206</v>
      </c>
      <c r="H281" t="s">
        <v>37</v>
      </c>
      <c r="I281">
        <f>I279*J281</f>
        <v>30.112463999999999</v>
      </c>
      <c r="J281">
        <v>9.51</v>
      </c>
      <c r="O281">
        <f t="shared" si="190"/>
        <v>81509.320000000007</v>
      </c>
      <c r="P281">
        <f t="shared" si="191"/>
        <v>81509.320000000007</v>
      </c>
      <c r="Q281">
        <f t="shared" si="192"/>
        <v>0</v>
      </c>
      <c r="R281">
        <f t="shared" si="193"/>
        <v>0</v>
      </c>
      <c r="S281">
        <f t="shared" si="194"/>
        <v>0</v>
      </c>
      <c r="T281">
        <f t="shared" si="195"/>
        <v>0</v>
      </c>
      <c r="U281">
        <f t="shared" si="196"/>
        <v>0</v>
      </c>
      <c r="V281">
        <f t="shared" si="197"/>
        <v>0</v>
      </c>
      <c r="W281">
        <f t="shared" si="198"/>
        <v>0</v>
      </c>
      <c r="X281">
        <f t="shared" si="199"/>
        <v>0</v>
      </c>
      <c r="Y281">
        <f t="shared" si="200"/>
        <v>0</v>
      </c>
      <c r="AA281">
        <v>39292387</v>
      </c>
      <c r="AB281">
        <f t="shared" si="201"/>
        <v>2706.83</v>
      </c>
      <c r="AC281">
        <f t="shared" si="221"/>
        <v>2706.83</v>
      </c>
      <c r="AD281">
        <f t="shared" si="222"/>
        <v>0</v>
      </c>
      <c r="AE281">
        <f t="shared" si="223"/>
        <v>0</v>
      </c>
      <c r="AF281">
        <f t="shared" si="224"/>
        <v>0</v>
      </c>
      <c r="AG281">
        <f t="shared" si="203"/>
        <v>0</v>
      </c>
      <c r="AH281">
        <f t="shared" si="225"/>
        <v>0</v>
      </c>
      <c r="AI281">
        <f t="shared" si="226"/>
        <v>0</v>
      </c>
      <c r="AJ281">
        <f t="shared" si="205"/>
        <v>0</v>
      </c>
      <c r="AK281">
        <v>2706.83</v>
      </c>
      <c r="AL281">
        <v>2706.83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70</v>
      </c>
      <c r="AU281">
        <v>10</v>
      </c>
      <c r="AV281">
        <v>1</v>
      </c>
      <c r="AW281">
        <v>1</v>
      </c>
      <c r="AZ281">
        <v>1</v>
      </c>
      <c r="BA281">
        <v>1</v>
      </c>
      <c r="BB281">
        <v>1</v>
      </c>
      <c r="BC281">
        <v>1</v>
      </c>
      <c r="BD281" t="s">
        <v>3</v>
      </c>
      <c r="BE281" t="s">
        <v>3</v>
      </c>
      <c r="BF281" t="s">
        <v>3</v>
      </c>
      <c r="BG281" t="s">
        <v>3</v>
      </c>
      <c r="BH281">
        <v>3</v>
      </c>
      <c r="BI281">
        <v>4</v>
      </c>
      <c r="BJ281" t="s">
        <v>207</v>
      </c>
      <c r="BM281">
        <v>0</v>
      </c>
      <c r="BN281">
        <v>0</v>
      </c>
      <c r="BO281" t="s">
        <v>3</v>
      </c>
      <c r="BP281">
        <v>0</v>
      </c>
      <c r="BQ281">
        <v>1</v>
      </c>
      <c r="BR281">
        <v>0</v>
      </c>
      <c r="BS281">
        <v>1</v>
      </c>
      <c r="BT281">
        <v>1</v>
      </c>
      <c r="BU281">
        <v>1</v>
      </c>
      <c r="BV281">
        <v>1</v>
      </c>
      <c r="BW281">
        <v>1</v>
      </c>
      <c r="BX281">
        <v>1</v>
      </c>
      <c r="BY281" t="s">
        <v>3</v>
      </c>
      <c r="BZ281">
        <v>70</v>
      </c>
      <c r="CA281">
        <v>10</v>
      </c>
      <c r="CE281">
        <v>0</v>
      </c>
      <c r="CF281">
        <v>0</v>
      </c>
      <c r="CG281">
        <v>0</v>
      </c>
      <c r="CM281">
        <v>0</v>
      </c>
      <c r="CN281" t="s">
        <v>3</v>
      </c>
      <c r="CO281">
        <v>0</v>
      </c>
      <c r="CP281">
        <f t="shared" si="206"/>
        <v>81509.320000000007</v>
      </c>
      <c r="CQ281">
        <f t="shared" si="207"/>
        <v>2706.83</v>
      </c>
      <c r="CR281">
        <f t="shared" si="227"/>
        <v>0</v>
      </c>
      <c r="CS281">
        <f t="shared" si="208"/>
        <v>0</v>
      </c>
      <c r="CT281">
        <f t="shared" si="209"/>
        <v>0</v>
      </c>
      <c r="CU281">
        <f t="shared" si="210"/>
        <v>0</v>
      </c>
      <c r="CV281">
        <f t="shared" si="211"/>
        <v>0</v>
      </c>
      <c r="CW281">
        <f t="shared" si="212"/>
        <v>0</v>
      </c>
      <c r="CX281">
        <f t="shared" si="213"/>
        <v>0</v>
      </c>
      <c r="CY281">
        <f t="shared" si="214"/>
        <v>0</v>
      </c>
      <c r="CZ281">
        <f t="shared" si="215"/>
        <v>0</v>
      </c>
      <c r="DC281" t="s">
        <v>3</v>
      </c>
      <c r="DD281" t="s">
        <v>3</v>
      </c>
      <c r="DE281" t="s">
        <v>3</v>
      </c>
      <c r="DF281" t="s">
        <v>3</v>
      </c>
      <c r="DG281" t="s">
        <v>3</v>
      </c>
      <c r="DH281" t="s">
        <v>3</v>
      </c>
      <c r="DI281" t="s">
        <v>3</v>
      </c>
      <c r="DJ281" t="s">
        <v>3</v>
      </c>
      <c r="DK281" t="s">
        <v>3</v>
      </c>
      <c r="DL281" t="s">
        <v>3</v>
      </c>
      <c r="DM281" t="s">
        <v>3</v>
      </c>
      <c r="DN281">
        <v>0</v>
      </c>
      <c r="DO281">
        <v>0</v>
      </c>
      <c r="DP281">
        <v>1</v>
      </c>
      <c r="DQ281">
        <v>1</v>
      </c>
      <c r="DU281">
        <v>1009</v>
      </c>
      <c r="DV281" t="s">
        <v>37</v>
      </c>
      <c r="DW281" t="s">
        <v>37</v>
      </c>
      <c r="DX281">
        <v>1000</v>
      </c>
      <c r="EE281">
        <v>34857346</v>
      </c>
      <c r="EF281">
        <v>1</v>
      </c>
      <c r="EG281" t="s">
        <v>22</v>
      </c>
      <c r="EH281">
        <v>0</v>
      </c>
      <c r="EI281" t="s">
        <v>3</v>
      </c>
      <c r="EJ281">
        <v>4</v>
      </c>
      <c r="EK281">
        <v>0</v>
      </c>
      <c r="EL281" t="s">
        <v>23</v>
      </c>
      <c r="EM281" t="s">
        <v>24</v>
      </c>
      <c r="EO281" t="s">
        <v>3</v>
      </c>
      <c r="EQ281">
        <v>0</v>
      </c>
      <c r="ER281">
        <v>2706.83</v>
      </c>
      <c r="ES281">
        <v>2706.83</v>
      </c>
      <c r="ET281">
        <v>0</v>
      </c>
      <c r="EU281">
        <v>0</v>
      </c>
      <c r="EV281">
        <v>0</v>
      </c>
      <c r="EW281">
        <v>0</v>
      </c>
      <c r="EX281">
        <v>0</v>
      </c>
      <c r="FQ281">
        <v>0</v>
      </c>
      <c r="FR281">
        <f t="shared" si="216"/>
        <v>0</v>
      </c>
      <c r="FS281">
        <v>0</v>
      </c>
      <c r="FX281">
        <v>70</v>
      </c>
      <c r="FY281">
        <v>10</v>
      </c>
      <c r="GA281" t="s">
        <v>3</v>
      </c>
      <c r="GD281">
        <v>0</v>
      </c>
      <c r="GF281">
        <v>311092254</v>
      </c>
      <c r="GG281">
        <v>2</v>
      </c>
      <c r="GH281">
        <v>1</v>
      </c>
      <c r="GI281">
        <v>-2</v>
      </c>
      <c r="GJ281">
        <v>0</v>
      </c>
      <c r="GK281">
        <f>ROUND(R281*(R12)/100,2)</f>
        <v>0</v>
      </c>
      <c r="GL281">
        <f t="shared" si="217"/>
        <v>0</v>
      </c>
      <c r="GM281">
        <f t="shared" si="228"/>
        <v>81509.320000000007</v>
      </c>
      <c r="GN281">
        <f t="shared" si="229"/>
        <v>0</v>
      </c>
      <c r="GO281">
        <f t="shared" si="230"/>
        <v>0</v>
      </c>
      <c r="GP281">
        <f t="shared" si="231"/>
        <v>81509.320000000007</v>
      </c>
      <c r="GR281">
        <v>0</v>
      </c>
      <c r="GS281">
        <v>3</v>
      </c>
      <c r="GT281">
        <v>0</v>
      </c>
      <c r="GU281" t="s">
        <v>3</v>
      </c>
      <c r="GV281">
        <f t="shared" si="218"/>
        <v>0</v>
      </c>
      <c r="GW281">
        <v>1</v>
      </c>
      <c r="GX281">
        <f t="shared" si="219"/>
        <v>0</v>
      </c>
      <c r="HA281">
        <v>0</v>
      </c>
      <c r="HB281">
        <v>0</v>
      </c>
      <c r="HC281">
        <f t="shared" si="220"/>
        <v>0</v>
      </c>
      <c r="IK281">
        <v>0</v>
      </c>
    </row>
    <row r="282" spans="1:245" x14ac:dyDescent="0.2">
      <c r="A282">
        <v>17</v>
      </c>
      <c r="B282">
        <v>1</v>
      </c>
      <c r="C282">
        <f>ROW(SmtRes!A39)</f>
        <v>39</v>
      </c>
      <c r="D282">
        <f>ROW(EtalonRes!A106)</f>
        <v>106</v>
      </c>
      <c r="E282" t="s">
        <v>209</v>
      </c>
      <c r="F282" t="s">
        <v>159</v>
      </c>
      <c r="G282" t="s">
        <v>210</v>
      </c>
      <c r="H282" t="s">
        <v>161</v>
      </c>
      <c r="I282">
        <f>ROUND((316.64)/100,9)</f>
        <v>3.1663999999999999</v>
      </c>
      <c r="J282">
        <v>0</v>
      </c>
      <c r="O282">
        <f t="shared" si="190"/>
        <v>75610.33</v>
      </c>
      <c r="P282">
        <f t="shared" si="191"/>
        <v>65104.6</v>
      </c>
      <c r="Q282">
        <f t="shared" si="192"/>
        <v>3403.72</v>
      </c>
      <c r="R282">
        <f t="shared" si="193"/>
        <v>1421.46</v>
      </c>
      <c r="S282">
        <f t="shared" si="194"/>
        <v>7102.01</v>
      </c>
      <c r="T282">
        <f t="shared" si="195"/>
        <v>0</v>
      </c>
      <c r="U282">
        <f t="shared" si="196"/>
        <v>32.61392</v>
      </c>
      <c r="V282">
        <f t="shared" si="197"/>
        <v>0</v>
      </c>
      <c r="W282">
        <f t="shared" si="198"/>
        <v>0</v>
      </c>
      <c r="X282">
        <f t="shared" si="199"/>
        <v>4971.41</v>
      </c>
      <c r="Y282">
        <f t="shared" si="200"/>
        <v>710.2</v>
      </c>
      <c r="AA282">
        <v>39292387</v>
      </c>
      <c r="AB282">
        <f t="shared" si="201"/>
        <v>23878.959999999999</v>
      </c>
      <c r="AC282">
        <f t="shared" si="221"/>
        <v>20561.080000000002</v>
      </c>
      <c r="AD282">
        <f t="shared" si="222"/>
        <v>1074.95</v>
      </c>
      <c r="AE282">
        <f t="shared" si="223"/>
        <v>448.92</v>
      </c>
      <c r="AF282">
        <f t="shared" si="224"/>
        <v>2242.9299999999998</v>
      </c>
      <c r="AG282">
        <f t="shared" si="203"/>
        <v>0</v>
      </c>
      <c r="AH282">
        <f t="shared" si="225"/>
        <v>10.3</v>
      </c>
      <c r="AI282">
        <f t="shared" si="226"/>
        <v>0</v>
      </c>
      <c r="AJ282">
        <f t="shared" si="205"/>
        <v>0</v>
      </c>
      <c r="AK282">
        <v>23878.959999999999</v>
      </c>
      <c r="AL282">
        <v>20561.080000000002</v>
      </c>
      <c r="AM282">
        <v>1074.95</v>
      </c>
      <c r="AN282">
        <v>448.92</v>
      </c>
      <c r="AO282">
        <v>2242.9299999999998</v>
      </c>
      <c r="AP282">
        <v>0</v>
      </c>
      <c r="AQ282">
        <v>10.3</v>
      </c>
      <c r="AR282">
        <v>0</v>
      </c>
      <c r="AS282">
        <v>0</v>
      </c>
      <c r="AT282">
        <v>70</v>
      </c>
      <c r="AU282">
        <v>10</v>
      </c>
      <c r="AV282">
        <v>1</v>
      </c>
      <c r="AW282">
        <v>1</v>
      </c>
      <c r="AZ282">
        <v>1</v>
      </c>
      <c r="BA282">
        <v>1</v>
      </c>
      <c r="BB282">
        <v>1</v>
      </c>
      <c r="BC282">
        <v>1</v>
      </c>
      <c r="BD282" t="s">
        <v>3</v>
      </c>
      <c r="BE282" t="s">
        <v>3</v>
      </c>
      <c r="BF282" t="s">
        <v>3</v>
      </c>
      <c r="BG282" t="s">
        <v>3</v>
      </c>
      <c r="BH282">
        <v>0</v>
      </c>
      <c r="BI282">
        <v>4</v>
      </c>
      <c r="BJ282" t="s">
        <v>162</v>
      </c>
      <c r="BM282">
        <v>0</v>
      </c>
      <c r="BN282">
        <v>0</v>
      </c>
      <c r="BO282" t="s">
        <v>3</v>
      </c>
      <c r="BP282">
        <v>0</v>
      </c>
      <c r="BQ282">
        <v>1</v>
      </c>
      <c r="BR282">
        <v>0</v>
      </c>
      <c r="BS282">
        <v>1</v>
      </c>
      <c r="BT282">
        <v>1</v>
      </c>
      <c r="BU282">
        <v>1</v>
      </c>
      <c r="BV282">
        <v>1</v>
      </c>
      <c r="BW282">
        <v>1</v>
      </c>
      <c r="BX282">
        <v>1</v>
      </c>
      <c r="BY282" t="s">
        <v>3</v>
      </c>
      <c r="BZ282">
        <v>70</v>
      </c>
      <c r="CA282">
        <v>10</v>
      </c>
      <c r="CE282">
        <v>0</v>
      </c>
      <c r="CF282">
        <v>0</v>
      </c>
      <c r="CG282">
        <v>0</v>
      </c>
      <c r="CM282">
        <v>0</v>
      </c>
      <c r="CN282" t="s">
        <v>3</v>
      </c>
      <c r="CO282">
        <v>0</v>
      </c>
      <c r="CP282">
        <f t="shared" si="206"/>
        <v>75610.329999999987</v>
      </c>
      <c r="CQ282">
        <f t="shared" si="207"/>
        <v>20561.080000000002</v>
      </c>
      <c r="CR282">
        <f t="shared" si="227"/>
        <v>1074.95</v>
      </c>
      <c r="CS282">
        <f t="shared" si="208"/>
        <v>448.92</v>
      </c>
      <c r="CT282">
        <f t="shared" si="209"/>
        <v>2242.9299999999998</v>
      </c>
      <c r="CU282">
        <f t="shared" si="210"/>
        <v>0</v>
      </c>
      <c r="CV282">
        <f t="shared" si="211"/>
        <v>10.3</v>
      </c>
      <c r="CW282">
        <f t="shared" si="212"/>
        <v>0</v>
      </c>
      <c r="CX282">
        <f t="shared" si="213"/>
        <v>0</v>
      </c>
      <c r="CY282">
        <f t="shared" si="214"/>
        <v>4971.4070000000002</v>
      </c>
      <c r="CZ282">
        <f t="shared" si="215"/>
        <v>710.20100000000002</v>
      </c>
      <c r="DC282" t="s">
        <v>3</v>
      </c>
      <c r="DD282" t="s">
        <v>3</v>
      </c>
      <c r="DE282" t="s">
        <v>3</v>
      </c>
      <c r="DF282" t="s">
        <v>3</v>
      </c>
      <c r="DG282" t="s">
        <v>3</v>
      </c>
      <c r="DH282" t="s">
        <v>3</v>
      </c>
      <c r="DI282" t="s">
        <v>3</v>
      </c>
      <c r="DJ282" t="s">
        <v>3</v>
      </c>
      <c r="DK282" t="s">
        <v>3</v>
      </c>
      <c r="DL282" t="s">
        <v>3</v>
      </c>
      <c r="DM282" t="s">
        <v>3</v>
      </c>
      <c r="DN282">
        <v>0</v>
      </c>
      <c r="DO282">
        <v>0</v>
      </c>
      <c r="DP282">
        <v>1</v>
      </c>
      <c r="DQ282">
        <v>1</v>
      </c>
      <c r="DU282">
        <v>1005</v>
      </c>
      <c r="DV282" t="s">
        <v>161</v>
      </c>
      <c r="DW282" t="s">
        <v>161</v>
      </c>
      <c r="DX282">
        <v>100</v>
      </c>
      <c r="EE282">
        <v>34857346</v>
      </c>
      <c r="EF282">
        <v>1</v>
      </c>
      <c r="EG282" t="s">
        <v>22</v>
      </c>
      <c r="EH282">
        <v>0</v>
      </c>
      <c r="EI282" t="s">
        <v>3</v>
      </c>
      <c r="EJ282">
        <v>4</v>
      </c>
      <c r="EK282">
        <v>0</v>
      </c>
      <c r="EL282" t="s">
        <v>23</v>
      </c>
      <c r="EM282" t="s">
        <v>24</v>
      </c>
      <c r="EO282" t="s">
        <v>3</v>
      </c>
      <c r="EQ282">
        <v>0</v>
      </c>
      <c r="ER282">
        <v>23878.959999999999</v>
      </c>
      <c r="ES282">
        <v>20561.080000000002</v>
      </c>
      <c r="ET282">
        <v>1074.95</v>
      </c>
      <c r="EU282">
        <v>448.92</v>
      </c>
      <c r="EV282">
        <v>2242.9299999999998</v>
      </c>
      <c r="EW282">
        <v>10.3</v>
      </c>
      <c r="EX282">
        <v>0</v>
      </c>
      <c r="EY282">
        <v>0</v>
      </c>
      <c r="FQ282">
        <v>0</v>
      </c>
      <c r="FR282">
        <f t="shared" si="216"/>
        <v>0</v>
      </c>
      <c r="FS282">
        <v>0</v>
      </c>
      <c r="FX282">
        <v>70</v>
      </c>
      <c r="FY282">
        <v>10</v>
      </c>
      <c r="GA282" t="s">
        <v>3</v>
      </c>
      <c r="GD282">
        <v>0</v>
      </c>
      <c r="GF282">
        <v>2062666567</v>
      </c>
      <c r="GG282">
        <v>2</v>
      </c>
      <c r="GH282">
        <v>1</v>
      </c>
      <c r="GI282">
        <v>-2</v>
      </c>
      <c r="GJ282">
        <v>0</v>
      </c>
      <c r="GK282">
        <f>ROUND(R282*(R12)/100,2)</f>
        <v>1535.18</v>
      </c>
      <c r="GL282">
        <f t="shared" si="217"/>
        <v>0</v>
      </c>
      <c r="GM282">
        <f t="shared" si="228"/>
        <v>82827.12</v>
      </c>
      <c r="GN282">
        <f t="shared" si="229"/>
        <v>0</v>
      </c>
      <c r="GO282">
        <f t="shared" si="230"/>
        <v>0</v>
      </c>
      <c r="GP282">
        <f t="shared" si="231"/>
        <v>82827.12</v>
      </c>
      <c r="GR282">
        <v>0</v>
      </c>
      <c r="GS282">
        <v>3</v>
      </c>
      <c r="GT282">
        <v>0</v>
      </c>
      <c r="GU282" t="s">
        <v>3</v>
      </c>
      <c r="GV282">
        <f t="shared" si="218"/>
        <v>0</v>
      </c>
      <c r="GW282">
        <v>1</v>
      </c>
      <c r="GX282">
        <f t="shared" si="219"/>
        <v>0</v>
      </c>
      <c r="HA282">
        <v>0</v>
      </c>
      <c r="HB282">
        <v>0</v>
      </c>
      <c r="HC282">
        <f t="shared" si="220"/>
        <v>0</v>
      </c>
      <c r="IK282">
        <v>0</v>
      </c>
    </row>
    <row r="283" spans="1:245" x14ac:dyDescent="0.2">
      <c r="A283">
        <v>18</v>
      </c>
      <c r="B283">
        <v>1</v>
      </c>
      <c r="C283">
        <v>38</v>
      </c>
      <c r="E283" t="s">
        <v>211</v>
      </c>
      <c r="F283" t="s">
        <v>164</v>
      </c>
      <c r="G283" t="s">
        <v>165</v>
      </c>
      <c r="H283" t="s">
        <v>37</v>
      </c>
      <c r="I283">
        <f>I282*J283</f>
        <v>-22.608096</v>
      </c>
      <c r="J283">
        <v>-7.1400000000000006</v>
      </c>
      <c r="O283">
        <f t="shared" si="190"/>
        <v>-59418.6</v>
      </c>
      <c r="P283">
        <f t="shared" si="191"/>
        <v>-59418.6</v>
      </c>
      <c r="Q283">
        <f t="shared" si="192"/>
        <v>0</v>
      </c>
      <c r="R283">
        <f t="shared" si="193"/>
        <v>0</v>
      </c>
      <c r="S283">
        <f t="shared" si="194"/>
        <v>0</v>
      </c>
      <c r="T283">
        <f t="shared" si="195"/>
        <v>0</v>
      </c>
      <c r="U283">
        <f t="shared" si="196"/>
        <v>0</v>
      </c>
      <c r="V283">
        <f t="shared" si="197"/>
        <v>0</v>
      </c>
      <c r="W283">
        <f t="shared" si="198"/>
        <v>0</v>
      </c>
      <c r="X283">
        <f t="shared" si="199"/>
        <v>0</v>
      </c>
      <c r="Y283">
        <f t="shared" si="200"/>
        <v>0</v>
      </c>
      <c r="AA283">
        <v>39292387</v>
      </c>
      <c r="AB283">
        <f t="shared" si="201"/>
        <v>2628.2</v>
      </c>
      <c r="AC283">
        <f t="shared" si="221"/>
        <v>2628.2</v>
      </c>
      <c r="AD283">
        <f t="shared" si="222"/>
        <v>0</v>
      </c>
      <c r="AE283">
        <f t="shared" si="223"/>
        <v>0</v>
      </c>
      <c r="AF283">
        <f t="shared" si="224"/>
        <v>0</v>
      </c>
      <c r="AG283">
        <f t="shared" si="203"/>
        <v>0</v>
      </c>
      <c r="AH283">
        <f t="shared" si="225"/>
        <v>0</v>
      </c>
      <c r="AI283">
        <f t="shared" si="226"/>
        <v>0</v>
      </c>
      <c r="AJ283">
        <f t="shared" si="205"/>
        <v>0</v>
      </c>
      <c r="AK283">
        <v>2628.2</v>
      </c>
      <c r="AL283">
        <v>2628.2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70</v>
      </c>
      <c r="AU283">
        <v>10</v>
      </c>
      <c r="AV283">
        <v>1</v>
      </c>
      <c r="AW283">
        <v>1</v>
      </c>
      <c r="AZ283">
        <v>1</v>
      </c>
      <c r="BA283">
        <v>1</v>
      </c>
      <c r="BB283">
        <v>1</v>
      </c>
      <c r="BC283">
        <v>1</v>
      </c>
      <c r="BD283" t="s">
        <v>3</v>
      </c>
      <c r="BE283" t="s">
        <v>3</v>
      </c>
      <c r="BF283" t="s">
        <v>3</v>
      </c>
      <c r="BG283" t="s">
        <v>3</v>
      </c>
      <c r="BH283">
        <v>3</v>
      </c>
      <c r="BI283">
        <v>4</v>
      </c>
      <c r="BJ283" t="s">
        <v>166</v>
      </c>
      <c r="BM283">
        <v>0</v>
      </c>
      <c r="BN283">
        <v>0</v>
      </c>
      <c r="BO283" t="s">
        <v>3</v>
      </c>
      <c r="BP283">
        <v>0</v>
      </c>
      <c r="BQ283">
        <v>1</v>
      </c>
      <c r="BR283">
        <v>1</v>
      </c>
      <c r="BS283">
        <v>1</v>
      </c>
      <c r="BT283">
        <v>1</v>
      </c>
      <c r="BU283">
        <v>1</v>
      </c>
      <c r="BV283">
        <v>1</v>
      </c>
      <c r="BW283">
        <v>1</v>
      </c>
      <c r="BX283">
        <v>1</v>
      </c>
      <c r="BY283" t="s">
        <v>3</v>
      </c>
      <c r="BZ283">
        <v>70</v>
      </c>
      <c r="CA283">
        <v>10</v>
      </c>
      <c r="CE283">
        <v>0</v>
      </c>
      <c r="CF283">
        <v>0</v>
      </c>
      <c r="CG283">
        <v>0</v>
      </c>
      <c r="CM283">
        <v>0</v>
      </c>
      <c r="CN283" t="s">
        <v>3</v>
      </c>
      <c r="CO283">
        <v>0</v>
      </c>
      <c r="CP283">
        <f t="shared" si="206"/>
        <v>-59418.6</v>
      </c>
      <c r="CQ283">
        <f t="shared" si="207"/>
        <v>2628.2</v>
      </c>
      <c r="CR283">
        <f t="shared" si="227"/>
        <v>0</v>
      </c>
      <c r="CS283">
        <f t="shared" si="208"/>
        <v>0</v>
      </c>
      <c r="CT283">
        <f t="shared" si="209"/>
        <v>0</v>
      </c>
      <c r="CU283">
        <f t="shared" si="210"/>
        <v>0</v>
      </c>
      <c r="CV283">
        <f t="shared" si="211"/>
        <v>0</v>
      </c>
      <c r="CW283">
        <f t="shared" si="212"/>
        <v>0</v>
      </c>
      <c r="CX283">
        <f t="shared" si="213"/>
        <v>0</v>
      </c>
      <c r="CY283">
        <f t="shared" si="214"/>
        <v>0</v>
      </c>
      <c r="CZ283">
        <f t="shared" si="215"/>
        <v>0</v>
      </c>
      <c r="DC283" t="s">
        <v>3</v>
      </c>
      <c r="DD283" t="s">
        <v>3</v>
      </c>
      <c r="DE283" t="s">
        <v>3</v>
      </c>
      <c r="DF283" t="s">
        <v>3</v>
      </c>
      <c r="DG283" t="s">
        <v>3</v>
      </c>
      <c r="DH283" t="s">
        <v>3</v>
      </c>
      <c r="DI283" t="s">
        <v>3</v>
      </c>
      <c r="DJ283" t="s">
        <v>3</v>
      </c>
      <c r="DK283" t="s">
        <v>3</v>
      </c>
      <c r="DL283" t="s">
        <v>3</v>
      </c>
      <c r="DM283" t="s">
        <v>3</v>
      </c>
      <c r="DN283">
        <v>0</v>
      </c>
      <c r="DO283">
        <v>0</v>
      </c>
      <c r="DP283">
        <v>1</v>
      </c>
      <c r="DQ283">
        <v>1</v>
      </c>
      <c r="DU283">
        <v>1009</v>
      </c>
      <c r="DV283" t="s">
        <v>37</v>
      </c>
      <c r="DW283" t="s">
        <v>37</v>
      </c>
      <c r="DX283">
        <v>1000</v>
      </c>
      <c r="EE283">
        <v>34857346</v>
      </c>
      <c r="EF283">
        <v>1</v>
      </c>
      <c r="EG283" t="s">
        <v>22</v>
      </c>
      <c r="EH283">
        <v>0</v>
      </c>
      <c r="EI283" t="s">
        <v>3</v>
      </c>
      <c r="EJ283">
        <v>4</v>
      </c>
      <c r="EK283">
        <v>0</v>
      </c>
      <c r="EL283" t="s">
        <v>23</v>
      </c>
      <c r="EM283" t="s">
        <v>24</v>
      </c>
      <c r="EO283" t="s">
        <v>3</v>
      </c>
      <c r="EQ283">
        <v>32768</v>
      </c>
      <c r="ER283">
        <v>2628.2</v>
      </c>
      <c r="ES283">
        <v>2628.2</v>
      </c>
      <c r="ET283">
        <v>0</v>
      </c>
      <c r="EU283">
        <v>0</v>
      </c>
      <c r="EV283">
        <v>0</v>
      </c>
      <c r="EW283">
        <v>0</v>
      </c>
      <c r="EX283">
        <v>0</v>
      </c>
      <c r="FQ283">
        <v>0</v>
      </c>
      <c r="FR283">
        <f t="shared" si="216"/>
        <v>0</v>
      </c>
      <c r="FS283">
        <v>0</v>
      </c>
      <c r="FX283">
        <v>70</v>
      </c>
      <c r="FY283">
        <v>10</v>
      </c>
      <c r="GA283" t="s">
        <v>3</v>
      </c>
      <c r="GD283">
        <v>0</v>
      </c>
      <c r="GF283">
        <v>1680765387</v>
      </c>
      <c r="GG283">
        <v>2</v>
      </c>
      <c r="GH283">
        <v>1</v>
      </c>
      <c r="GI283">
        <v>-2</v>
      </c>
      <c r="GJ283">
        <v>0</v>
      </c>
      <c r="GK283">
        <f>ROUND(R283*(R12)/100,2)</f>
        <v>0</v>
      </c>
      <c r="GL283">
        <f t="shared" si="217"/>
        <v>0</v>
      </c>
      <c r="GM283">
        <f t="shared" si="228"/>
        <v>-59418.6</v>
      </c>
      <c r="GN283">
        <f t="shared" si="229"/>
        <v>0</v>
      </c>
      <c r="GO283">
        <f t="shared" si="230"/>
        <v>0</v>
      </c>
      <c r="GP283">
        <f t="shared" si="231"/>
        <v>-59418.6</v>
      </c>
      <c r="GR283">
        <v>0</v>
      </c>
      <c r="GS283">
        <v>3</v>
      </c>
      <c r="GT283">
        <v>0</v>
      </c>
      <c r="GU283" t="s">
        <v>3</v>
      </c>
      <c r="GV283">
        <f t="shared" si="218"/>
        <v>0</v>
      </c>
      <c r="GW283">
        <v>1</v>
      </c>
      <c r="GX283">
        <f t="shared" si="219"/>
        <v>0</v>
      </c>
      <c r="HA283">
        <v>0</v>
      </c>
      <c r="HB283">
        <v>0</v>
      </c>
      <c r="HC283">
        <f t="shared" si="220"/>
        <v>0</v>
      </c>
      <c r="IK283">
        <v>0</v>
      </c>
    </row>
    <row r="284" spans="1:245" x14ac:dyDescent="0.2">
      <c r="A284">
        <v>18</v>
      </c>
      <c r="B284">
        <v>1</v>
      </c>
      <c r="C284">
        <v>39</v>
      </c>
      <c r="E284" t="s">
        <v>212</v>
      </c>
      <c r="F284" t="s">
        <v>164</v>
      </c>
      <c r="G284" t="s">
        <v>213</v>
      </c>
      <c r="H284" t="s">
        <v>37</v>
      </c>
      <c r="I284">
        <f>I282*J284</f>
        <v>30.144127999999998</v>
      </c>
      <c r="J284">
        <v>9.52</v>
      </c>
      <c r="O284">
        <f t="shared" si="190"/>
        <v>79224.800000000003</v>
      </c>
      <c r="P284">
        <f t="shared" si="191"/>
        <v>79224.800000000003</v>
      </c>
      <c r="Q284">
        <f t="shared" si="192"/>
        <v>0</v>
      </c>
      <c r="R284">
        <f t="shared" si="193"/>
        <v>0</v>
      </c>
      <c r="S284">
        <f t="shared" si="194"/>
        <v>0</v>
      </c>
      <c r="T284">
        <f t="shared" si="195"/>
        <v>0</v>
      </c>
      <c r="U284">
        <f t="shared" si="196"/>
        <v>0</v>
      </c>
      <c r="V284">
        <f t="shared" si="197"/>
        <v>0</v>
      </c>
      <c r="W284">
        <f t="shared" si="198"/>
        <v>0</v>
      </c>
      <c r="X284">
        <f t="shared" si="199"/>
        <v>0</v>
      </c>
      <c r="Y284">
        <f t="shared" si="200"/>
        <v>0</v>
      </c>
      <c r="AA284">
        <v>39292387</v>
      </c>
      <c r="AB284">
        <f t="shared" si="201"/>
        <v>2628.2</v>
      </c>
      <c r="AC284">
        <f t="shared" si="221"/>
        <v>2628.2</v>
      </c>
      <c r="AD284">
        <f t="shared" si="222"/>
        <v>0</v>
      </c>
      <c r="AE284">
        <f t="shared" si="223"/>
        <v>0</v>
      </c>
      <c r="AF284">
        <f t="shared" si="224"/>
        <v>0</v>
      </c>
      <c r="AG284">
        <f t="shared" si="203"/>
        <v>0</v>
      </c>
      <c r="AH284">
        <f t="shared" si="225"/>
        <v>0</v>
      </c>
      <c r="AI284">
        <f t="shared" si="226"/>
        <v>0</v>
      </c>
      <c r="AJ284">
        <f t="shared" si="205"/>
        <v>0</v>
      </c>
      <c r="AK284">
        <v>2628.2</v>
      </c>
      <c r="AL284">
        <v>2628.2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70</v>
      </c>
      <c r="AU284">
        <v>10</v>
      </c>
      <c r="AV284">
        <v>1</v>
      </c>
      <c r="AW284">
        <v>1</v>
      </c>
      <c r="AZ284">
        <v>1</v>
      </c>
      <c r="BA284">
        <v>1</v>
      </c>
      <c r="BB284">
        <v>1</v>
      </c>
      <c r="BC284">
        <v>1</v>
      </c>
      <c r="BD284" t="s">
        <v>3</v>
      </c>
      <c r="BE284" t="s">
        <v>3</v>
      </c>
      <c r="BF284" t="s">
        <v>3</v>
      </c>
      <c r="BG284" t="s">
        <v>3</v>
      </c>
      <c r="BH284">
        <v>3</v>
      </c>
      <c r="BI284">
        <v>4</v>
      </c>
      <c r="BJ284" t="s">
        <v>166</v>
      </c>
      <c r="BM284">
        <v>0</v>
      </c>
      <c r="BN284">
        <v>0</v>
      </c>
      <c r="BO284" t="s">
        <v>3</v>
      </c>
      <c r="BP284">
        <v>0</v>
      </c>
      <c r="BQ284">
        <v>1</v>
      </c>
      <c r="BR284">
        <v>0</v>
      </c>
      <c r="BS284">
        <v>1</v>
      </c>
      <c r="BT284">
        <v>1</v>
      </c>
      <c r="BU284">
        <v>1</v>
      </c>
      <c r="BV284">
        <v>1</v>
      </c>
      <c r="BW284">
        <v>1</v>
      </c>
      <c r="BX284">
        <v>1</v>
      </c>
      <c r="BY284" t="s">
        <v>3</v>
      </c>
      <c r="BZ284">
        <v>70</v>
      </c>
      <c r="CA284">
        <v>10</v>
      </c>
      <c r="CE284">
        <v>0</v>
      </c>
      <c r="CF284">
        <v>0</v>
      </c>
      <c r="CG284">
        <v>0</v>
      </c>
      <c r="CM284">
        <v>0</v>
      </c>
      <c r="CN284" t="s">
        <v>3</v>
      </c>
      <c r="CO284">
        <v>0</v>
      </c>
      <c r="CP284">
        <f t="shared" si="206"/>
        <v>79224.800000000003</v>
      </c>
      <c r="CQ284">
        <f t="shared" si="207"/>
        <v>2628.2</v>
      </c>
      <c r="CR284">
        <f t="shared" si="227"/>
        <v>0</v>
      </c>
      <c r="CS284">
        <f t="shared" si="208"/>
        <v>0</v>
      </c>
      <c r="CT284">
        <f t="shared" si="209"/>
        <v>0</v>
      </c>
      <c r="CU284">
        <f t="shared" si="210"/>
        <v>0</v>
      </c>
      <c r="CV284">
        <f t="shared" si="211"/>
        <v>0</v>
      </c>
      <c r="CW284">
        <f t="shared" si="212"/>
        <v>0</v>
      </c>
      <c r="CX284">
        <f t="shared" si="213"/>
        <v>0</v>
      </c>
      <c r="CY284">
        <f t="shared" si="214"/>
        <v>0</v>
      </c>
      <c r="CZ284">
        <f t="shared" si="215"/>
        <v>0</v>
      </c>
      <c r="DC284" t="s">
        <v>3</v>
      </c>
      <c r="DD284" t="s">
        <v>3</v>
      </c>
      <c r="DE284" t="s">
        <v>3</v>
      </c>
      <c r="DF284" t="s">
        <v>3</v>
      </c>
      <c r="DG284" t="s">
        <v>3</v>
      </c>
      <c r="DH284" t="s">
        <v>3</v>
      </c>
      <c r="DI284" t="s">
        <v>3</v>
      </c>
      <c r="DJ284" t="s">
        <v>3</v>
      </c>
      <c r="DK284" t="s">
        <v>3</v>
      </c>
      <c r="DL284" t="s">
        <v>3</v>
      </c>
      <c r="DM284" t="s">
        <v>3</v>
      </c>
      <c r="DN284">
        <v>0</v>
      </c>
      <c r="DO284">
        <v>0</v>
      </c>
      <c r="DP284">
        <v>1</v>
      </c>
      <c r="DQ284">
        <v>1</v>
      </c>
      <c r="DU284">
        <v>1009</v>
      </c>
      <c r="DV284" t="s">
        <v>37</v>
      </c>
      <c r="DW284" t="s">
        <v>37</v>
      </c>
      <c r="DX284">
        <v>1000</v>
      </c>
      <c r="EE284">
        <v>34857346</v>
      </c>
      <c r="EF284">
        <v>1</v>
      </c>
      <c r="EG284" t="s">
        <v>22</v>
      </c>
      <c r="EH284">
        <v>0</v>
      </c>
      <c r="EI284" t="s">
        <v>3</v>
      </c>
      <c r="EJ284">
        <v>4</v>
      </c>
      <c r="EK284">
        <v>0</v>
      </c>
      <c r="EL284" t="s">
        <v>23</v>
      </c>
      <c r="EM284" t="s">
        <v>24</v>
      </c>
      <c r="EO284" t="s">
        <v>3</v>
      </c>
      <c r="EQ284">
        <v>0</v>
      </c>
      <c r="ER284">
        <v>2628.2</v>
      </c>
      <c r="ES284">
        <v>2628.2</v>
      </c>
      <c r="ET284">
        <v>0</v>
      </c>
      <c r="EU284">
        <v>0</v>
      </c>
      <c r="EV284">
        <v>0</v>
      </c>
      <c r="EW284">
        <v>0</v>
      </c>
      <c r="EX284">
        <v>0</v>
      </c>
      <c r="FQ284">
        <v>0</v>
      </c>
      <c r="FR284">
        <f t="shared" si="216"/>
        <v>0</v>
      </c>
      <c r="FS284">
        <v>0</v>
      </c>
      <c r="FX284">
        <v>70</v>
      </c>
      <c r="FY284">
        <v>10</v>
      </c>
      <c r="GA284" t="s">
        <v>3</v>
      </c>
      <c r="GD284">
        <v>0</v>
      </c>
      <c r="GF284">
        <v>2049782847</v>
      </c>
      <c r="GG284">
        <v>2</v>
      </c>
      <c r="GH284">
        <v>1</v>
      </c>
      <c r="GI284">
        <v>-2</v>
      </c>
      <c r="GJ284">
        <v>0</v>
      </c>
      <c r="GK284">
        <f>ROUND(R284*(R12)/100,2)</f>
        <v>0</v>
      </c>
      <c r="GL284">
        <f t="shared" si="217"/>
        <v>0</v>
      </c>
      <c r="GM284">
        <f t="shared" si="228"/>
        <v>79224.800000000003</v>
      </c>
      <c r="GN284">
        <f t="shared" si="229"/>
        <v>0</v>
      </c>
      <c r="GO284">
        <f t="shared" si="230"/>
        <v>0</v>
      </c>
      <c r="GP284">
        <f t="shared" si="231"/>
        <v>79224.800000000003</v>
      </c>
      <c r="GR284">
        <v>0</v>
      </c>
      <c r="GS284">
        <v>3</v>
      </c>
      <c r="GT284">
        <v>0</v>
      </c>
      <c r="GU284" t="s">
        <v>3</v>
      </c>
      <c r="GV284">
        <f t="shared" si="218"/>
        <v>0</v>
      </c>
      <c r="GW284">
        <v>1</v>
      </c>
      <c r="GX284">
        <f t="shared" si="219"/>
        <v>0</v>
      </c>
      <c r="HA284">
        <v>0</v>
      </c>
      <c r="HB284">
        <v>0</v>
      </c>
      <c r="HC284">
        <f t="shared" si="220"/>
        <v>0</v>
      </c>
      <c r="IK284">
        <v>0</v>
      </c>
    </row>
    <row r="286" spans="1:245" x14ac:dyDescent="0.2">
      <c r="A286" s="2">
        <v>51</v>
      </c>
      <c r="B286" s="2">
        <f>B266</f>
        <v>1</v>
      </c>
      <c r="C286" s="2">
        <f>A266</f>
        <v>5</v>
      </c>
      <c r="D286" s="2">
        <f>ROW(A266)</f>
        <v>266</v>
      </c>
      <c r="E286" s="2"/>
      <c r="F286" s="2" t="str">
        <f>IF(F266&lt;&gt;"",F266,"")</f>
        <v>Новый подраздел</v>
      </c>
      <c r="G286" s="2" t="str">
        <f>IF(G266&lt;&gt;"",G266,"")</f>
        <v>Устройство АБП парковки</v>
      </c>
      <c r="H286" s="2">
        <v>0</v>
      </c>
      <c r="I286" s="2"/>
      <c r="J286" s="2"/>
      <c r="K286" s="2"/>
      <c r="L286" s="2"/>
      <c r="M286" s="2"/>
      <c r="N286" s="2"/>
      <c r="O286" s="2">
        <f t="shared" ref="O286:T286" si="232">ROUND(AB286,2)</f>
        <v>396902.7</v>
      </c>
      <c r="P286" s="2">
        <f t="shared" si="232"/>
        <v>294049.15999999997</v>
      </c>
      <c r="Q286" s="2">
        <f t="shared" si="232"/>
        <v>82863.740000000005</v>
      </c>
      <c r="R286" s="2">
        <f t="shared" si="232"/>
        <v>42344.62</v>
      </c>
      <c r="S286" s="2">
        <f t="shared" si="232"/>
        <v>19989.8</v>
      </c>
      <c r="T286" s="2">
        <f t="shared" si="232"/>
        <v>0</v>
      </c>
      <c r="U286" s="2">
        <f>AH286</f>
        <v>97.709069759199991</v>
      </c>
      <c r="V286" s="2">
        <f>AI286</f>
        <v>0</v>
      </c>
      <c r="W286" s="2">
        <f>ROUND(AJ286,2)</f>
        <v>0</v>
      </c>
      <c r="X286" s="2">
        <f>ROUND(AK286,2)</f>
        <v>13992.86</v>
      </c>
      <c r="Y286" s="2">
        <f>ROUND(AL286,2)</f>
        <v>1998.98</v>
      </c>
      <c r="Z286" s="2"/>
      <c r="AA286" s="2"/>
      <c r="AB286" s="2">
        <f>ROUND(SUMIF(AA270:AA284,"=39292387",O270:O284),2)</f>
        <v>396902.7</v>
      </c>
      <c r="AC286" s="2">
        <f>ROUND(SUMIF(AA270:AA284,"=39292387",P270:P284),2)</f>
        <v>294049.15999999997</v>
      </c>
      <c r="AD286" s="2">
        <f>ROUND(SUMIF(AA270:AA284,"=39292387",Q270:Q284),2)</f>
        <v>82863.740000000005</v>
      </c>
      <c r="AE286" s="2">
        <f>ROUND(SUMIF(AA270:AA284,"=39292387",R270:R284),2)</f>
        <v>42344.62</v>
      </c>
      <c r="AF286" s="2">
        <f>ROUND(SUMIF(AA270:AA284,"=39292387",S270:S284),2)</f>
        <v>19989.8</v>
      </c>
      <c r="AG286" s="2">
        <f>ROUND(SUMIF(AA270:AA284,"=39292387",T270:T284),2)</f>
        <v>0</v>
      </c>
      <c r="AH286" s="2">
        <f>SUMIF(AA270:AA284,"=39292387",U270:U284)</f>
        <v>97.709069759199991</v>
      </c>
      <c r="AI286" s="2">
        <f>SUMIF(AA270:AA284,"=39292387",V270:V284)</f>
        <v>0</v>
      </c>
      <c r="AJ286" s="2">
        <f>ROUND(SUMIF(AA270:AA284,"=39292387",W270:W284),2)</f>
        <v>0</v>
      </c>
      <c r="AK286" s="2">
        <f>ROUND(SUMIF(AA270:AA284,"=39292387",X270:X284),2)</f>
        <v>13992.86</v>
      </c>
      <c r="AL286" s="2">
        <f>ROUND(SUMIF(AA270:AA284,"=39292387",Y270:Y284),2)</f>
        <v>1998.98</v>
      </c>
      <c r="AM286" s="2"/>
      <c r="AN286" s="2"/>
      <c r="AO286" s="2">
        <f t="shared" ref="AO286:BC286" si="233">ROUND(BX286,2)</f>
        <v>0</v>
      </c>
      <c r="AP286" s="2">
        <f t="shared" si="233"/>
        <v>0</v>
      </c>
      <c r="AQ286" s="2">
        <f t="shared" si="233"/>
        <v>0</v>
      </c>
      <c r="AR286" s="2">
        <f t="shared" si="233"/>
        <v>426960.95</v>
      </c>
      <c r="AS286" s="2">
        <f t="shared" si="233"/>
        <v>0</v>
      </c>
      <c r="AT286" s="2">
        <f t="shared" si="233"/>
        <v>0</v>
      </c>
      <c r="AU286" s="2">
        <f t="shared" si="233"/>
        <v>426960.95</v>
      </c>
      <c r="AV286" s="2">
        <f t="shared" si="233"/>
        <v>294049.15999999997</v>
      </c>
      <c r="AW286" s="2">
        <f t="shared" si="233"/>
        <v>294049.15999999997</v>
      </c>
      <c r="AX286" s="2">
        <f t="shared" si="233"/>
        <v>0</v>
      </c>
      <c r="AY286" s="2">
        <f t="shared" si="233"/>
        <v>294049.15999999997</v>
      </c>
      <c r="AZ286" s="2">
        <f t="shared" si="233"/>
        <v>0</v>
      </c>
      <c r="BA286" s="2">
        <f t="shared" si="233"/>
        <v>0</v>
      </c>
      <c r="BB286" s="2">
        <f t="shared" si="233"/>
        <v>0</v>
      </c>
      <c r="BC286" s="2">
        <f t="shared" si="233"/>
        <v>0</v>
      </c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>
        <f>ROUND(SUMIF(AA270:AA284,"=39292387",FQ270:FQ284),2)</f>
        <v>0</v>
      </c>
      <c r="BY286" s="2">
        <f>ROUND(SUMIF(AA270:AA284,"=39292387",FR270:FR284),2)</f>
        <v>0</v>
      </c>
      <c r="BZ286" s="2">
        <f>ROUND(SUMIF(AA270:AA284,"=39292387",GL270:GL284),2)</f>
        <v>0</v>
      </c>
      <c r="CA286" s="2">
        <f>ROUND(SUMIF(AA270:AA284,"=39292387",GM270:GM284),2)</f>
        <v>426960.95</v>
      </c>
      <c r="CB286" s="2">
        <f>ROUND(SUMIF(AA270:AA284,"=39292387",GN270:GN284),2)</f>
        <v>0</v>
      </c>
      <c r="CC286" s="2">
        <f>ROUND(SUMIF(AA270:AA284,"=39292387",GO270:GO284),2)</f>
        <v>0</v>
      </c>
      <c r="CD286" s="2">
        <f>ROUND(SUMIF(AA270:AA284,"=39292387",GP270:GP284),2)</f>
        <v>426960.95</v>
      </c>
      <c r="CE286" s="2">
        <f>AC286-BX286</f>
        <v>294049.15999999997</v>
      </c>
      <c r="CF286" s="2">
        <f>AC286-BY286</f>
        <v>294049.15999999997</v>
      </c>
      <c r="CG286" s="2">
        <f>BX286-BZ286</f>
        <v>0</v>
      </c>
      <c r="CH286" s="2">
        <f>AC286-BX286-BY286+BZ286</f>
        <v>294049.15999999997</v>
      </c>
      <c r="CI286" s="2">
        <f>BY286-BZ286</f>
        <v>0</v>
      </c>
      <c r="CJ286" s="2">
        <f>ROUND(SUMIF(AA270:AA284,"=39292387",GX270:GX284),2)</f>
        <v>0</v>
      </c>
      <c r="CK286" s="2">
        <f>ROUND(SUMIF(AA270:AA284,"=39292387",GY270:GY284),2)</f>
        <v>0</v>
      </c>
      <c r="CL286" s="2">
        <f>ROUND(SUMIF(AA270:AA284,"=39292387",GZ270:GZ284),2)</f>
        <v>0</v>
      </c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>
        <v>0</v>
      </c>
    </row>
    <row r="288" spans="1:245" x14ac:dyDescent="0.2">
      <c r="A288" s="4">
        <v>50</v>
      </c>
      <c r="B288" s="4">
        <v>0</v>
      </c>
      <c r="C288" s="4">
        <v>0</v>
      </c>
      <c r="D288" s="4">
        <v>1</v>
      </c>
      <c r="E288" s="4">
        <v>201</v>
      </c>
      <c r="F288" s="4">
        <f>ROUND(Source!O286,O288)</f>
        <v>396902.7</v>
      </c>
      <c r="G288" s="4" t="s">
        <v>65</v>
      </c>
      <c r="H288" s="4" t="s">
        <v>66</v>
      </c>
      <c r="I288" s="4"/>
      <c r="J288" s="4"/>
      <c r="K288" s="4">
        <v>201</v>
      </c>
      <c r="L288" s="4">
        <v>1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3" x14ac:dyDescent="0.2">
      <c r="A289" s="4">
        <v>50</v>
      </c>
      <c r="B289" s="4">
        <v>0</v>
      </c>
      <c r="C289" s="4">
        <v>0</v>
      </c>
      <c r="D289" s="4">
        <v>1</v>
      </c>
      <c r="E289" s="4">
        <v>202</v>
      </c>
      <c r="F289" s="4">
        <f>ROUND(Source!P286,O289)</f>
        <v>294049.15999999997</v>
      </c>
      <c r="G289" s="4" t="s">
        <v>67</v>
      </c>
      <c r="H289" s="4" t="s">
        <v>68</v>
      </c>
      <c r="I289" s="4"/>
      <c r="J289" s="4"/>
      <c r="K289" s="4">
        <v>202</v>
      </c>
      <c r="L289" s="4">
        <v>2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3" x14ac:dyDescent="0.2">
      <c r="A290" s="4">
        <v>50</v>
      </c>
      <c r="B290" s="4">
        <v>0</v>
      </c>
      <c r="C290" s="4">
        <v>0</v>
      </c>
      <c r="D290" s="4">
        <v>1</v>
      </c>
      <c r="E290" s="4">
        <v>222</v>
      </c>
      <c r="F290" s="4">
        <f>ROUND(Source!AO286,O290)</f>
        <v>0</v>
      </c>
      <c r="G290" s="4" t="s">
        <v>69</v>
      </c>
      <c r="H290" s="4" t="s">
        <v>70</v>
      </c>
      <c r="I290" s="4"/>
      <c r="J290" s="4"/>
      <c r="K290" s="4">
        <v>222</v>
      </c>
      <c r="L290" s="4">
        <v>3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3" x14ac:dyDescent="0.2">
      <c r="A291" s="4">
        <v>50</v>
      </c>
      <c r="B291" s="4">
        <v>0</v>
      </c>
      <c r="C291" s="4">
        <v>0</v>
      </c>
      <c r="D291" s="4">
        <v>1</v>
      </c>
      <c r="E291" s="4">
        <v>225</v>
      </c>
      <c r="F291" s="4">
        <f>ROUND(Source!AV286,O291)</f>
        <v>294049.15999999997</v>
      </c>
      <c r="G291" s="4" t="s">
        <v>71</v>
      </c>
      <c r="H291" s="4" t="s">
        <v>72</v>
      </c>
      <c r="I291" s="4"/>
      <c r="J291" s="4"/>
      <c r="K291" s="4">
        <v>225</v>
      </c>
      <c r="L291" s="4">
        <v>4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/>
    </row>
    <row r="292" spans="1:23" x14ac:dyDescent="0.2">
      <c r="A292" s="4">
        <v>50</v>
      </c>
      <c r="B292" s="4">
        <v>0</v>
      </c>
      <c r="C292" s="4">
        <v>0</v>
      </c>
      <c r="D292" s="4">
        <v>1</v>
      </c>
      <c r="E292" s="4">
        <v>226</v>
      </c>
      <c r="F292" s="4">
        <f>ROUND(Source!AW286,O292)</f>
        <v>294049.15999999997</v>
      </c>
      <c r="G292" s="4" t="s">
        <v>73</v>
      </c>
      <c r="H292" s="4" t="s">
        <v>74</v>
      </c>
      <c r="I292" s="4"/>
      <c r="J292" s="4"/>
      <c r="K292" s="4">
        <v>226</v>
      </c>
      <c r="L292" s="4">
        <v>5</v>
      </c>
      <c r="M292" s="4">
        <v>3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/>
    </row>
    <row r="293" spans="1:23" x14ac:dyDescent="0.2">
      <c r="A293" s="4">
        <v>50</v>
      </c>
      <c r="B293" s="4">
        <v>0</v>
      </c>
      <c r="C293" s="4">
        <v>0</v>
      </c>
      <c r="D293" s="4">
        <v>1</v>
      </c>
      <c r="E293" s="4">
        <v>227</v>
      </c>
      <c r="F293" s="4">
        <f>ROUND(Source!AX286,O293)</f>
        <v>0</v>
      </c>
      <c r="G293" s="4" t="s">
        <v>75</v>
      </c>
      <c r="H293" s="4" t="s">
        <v>76</v>
      </c>
      <c r="I293" s="4"/>
      <c r="J293" s="4"/>
      <c r="K293" s="4">
        <v>227</v>
      </c>
      <c r="L293" s="4">
        <v>6</v>
      </c>
      <c r="M293" s="4">
        <v>3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4" spans="1:23" x14ac:dyDescent="0.2">
      <c r="A294" s="4">
        <v>50</v>
      </c>
      <c r="B294" s="4">
        <v>0</v>
      </c>
      <c r="C294" s="4">
        <v>0</v>
      </c>
      <c r="D294" s="4">
        <v>1</v>
      </c>
      <c r="E294" s="4">
        <v>228</v>
      </c>
      <c r="F294" s="4">
        <f>ROUND(Source!AY286,O294)</f>
        <v>294049.15999999997</v>
      </c>
      <c r="G294" s="4" t="s">
        <v>77</v>
      </c>
      <c r="H294" s="4" t="s">
        <v>78</v>
      </c>
      <c r="I294" s="4"/>
      <c r="J294" s="4"/>
      <c r="K294" s="4">
        <v>228</v>
      </c>
      <c r="L294" s="4">
        <v>7</v>
      </c>
      <c r="M294" s="4">
        <v>3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/>
    </row>
    <row r="295" spans="1:23" x14ac:dyDescent="0.2">
      <c r="A295" s="4">
        <v>50</v>
      </c>
      <c r="B295" s="4">
        <v>0</v>
      </c>
      <c r="C295" s="4">
        <v>0</v>
      </c>
      <c r="D295" s="4">
        <v>1</v>
      </c>
      <c r="E295" s="4">
        <v>216</v>
      </c>
      <c r="F295" s="4">
        <f>ROUND(Source!AP286,O295)</f>
        <v>0</v>
      </c>
      <c r="G295" s="4" t="s">
        <v>79</v>
      </c>
      <c r="H295" s="4" t="s">
        <v>80</v>
      </c>
      <c r="I295" s="4"/>
      <c r="J295" s="4"/>
      <c r="K295" s="4">
        <v>216</v>
      </c>
      <c r="L295" s="4">
        <v>8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3" x14ac:dyDescent="0.2">
      <c r="A296" s="4">
        <v>50</v>
      </c>
      <c r="B296" s="4">
        <v>0</v>
      </c>
      <c r="C296" s="4">
        <v>0</v>
      </c>
      <c r="D296" s="4">
        <v>1</v>
      </c>
      <c r="E296" s="4">
        <v>223</v>
      </c>
      <c r="F296" s="4">
        <f>ROUND(Source!AQ286,O296)</f>
        <v>0</v>
      </c>
      <c r="G296" s="4" t="s">
        <v>81</v>
      </c>
      <c r="H296" s="4" t="s">
        <v>82</v>
      </c>
      <c r="I296" s="4"/>
      <c r="J296" s="4"/>
      <c r="K296" s="4">
        <v>223</v>
      </c>
      <c r="L296" s="4">
        <v>9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3" x14ac:dyDescent="0.2">
      <c r="A297" s="4">
        <v>50</v>
      </c>
      <c r="B297" s="4">
        <v>0</v>
      </c>
      <c r="C297" s="4">
        <v>0</v>
      </c>
      <c r="D297" s="4">
        <v>1</v>
      </c>
      <c r="E297" s="4">
        <v>229</v>
      </c>
      <c r="F297" s="4">
        <f>ROUND(Source!AZ286,O297)</f>
        <v>0</v>
      </c>
      <c r="G297" s="4" t="s">
        <v>83</v>
      </c>
      <c r="H297" s="4" t="s">
        <v>84</v>
      </c>
      <c r="I297" s="4"/>
      <c r="J297" s="4"/>
      <c r="K297" s="4">
        <v>229</v>
      </c>
      <c r="L297" s="4">
        <v>10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3" x14ac:dyDescent="0.2">
      <c r="A298" s="4">
        <v>50</v>
      </c>
      <c r="B298" s="4">
        <v>0</v>
      </c>
      <c r="C298" s="4">
        <v>0</v>
      </c>
      <c r="D298" s="4">
        <v>1</v>
      </c>
      <c r="E298" s="4">
        <v>203</v>
      </c>
      <c r="F298" s="4">
        <f>ROUND(Source!Q286,O298)</f>
        <v>82863.740000000005</v>
      </c>
      <c r="G298" s="4" t="s">
        <v>85</v>
      </c>
      <c r="H298" s="4" t="s">
        <v>86</v>
      </c>
      <c r="I298" s="4"/>
      <c r="J298" s="4"/>
      <c r="K298" s="4">
        <v>203</v>
      </c>
      <c r="L298" s="4">
        <v>11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299" spans="1:23" x14ac:dyDescent="0.2">
      <c r="A299" s="4">
        <v>50</v>
      </c>
      <c r="B299" s="4">
        <v>0</v>
      </c>
      <c r="C299" s="4">
        <v>0</v>
      </c>
      <c r="D299" s="4">
        <v>1</v>
      </c>
      <c r="E299" s="4">
        <v>231</v>
      </c>
      <c r="F299" s="4">
        <f>ROUND(Source!BB286,O299)</f>
        <v>0</v>
      </c>
      <c r="G299" s="4" t="s">
        <v>87</v>
      </c>
      <c r="H299" s="4" t="s">
        <v>88</v>
      </c>
      <c r="I299" s="4"/>
      <c r="J299" s="4"/>
      <c r="K299" s="4">
        <v>231</v>
      </c>
      <c r="L299" s="4">
        <v>12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/>
    </row>
    <row r="300" spans="1:23" x14ac:dyDescent="0.2">
      <c r="A300" s="4">
        <v>50</v>
      </c>
      <c r="B300" s="4">
        <v>0</v>
      </c>
      <c r="C300" s="4">
        <v>0</v>
      </c>
      <c r="D300" s="4">
        <v>1</v>
      </c>
      <c r="E300" s="4">
        <v>204</v>
      </c>
      <c r="F300" s="4">
        <f>ROUND(Source!R286,O300)</f>
        <v>42344.62</v>
      </c>
      <c r="G300" s="4" t="s">
        <v>89</v>
      </c>
      <c r="H300" s="4" t="s">
        <v>90</v>
      </c>
      <c r="I300" s="4"/>
      <c r="J300" s="4"/>
      <c r="K300" s="4">
        <v>204</v>
      </c>
      <c r="L300" s="4">
        <v>13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3" x14ac:dyDescent="0.2">
      <c r="A301" s="4">
        <v>50</v>
      </c>
      <c r="B301" s="4">
        <v>0</v>
      </c>
      <c r="C301" s="4">
        <v>0</v>
      </c>
      <c r="D301" s="4">
        <v>1</v>
      </c>
      <c r="E301" s="4">
        <v>205</v>
      </c>
      <c r="F301" s="4">
        <f>ROUND(Source!S286,O301)</f>
        <v>19989.8</v>
      </c>
      <c r="G301" s="4" t="s">
        <v>91</v>
      </c>
      <c r="H301" s="4" t="s">
        <v>92</v>
      </c>
      <c r="I301" s="4"/>
      <c r="J301" s="4"/>
      <c r="K301" s="4">
        <v>205</v>
      </c>
      <c r="L301" s="4">
        <v>14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3" x14ac:dyDescent="0.2">
      <c r="A302" s="4">
        <v>50</v>
      </c>
      <c r="B302" s="4">
        <v>0</v>
      </c>
      <c r="C302" s="4">
        <v>0</v>
      </c>
      <c r="D302" s="4">
        <v>1</v>
      </c>
      <c r="E302" s="4">
        <v>232</v>
      </c>
      <c r="F302" s="4">
        <f>ROUND(Source!BC286,O302)</f>
        <v>0</v>
      </c>
      <c r="G302" s="4" t="s">
        <v>93</v>
      </c>
      <c r="H302" s="4" t="s">
        <v>94</v>
      </c>
      <c r="I302" s="4"/>
      <c r="J302" s="4"/>
      <c r="K302" s="4">
        <v>232</v>
      </c>
      <c r="L302" s="4">
        <v>15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3" x14ac:dyDescent="0.2">
      <c r="A303" s="4">
        <v>50</v>
      </c>
      <c r="B303" s="4">
        <v>0</v>
      </c>
      <c r="C303" s="4">
        <v>0</v>
      </c>
      <c r="D303" s="4">
        <v>1</v>
      </c>
      <c r="E303" s="4">
        <v>214</v>
      </c>
      <c r="F303" s="4">
        <f>ROUND(Source!AS286,O303)</f>
        <v>0</v>
      </c>
      <c r="G303" s="4" t="s">
        <v>95</v>
      </c>
      <c r="H303" s="4" t="s">
        <v>96</v>
      </c>
      <c r="I303" s="4"/>
      <c r="J303" s="4"/>
      <c r="K303" s="4">
        <v>214</v>
      </c>
      <c r="L303" s="4">
        <v>16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3" x14ac:dyDescent="0.2">
      <c r="A304" s="4">
        <v>50</v>
      </c>
      <c r="B304" s="4">
        <v>0</v>
      </c>
      <c r="C304" s="4">
        <v>0</v>
      </c>
      <c r="D304" s="4">
        <v>1</v>
      </c>
      <c r="E304" s="4">
        <v>215</v>
      </c>
      <c r="F304" s="4">
        <f>ROUND(Source!AT286,O304)</f>
        <v>0</v>
      </c>
      <c r="G304" s="4" t="s">
        <v>97</v>
      </c>
      <c r="H304" s="4" t="s">
        <v>98</v>
      </c>
      <c r="I304" s="4"/>
      <c r="J304" s="4"/>
      <c r="K304" s="4">
        <v>215</v>
      </c>
      <c r="L304" s="4">
        <v>17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245" x14ac:dyDescent="0.2">
      <c r="A305" s="4">
        <v>50</v>
      </c>
      <c r="B305" s="4">
        <v>0</v>
      </c>
      <c r="C305" s="4">
        <v>0</v>
      </c>
      <c r="D305" s="4">
        <v>1</v>
      </c>
      <c r="E305" s="4">
        <v>217</v>
      </c>
      <c r="F305" s="4">
        <f>ROUND(Source!AU286,O305)</f>
        <v>426960.95</v>
      </c>
      <c r="G305" s="4" t="s">
        <v>99</v>
      </c>
      <c r="H305" s="4" t="s">
        <v>100</v>
      </c>
      <c r="I305" s="4"/>
      <c r="J305" s="4"/>
      <c r="K305" s="4">
        <v>217</v>
      </c>
      <c r="L305" s="4">
        <v>18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245" x14ac:dyDescent="0.2">
      <c r="A306" s="4">
        <v>50</v>
      </c>
      <c r="B306" s="4">
        <v>0</v>
      </c>
      <c r="C306" s="4">
        <v>0</v>
      </c>
      <c r="D306" s="4">
        <v>1</v>
      </c>
      <c r="E306" s="4">
        <v>230</v>
      </c>
      <c r="F306" s="4">
        <f>ROUND(Source!BA286,O306)</f>
        <v>0</v>
      </c>
      <c r="G306" s="4" t="s">
        <v>101</v>
      </c>
      <c r="H306" s="4" t="s">
        <v>102</v>
      </c>
      <c r="I306" s="4"/>
      <c r="J306" s="4"/>
      <c r="K306" s="4">
        <v>230</v>
      </c>
      <c r="L306" s="4">
        <v>19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245" x14ac:dyDescent="0.2">
      <c r="A307" s="4">
        <v>50</v>
      </c>
      <c r="B307" s="4">
        <v>0</v>
      </c>
      <c r="C307" s="4">
        <v>0</v>
      </c>
      <c r="D307" s="4">
        <v>1</v>
      </c>
      <c r="E307" s="4">
        <v>206</v>
      </c>
      <c r="F307" s="4">
        <f>ROUND(Source!T286,O307)</f>
        <v>0</v>
      </c>
      <c r="G307" s="4" t="s">
        <v>103</v>
      </c>
      <c r="H307" s="4" t="s">
        <v>104</v>
      </c>
      <c r="I307" s="4"/>
      <c r="J307" s="4"/>
      <c r="K307" s="4">
        <v>206</v>
      </c>
      <c r="L307" s="4">
        <v>20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245" x14ac:dyDescent="0.2">
      <c r="A308" s="4">
        <v>50</v>
      </c>
      <c r="B308" s="4">
        <v>0</v>
      </c>
      <c r="C308" s="4">
        <v>0</v>
      </c>
      <c r="D308" s="4">
        <v>1</v>
      </c>
      <c r="E308" s="4">
        <v>207</v>
      </c>
      <c r="F308" s="4">
        <f>Source!U286</f>
        <v>97.709069759199991</v>
      </c>
      <c r="G308" s="4" t="s">
        <v>105</v>
      </c>
      <c r="H308" s="4" t="s">
        <v>106</v>
      </c>
      <c r="I308" s="4"/>
      <c r="J308" s="4"/>
      <c r="K308" s="4">
        <v>207</v>
      </c>
      <c r="L308" s="4">
        <v>21</v>
      </c>
      <c r="M308" s="4">
        <v>3</v>
      </c>
      <c r="N308" s="4" t="s">
        <v>3</v>
      </c>
      <c r="O308" s="4">
        <v>-1</v>
      </c>
      <c r="P308" s="4"/>
      <c r="Q308" s="4"/>
      <c r="R308" s="4"/>
      <c r="S308" s="4"/>
      <c r="T308" s="4"/>
      <c r="U308" s="4"/>
      <c r="V308" s="4"/>
      <c r="W308" s="4"/>
    </row>
    <row r="309" spans="1:245" x14ac:dyDescent="0.2">
      <c r="A309" s="4">
        <v>50</v>
      </c>
      <c r="B309" s="4">
        <v>0</v>
      </c>
      <c r="C309" s="4">
        <v>0</v>
      </c>
      <c r="D309" s="4">
        <v>1</v>
      </c>
      <c r="E309" s="4">
        <v>208</v>
      </c>
      <c r="F309" s="4">
        <f>Source!V286</f>
        <v>0</v>
      </c>
      <c r="G309" s="4" t="s">
        <v>107</v>
      </c>
      <c r="H309" s="4" t="s">
        <v>108</v>
      </c>
      <c r="I309" s="4"/>
      <c r="J309" s="4"/>
      <c r="K309" s="4">
        <v>208</v>
      </c>
      <c r="L309" s="4">
        <v>22</v>
      </c>
      <c r="M309" s="4">
        <v>3</v>
      </c>
      <c r="N309" s="4" t="s">
        <v>3</v>
      </c>
      <c r="O309" s="4">
        <v>-1</v>
      </c>
      <c r="P309" s="4"/>
      <c r="Q309" s="4"/>
      <c r="R309" s="4"/>
      <c r="S309" s="4"/>
      <c r="T309" s="4"/>
      <c r="U309" s="4"/>
      <c r="V309" s="4"/>
      <c r="W309" s="4"/>
    </row>
    <row r="310" spans="1:245" x14ac:dyDescent="0.2">
      <c r="A310" s="4">
        <v>50</v>
      </c>
      <c r="B310" s="4">
        <v>0</v>
      </c>
      <c r="C310" s="4">
        <v>0</v>
      </c>
      <c r="D310" s="4">
        <v>1</v>
      </c>
      <c r="E310" s="4">
        <v>209</v>
      </c>
      <c r="F310" s="4">
        <f>ROUND(Source!W286,O310)</f>
        <v>0</v>
      </c>
      <c r="G310" s="4" t="s">
        <v>109</v>
      </c>
      <c r="H310" s="4" t="s">
        <v>110</v>
      </c>
      <c r="I310" s="4"/>
      <c r="J310" s="4"/>
      <c r="K310" s="4">
        <v>209</v>
      </c>
      <c r="L310" s="4">
        <v>23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245" x14ac:dyDescent="0.2">
      <c r="A311" s="4">
        <v>50</v>
      </c>
      <c r="B311" s="4">
        <v>0</v>
      </c>
      <c r="C311" s="4">
        <v>0</v>
      </c>
      <c r="D311" s="4">
        <v>1</v>
      </c>
      <c r="E311" s="4">
        <v>210</v>
      </c>
      <c r="F311" s="4">
        <f>ROUND(Source!X286,O311)</f>
        <v>13992.86</v>
      </c>
      <c r="G311" s="4" t="s">
        <v>111</v>
      </c>
      <c r="H311" s="4" t="s">
        <v>112</v>
      </c>
      <c r="I311" s="4"/>
      <c r="J311" s="4"/>
      <c r="K311" s="4">
        <v>210</v>
      </c>
      <c r="L311" s="4">
        <v>24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245" x14ac:dyDescent="0.2">
      <c r="A312" s="4">
        <v>50</v>
      </c>
      <c r="B312" s="4">
        <v>0</v>
      </c>
      <c r="C312" s="4">
        <v>0</v>
      </c>
      <c r="D312" s="4">
        <v>1</v>
      </c>
      <c r="E312" s="4">
        <v>211</v>
      </c>
      <c r="F312" s="4">
        <f>ROUND(Source!Y286,O312)</f>
        <v>1998.98</v>
      </c>
      <c r="G312" s="4" t="s">
        <v>113</v>
      </c>
      <c r="H312" s="4" t="s">
        <v>114</v>
      </c>
      <c r="I312" s="4"/>
      <c r="J312" s="4"/>
      <c r="K312" s="4">
        <v>211</v>
      </c>
      <c r="L312" s="4">
        <v>25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245" x14ac:dyDescent="0.2">
      <c r="A313" s="4">
        <v>50</v>
      </c>
      <c r="B313" s="4">
        <v>0</v>
      </c>
      <c r="C313" s="4">
        <v>0</v>
      </c>
      <c r="D313" s="4">
        <v>1</v>
      </c>
      <c r="E313" s="4">
        <v>224</v>
      </c>
      <c r="F313" s="4">
        <f>ROUND(Source!AR286,O313)</f>
        <v>426960.95</v>
      </c>
      <c r="G313" s="4" t="s">
        <v>115</v>
      </c>
      <c r="H313" s="4" t="s">
        <v>116</v>
      </c>
      <c r="I313" s="4"/>
      <c r="J313" s="4"/>
      <c r="K313" s="4">
        <v>224</v>
      </c>
      <c r="L313" s="4">
        <v>26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/>
    </row>
    <row r="315" spans="1:245" x14ac:dyDescent="0.2">
      <c r="A315" s="1">
        <v>5</v>
      </c>
      <c r="B315" s="1">
        <v>1</v>
      </c>
      <c r="C315" s="1"/>
      <c r="D315" s="1">
        <f>ROW(A322)</f>
        <v>322</v>
      </c>
      <c r="E315" s="1"/>
      <c r="F315" s="1" t="s">
        <v>15</v>
      </c>
      <c r="G315" s="1" t="s">
        <v>214</v>
      </c>
      <c r="H315" s="1" t="s">
        <v>3</v>
      </c>
      <c r="I315" s="1">
        <v>0</v>
      </c>
      <c r="J315" s="1"/>
      <c r="K315" s="1">
        <v>-1</v>
      </c>
      <c r="L315" s="1"/>
      <c r="M315" s="1"/>
      <c r="N315" s="1"/>
      <c r="O315" s="1"/>
      <c r="P315" s="1"/>
      <c r="Q315" s="1"/>
      <c r="R315" s="1"/>
      <c r="S315" s="1"/>
      <c r="T315" s="1"/>
      <c r="U315" s="1" t="s">
        <v>3</v>
      </c>
      <c r="V315" s="1">
        <v>0</v>
      </c>
      <c r="W315" s="1"/>
      <c r="X315" s="1"/>
      <c r="Y315" s="1"/>
      <c r="Z315" s="1"/>
      <c r="AA315" s="1"/>
      <c r="AB315" s="1" t="s">
        <v>3</v>
      </c>
      <c r="AC315" s="1" t="s">
        <v>3</v>
      </c>
      <c r="AD315" s="1" t="s">
        <v>3</v>
      </c>
      <c r="AE315" s="1" t="s">
        <v>3</v>
      </c>
      <c r="AF315" s="1" t="s">
        <v>3</v>
      </c>
      <c r="AG315" s="1" t="s">
        <v>3</v>
      </c>
      <c r="AH315" s="1"/>
      <c r="AI315" s="1"/>
      <c r="AJ315" s="1"/>
      <c r="AK315" s="1"/>
      <c r="AL315" s="1"/>
      <c r="AM315" s="1"/>
      <c r="AN315" s="1"/>
      <c r="AO315" s="1"/>
      <c r="AP315" s="1" t="s">
        <v>3</v>
      </c>
      <c r="AQ315" s="1" t="s">
        <v>3</v>
      </c>
      <c r="AR315" s="1" t="s">
        <v>3</v>
      </c>
      <c r="AS315" s="1"/>
      <c r="AT315" s="1"/>
      <c r="AU315" s="1"/>
      <c r="AV315" s="1"/>
      <c r="AW315" s="1"/>
      <c r="AX315" s="1"/>
      <c r="AY315" s="1"/>
      <c r="AZ315" s="1" t="s">
        <v>3</v>
      </c>
      <c r="BA315" s="1"/>
      <c r="BB315" s="1" t="s">
        <v>3</v>
      </c>
      <c r="BC315" s="1" t="s">
        <v>3</v>
      </c>
      <c r="BD315" s="1" t="s">
        <v>3</v>
      </c>
      <c r="BE315" s="1" t="s">
        <v>3</v>
      </c>
      <c r="BF315" s="1" t="s">
        <v>3</v>
      </c>
      <c r="BG315" s="1" t="s">
        <v>3</v>
      </c>
      <c r="BH315" s="1" t="s">
        <v>3</v>
      </c>
      <c r="BI315" s="1" t="s">
        <v>3</v>
      </c>
      <c r="BJ315" s="1" t="s">
        <v>3</v>
      </c>
      <c r="BK315" s="1" t="s">
        <v>3</v>
      </c>
      <c r="BL315" s="1" t="s">
        <v>3</v>
      </c>
      <c r="BM315" s="1" t="s">
        <v>3</v>
      </c>
      <c r="BN315" s="1" t="s">
        <v>3</v>
      </c>
      <c r="BO315" s="1" t="s">
        <v>3</v>
      </c>
      <c r="BP315" s="1" t="s">
        <v>3</v>
      </c>
      <c r="BQ315" s="1"/>
      <c r="BR315" s="1"/>
      <c r="BS315" s="1"/>
      <c r="BT315" s="1"/>
      <c r="BU315" s="1"/>
      <c r="BV315" s="1"/>
      <c r="BW315" s="1"/>
      <c r="BX315" s="1">
        <v>0</v>
      </c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>
        <v>0</v>
      </c>
    </row>
    <row r="317" spans="1:245" x14ac:dyDescent="0.2">
      <c r="A317" s="2">
        <v>52</v>
      </c>
      <c r="B317" s="2">
        <f t="shared" ref="B317:G317" si="234">B322</f>
        <v>1</v>
      </c>
      <c r="C317" s="2">
        <f t="shared" si="234"/>
        <v>5</v>
      </c>
      <c r="D317" s="2">
        <f t="shared" si="234"/>
        <v>315</v>
      </c>
      <c r="E317" s="2">
        <f t="shared" si="234"/>
        <v>0</v>
      </c>
      <c r="F317" s="2" t="str">
        <f t="shared" si="234"/>
        <v>Новый подраздел</v>
      </c>
      <c r="G317" s="2" t="str">
        <f t="shared" si="234"/>
        <v>Демонтаж/Установка ограждения</v>
      </c>
      <c r="H317" s="2"/>
      <c r="I317" s="2"/>
      <c r="J317" s="2"/>
      <c r="K317" s="2"/>
      <c r="L317" s="2"/>
      <c r="M317" s="2"/>
      <c r="N317" s="2"/>
      <c r="O317" s="2">
        <f t="shared" ref="O317:AT317" si="235">O322</f>
        <v>149354.71</v>
      </c>
      <c r="P317" s="2">
        <f t="shared" si="235"/>
        <v>115311.16</v>
      </c>
      <c r="Q317" s="2">
        <f t="shared" si="235"/>
        <v>1476.35</v>
      </c>
      <c r="R317" s="2">
        <f t="shared" si="235"/>
        <v>1053.5</v>
      </c>
      <c r="S317" s="2">
        <f t="shared" si="235"/>
        <v>32567.200000000001</v>
      </c>
      <c r="T317" s="2">
        <f t="shared" si="235"/>
        <v>0</v>
      </c>
      <c r="U317" s="2">
        <f t="shared" si="235"/>
        <v>140.98998000000003</v>
      </c>
      <c r="V317" s="2">
        <f t="shared" si="235"/>
        <v>0</v>
      </c>
      <c r="W317" s="2">
        <f t="shared" si="235"/>
        <v>0</v>
      </c>
      <c r="X317" s="2">
        <f t="shared" si="235"/>
        <v>22797.040000000001</v>
      </c>
      <c r="Y317" s="2">
        <f t="shared" si="235"/>
        <v>3256.72</v>
      </c>
      <c r="Z317" s="2">
        <f t="shared" si="235"/>
        <v>0</v>
      </c>
      <c r="AA317" s="2">
        <f t="shared" si="235"/>
        <v>0</v>
      </c>
      <c r="AB317" s="2">
        <f t="shared" si="235"/>
        <v>149354.71</v>
      </c>
      <c r="AC317" s="2">
        <f t="shared" si="235"/>
        <v>115311.16</v>
      </c>
      <c r="AD317" s="2">
        <f t="shared" si="235"/>
        <v>1476.35</v>
      </c>
      <c r="AE317" s="2">
        <f t="shared" si="235"/>
        <v>1053.5</v>
      </c>
      <c r="AF317" s="2">
        <f t="shared" si="235"/>
        <v>32567.200000000001</v>
      </c>
      <c r="AG317" s="2">
        <f t="shared" si="235"/>
        <v>0</v>
      </c>
      <c r="AH317" s="2">
        <f t="shared" si="235"/>
        <v>140.98998000000003</v>
      </c>
      <c r="AI317" s="2">
        <f t="shared" si="235"/>
        <v>0</v>
      </c>
      <c r="AJ317" s="2">
        <f t="shared" si="235"/>
        <v>0</v>
      </c>
      <c r="AK317" s="2">
        <f t="shared" si="235"/>
        <v>22797.040000000001</v>
      </c>
      <c r="AL317" s="2">
        <f t="shared" si="235"/>
        <v>3256.72</v>
      </c>
      <c r="AM317" s="2">
        <f t="shared" si="235"/>
        <v>0</v>
      </c>
      <c r="AN317" s="2">
        <f t="shared" si="235"/>
        <v>0</v>
      </c>
      <c r="AO317" s="2">
        <f t="shared" si="235"/>
        <v>0</v>
      </c>
      <c r="AP317" s="2">
        <f t="shared" si="235"/>
        <v>0</v>
      </c>
      <c r="AQ317" s="2">
        <f t="shared" si="235"/>
        <v>0</v>
      </c>
      <c r="AR317" s="2">
        <f t="shared" si="235"/>
        <v>176546.25</v>
      </c>
      <c r="AS317" s="2">
        <f t="shared" si="235"/>
        <v>0</v>
      </c>
      <c r="AT317" s="2">
        <f t="shared" si="235"/>
        <v>0</v>
      </c>
      <c r="AU317" s="2">
        <f t="shared" ref="AU317:BZ317" si="236">AU322</f>
        <v>176546.25</v>
      </c>
      <c r="AV317" s="2">
        <f t="shared" si="236"/>
        <v>115311.16</v>
      </c>
      <c r="AW317" s="2">
        <f t="shared" si="236"/>
        <v>115311.16</v>
      </c>
      <c r="AX317" s="2">
        <f t="shared" si="236"/>
        <v>0</v>
      </c>
      <c r="AY317" s="2">
        <f t="shared" si="236"/>
        <v>115311.16</v>
      </c>
      <c r="AZ317" s="2">
        <f t="shared" si="236"/>
        <v>0</v>
      </c>
      <c r="BA317" s="2">
        <f t="shared" si="236"/>
        <v>0</v>
      </c>
      <c r="BB317" s="2">
        <f t="shared" si="236"/>
        <v>0</v>
      </c>
      <c r="BC317" s="2">
        <f t="shared" si="236"/>
        <v>0</v>
      </c>
      <c r="BD317" s="2">
        <f t="shared" si="236"/>
        <v>0</v>
      </c>
      <c r="BE317" s="2">
        <f t="shared" si="236"/>
        <v>0</v>
      </c>
      <c r="BF317" s="2">
        <f t="shared" si="236"/>
        <v>0</v>
      </c>
      <c r="BG317" s="2">
        <f t="shared" si="236"/>
        <v>0</v>
      </c>
      <c r="BH317" s="2">
        <f t="shared" si="236"/>
        <v>0</v>
      </c>
      <c r="BI317" s="2">
        <f t="shared" si="236"/>
        <v>0</v>
      </c>
      <c r="BJ317" s="2">
        <f t="shared" si="236"/>
        <v>0</v>
      </c>
      <c r="BK317" s="2">
        <f t="shared" si="236"/>
        <v>0</v>
      </c>
      <c r="BL317" s="2">
        <f t="shared" si="236"/>
        <v>0</v>
      </c>
      <c r="BM317" s="2">
        <f t="shared" si="236"/>
        <v>0</v>
      </c>
      <c r="BN317" s="2">
        <f t="shared" si="236"/>
        <v>0</v>
      </c>
      <c r="BO317" s="2">
        <f t="shared" si="236"/>
        <v>0</v>
      </c>
      <c r="BP317" s="2">
        <f t="shared" si="236"/>
        <v>0</v>
      </c>
      <c r="BQ317" s="2">
        <f t="shared" si="236"/>
        <v>0</v>
      </c>
      <c r="BR317" s="2">
        <f t="shared" si="236"/>
        <v>0</v>
      </c>
      <c r="BS317" s="2">
        <f t="shared" si="236"/>
        <v>0</v>
      </c>
      <c r="BT317" s="2">
        <f t="shared" si="236"/>
        <v>0</v>
      </c>
      <c r="BU317" s="2">
        <f t="shared" si="236"/>
        <v>0</v>
      </c>
      <c r="BV317" s="2">
        <f t="shared" si="236"/>
        <v>0</v>
      </c>
      <c r="BW317" s="2">
        <f t="shared" si="236"/>
        <v>0</v>
      </c>
      <c r="BX317" s="2">
        <f t="shared" si="236"/>
        <v>0</v>
      </c>
      <c r="BY317" s="2">
        <f t="shared" si="236"/>
        <v>0</v>
      </c>
      <c r="BZ317" s="2">
        <f t="shared" si="236"/>
        <v>0</v>
      </c>
      <c r="CA317" s="2">
        <f t="shared" ref="CA317:DF317" si="237">CA322</f>
        <v>176546.25</v>
      </c>
      <c r="CB317" s="2">
        <f t="shared" si="237"/>
        <v>0</v>
      </c>
      <c r="CC317" s="2">
        <f t="shared" si="237"/>
        <v>0</v>
      </c>
      <c r="CD317" s="2">
        <f t="shared" si="237"/>
        <v>176546.25</v>
      </c>
      <c r="CE317" s="2">
        <f t="shared" si="237"/>
        <v>115311.16</v>
      </c>
      <c r="CF317" s="2">
        <f t="shared" si="237"/>
        <v>115311.16</v>
      </c>
      <c r="CG317" s="2">
        <f t="shared" si="237"/>
        <v>0</v>
      </c>
      <c r="CH317" s="2">
        <f t="shared" si="237"/>
        <v>115311.16</v>
      </c>
      <c r="CI317" s="2">
        <f t="shared" si="237"/>
        <v>0</v>
      </c>
      <c r="CJ317" s="2">
        <f t="shared" si="237"/>
        <v>0</v>
      </c>
      <c r="CK317" s="2">
        <f t="shared" si="237"/>
        <v>0</v>
      </c>
      <c r="CL317" s="2">
        <f t="shared" si="237"/>
        <v>0</v>
      </c>
      <c r="CM317" s="2">
        <f t="shared" si="237"/>
        <v>0</v>
      </c>
      <c r="CN317" s="2">
        <f t="shared" si="237"/>
        <v>0</v>
      </c>
      <c r="CO317" s="2">
        <f t="shared" si="237"/>
        <v>0</v>
      </c>
      <c r="CP317" s="2">
        <f t="shared" si="237"/>
        <v>0</v>
      </c>
      <c r="CQ317" s="2">
        <f t="shared" si="237"/>
        <v>0</v>
      </c>
      <c r="CR317" s="2">
        <f t="shared" si="237"/>
        <v>0</v>
      </c>
      <c r="CS317" s="2">
        <f t="shared" si="237"/>
        <v>0</v>
      </c>
      <c r="CT317" s="2">
        <f t="shared" si="237"/>
        <v>0</v>
      </c>
      <c r="CU317" s="2">
        <f t="shared" si="237"/>
        <v>0</v>
      </c>
      <c r="CV317" s="2">
        <f t="shared" si="237"/>
        <v>0</v>
      </c>
      <c r="CW317" s="2">
        <f t="shared" si="237"/>
        <v>0</v>
      </c>
      <c r="CX317" s="2">
        <f t="shared" si="237"/>
        <v>0</v>
      </c>
      <c r="CY317" s="2">
        <f t="shared" si="237"/>
        <v>0</v>
      </c>
      <c r="CZ317" s="2">
        <f t="shared" si="237"/>
        <v>0</v>
      </c>
      <c r="DA317" s="2">
        <f t="shared" si="237"/>
        <v>0</v>
      </c>
      <c r="DB317" s="2">
        <f t="shared" si="237"/>
        <v>0</v>
      </c>
      <c r="DC317" s="2">
        <f t="shared" si="237"/>
        <v>0</v>
      </c>
      <c r="DD317" s="2">
        <f t="shared" si="237"/>
        <v>0</v>
      </c>
      <c r="DE317" s="2">
        <f t="shared" si="237"/>
        <v>0</v>
      </c>
      <c r="DF317" s="2">
        <f t="shared" si="237"/>
        <v>0</v>
      </c>
      <c r="DG317" s="3">
        <f t="shared" ref="DG317:EL317" si="238">DG322</f>
        <v>0</v>
      </c>
      <c r="DH317" s="3">
        <f t="shared" si="238"/>
        <v>0</v>
      </c>
      <c r="DI317" s="3">
        <f t="shared" si="238"/>
        <v>0</v>
      </c>
      <c r="DJ317" s="3">
        <f t="shared" si="238"/>
        <v>0</v>
      </c>
      <c r="DK317" s="3">
        <f t="shared" si="238"/>
        <v>0</v>
      </c>
      <c r="DL317" s="3">
        <f t="shared" si="238"/>
        <v>0</v>
      </c>
      <c r="DM317" s="3">
        <f t="shared" si="238"/>
        <v>0</v>
      </c>
      <c r="DN317" s="3">
        <f t="shared" si="238"/>
        <v>0</v>
      </c>
      <c r="DO317" s="3">
        <f t="shared" si="238"/>
        <v>0</v>
      </c>
      <c r="DP317" s="3">
        <f t="shared" si="238"/>
        <v>0</v>
      </c>
      <c r="DQ317" s="3">
        <f t="shared" si="238"/>
        <v>0</v>
      </c>
      <c r="DR317" s="3">
        <f t="shared" si="238"/>
        <v>0</v>
      </c>
      <c r="DS317" s="3">
        <f t="shared" si="238"/>
        <v>0</v>
      </c>
      <c r="DT317" s="3">
        <f t="shared" si="238"/>
        <v>0</v>
      </c>
      <c r="DU317" s="3">
        <f t="shared" si="238"/>
        <v>0</v>
      </c>
      <c r="DV317" s="3">
        <f t="shared" si="238"/>
        <v>0</v>
      </c>
      <c r="DW317" s="3">
        <f t="shared" si="238"/>
        <v>0</v>
      </c>
      <c r="DX317" s="3">
        <f t="shared" si="238"/>
        <v>0</v>
      </c>
      <c r="DY317" s="3">
        <f t="shared" si="238"/>
        <v>0</v>
      </c>
      <c r="DZ317" s="3">
        <f t="shared" si="238"/>
        <v>0</v>
      </c>
      <c r="EA317" s="3">
        <f t="shared" si="238"/>
        <v>0</v>
      </c>
      <c r="EB317" s="3">
        <f t="shared" si="238"/>
        <v>0</v>
      </c>
      <c r="EC317" s="3">
        <f t="shared" si="238"/>
        <v>0</v>
      </c>
      <c r="ED317" s="3">
        <f t="shared" si="238"/>
        <v>0</v>
      </c>
      <c r="EE317" s="3">
        <f t="shared" si="238"/>
        <v>0</v>
      </c>
      <c r="EF317" s="3">
        <f t="shared" si="238"/>
        <v>0</v>
      </c>
      <c r="EG317" s="3">
        <f t="shared" si="238"/>
        <v>0</v>
      </c>
      <c r="EH317" s="3">
        <f t="shared" si="238"/>
        <v>0</v>
      </c>
      <c r="EI317" s="3">
        <f t="shared" si="238"/>
        <v>0</v>
      </c>
      <c r="EJ317" s="3">
        <f t="shared" si="238"/>
        <v>0</v>
      </c>
      <c r="EK317" s="3">
        <f t="shared" si="238"/>
        <v>0</v>
      </c>
      <c r="EL317" s="3">
        <f t="shared" si="238"/>
        <v>0</v>
      </c>
      <c r="EM317" s="3">
        <f t="shared" ref="EM317:FR317" si="239">EM322</f>
        <v>0</v>
      </c>
      <c r="EN317" s="3">
        <f t="shared" si="239"/>
        <v>0</v>
      </c>
      <c r="EO317" s="3">
        <f t="shared" si="239"/>
        <v>0</v>
      </c>
      <c r="EP317" s="3">
        <f t="shared" si="239"/>
        <v>0</v>
      </c>
      <c r="EQ317" s="3">
        <f t="shared" si="239"/>
        <v>0</v>
      </c>
      <c r="ER317" s="3">
        <f t="shared" si="239"/>
        <v>0</v>
      </c>
      <c r="ES317" s="3">
        <f t="shared" si="239"/>
        <v>0</v>
      </c>
      <c r="ET317" s="3">
        <f t="shared" si="239"/>
        <v>0</v>
      </c>
      <c r="EU317" s="3">
        <f t="shared" si="239"/>
        <v>0</v>
      </c>
      <c r="EV317" s="3">
        <f t="shared" si="239"/>
        <v>0</v>
      </c>
      <c r="EW317" s="3">
        <f t="shared" si="239"/>
        <v>0</v>
      </c>
      <c r="EX317" s="3">
        <f t="shared" si="239"/>
        <v>0</v>
      </c>
      <c r="EY317" s="3">
        <f t="shared" si="239"/>
        <v>0</v>
      </c>
      <c r="EZ317" s="3">
        <f t="shared" si="239"/>
        <v>0</v>
      </c>
      <c r="FA317" s="3">
        <f t="shared" si="239"/>
        <v>0</v>
      </c>
      <c r="FB317" s="3">
        <f t="shared" si="239"/>
        <v>0</v>
      </c>
      <c r="FC317" s="3">
        <f t="shared" si="239"/>
        <v>0</v>
      </c>
      <c r="FD317" s="3">
        <f t="shared" si="239"/>
        <v>0</v>
      </c>
      <c r="FE317" s="3">
        <f t="shared" si="239"/>
        <v>0</v>
      </c>
      <c r="FF317" s="3">
        <f t="shared" si="239"/>
        <v>0</v>
      </c>
      <c r="FG317" s="3">
        <f t="shared" si="239"/>
        <v>0</v>
      </c>
      <c r="FH317" s="3">
        <f t="shared" si="239"/>
        <v>0</v>
      </c>
      <c r="FI317" s="3">
        <f t="shared" si="239"/>
        <v>0</v>
      </c>
      <c r="FJ317" s="3">
        <f t="shared" si="239"/>
        <v>0</v>
      </c>
      <c r="FK317" s="3">
        <f t="shared" si="239"/>
        <v>0</v>
      </c>
      <c r="FL317" s="3">
        <f t="shared" si="239"/>
        <v>0</v>
      </c>
      <c r="FM317" s="3">
        <f t="shared" si="239"/>
        <v>0</v>
      </c>
      <c r="FN317" s="3">
        <f t="shared" si="239"/>
        <v>0</v>
      </c>
      <c r="FO317" s="3">
        <f t="shared" si="239"/>
        <v>0</v>
      </c>
      <c r="FP317" s="3">
        <f t="shared" si="239"/>
        <v>0</v>
      </c>
      <c r="FQ317" s="3">
        <f t="shared" si="239"/>
        <v>0</v>
      </c>
      <c r="FR317" s="3">
        <f t="shared" si="239"/>
        <v>0</v>
      </c>
      <c r="FS317" s="3">
        <f t="shared" ref="FS317:GX317" si="240">FS322</f>
        <v>0</v>
      </c>
      <c r="FT317" s="3">
        <f t="shared" si="240"/>
        <v>0</v>
      </c>
      <c r="FU317" s="3">
        <f t="shared" si="240"/>
        <v>0</v>
      </c>
      <c r="FV317" s="3">
        <f t="shared" si="240"/>
        <v>0</v>
      </c>
      <c r="FW317" s="3">
        <f t="shared" si="240"/>
        <v>0</v>
      </c>
      <c r="FX317" s="3">
        <f t="shared" si="240"/>
        <v>0</v>
      </c>
      <c r="FY317" s="3">
        <f t="shared" si="240"/>
        <v>0</v>
      </c>
      <c r="FZ317" s="3">
        <f t="shared" si="240"/>
        <v>0</v>
      </c>
      <c r="GA317" s="3">
        <f t="shared" si="240"/>
        <v>0</v>
      </c>
      <c r="GB317" s="3">
        <f t="shared" si="240"/>
        <v>0</v>
      </c>
      <c r="GC317" s="3">
        <f t="shared" si="240"/>
        <v>0</v>
      </c>
      <c r="GD317" s="3">
        <f t="shared" si="240"/>
        <v>0</v>
      </c>
      <c r="GE317" s="3">
        <f t="shared" si="240"/>
        <v>0</v>
      </c>
      <c r="GF317" s="3">
        <f t="shared" si="240"/>
        <v>0</v>
      </c>
      <c r="GG317" s="3">
        <f t="shared" si="240"/>
        <v>0</v>
      </c>
      <c r="GH317" s="3">
        <f t="shared" si="240"/>
        <v>0</v>
      </c>
      <c r="GI317" s="3">
        <f t="shared" si="240"/>
        <v>0</v>
      </c>
      <c r="GJ317" s="3">
        <f t="shared" si="240"/>
        <v>0</v>
      </c>
      <c r="GK317" s="3">
        <f t="shared" si="240"/>
        <v>0</v>
      </c>
      <c r="GL317" s="3">
        <f t="shared" si="240"/>
        <v>0</v>
      </c>
      <c r="GM317" s="3">
        <f t="shared" si="240"/>
        <v>0</v>
      </c>
      <c r="GN317" s="3">
        <f t="shared" si="240"/>
        <v>0</v>
      </c>
      <c r="GO317" s="3">
        <f t="shared" si="240"/>
        <v>0</v>
      </c>
      <c r="GP317" s="3">
        <f t="shared" si="240"/>
        <v>0</v>
      </c>
      <c r="GQ317" s="3">
        <f t="shared" si="240"/>
        <v>0</v>
      </c>
      <c r="GR317" s="3">
        <f t="shared" si="240"/>
        <v>0</v>
      </c>
      <c r="GS317" s="3">
        <f t="shared" si="240"/>
        <v>0</v>
      </c>
      <c r="GT317" s="3">
        <f t="shared" si="240"/>
        <v>0</v>
      </c>
      <c r="GU317" s="3">
        <f t="shared" si="240"/>
        <v>0</v>
      </c>
      <c r="GV317" s="3">
        <f t="shared" si="240"/>
        <v>0</v>
      </c>
      <c r="GW317" s="3">
        <f t="shared" si="240"/>
        <v>0</v>
      </c>
      <c r="GX317" s="3">
        <f t="shared" si="240"/>
        <v>0</v>
      </c>
    </row>
    <row r="319" spans="1:245" x14ac:dyDescent="0.2">
      <c r="A319">
        <v>17</v>
      </c>
      <c r="B319">
        <v>1</v>
      </c>
      <c r="C319">
        <f>ROW(SmtRes!A45)</f>
        <v>45</v>
      </c>
      <c r="D319">
        <f>ROW(EtalonRes!A112)</f>
        <v>112</v>
      </c>
      <c r="E319" t="s">
        <v>215</v>
      </c>
      <c r="F319" t="s">
        <v>216</v>
      </c>
      <c r="G319" t="s">
        <v>217</v>
      </c>
      <c r="H319" t="s">
        <v>32</v>
      </c>
      <c r="I319">
        <f>ROUND(111/100,9)</f>
        <v>1.1100000000000001</v>
      </c>
      <c r="J319">
        <v>0</v>
      </c>
      <c r="O319">
        <f>ROUND(CP319,2)</f>
        <v>1398.88</v>
      </c>
      <c r="P319">
        <f>ROUND(CQ319*I319,2)</f>
        <v>0</v>
      </c>
      <c r="Q319">
        <f>ROUND(CR319*I319,2)</f>
        <v>21.71</v>
      </c>
      <c r="R319">
        <f>ROUND(CS319*I319,2)</f>
        <v>4.0599999999999996</v>
      </c>
      <c r="S319">
        <f>ROUND(CT319*I319,2)</f>
        <v>1377.17</v>
      </c>
      <c r="T319">
        <f>ROUND(CU319*I319,2)</f>
        <v>0</v>
      </c>
      <c r="U319">
        <f>CV319*I319</f>
        <v>5.2924800000000003</v>
      </c>
      <c r="V319">
        <f>CW319*I319</f>
        <v>0</v>
      </c>
      <c r="W319">
        <f>ROUND(CX319*I319,2)</f>
        <v>0</v>
      </c>
      <c r="X319">
        <f>ROUND(CY319,2)</f>
        <v>964.02</v>
      </c>
      <c r="Y319">
        <f>ROUND(CZ319,2)</f>
        <v>137.72</v>
      </c>
      <c r="AA319">
        <v>39292387</v>
      </c>
      <c r="AB319">
        <f>ROUND((AC319+AD319+AF319),6)</f>
        <v>1260.248</v>
      </c>
      <c r="AC319">
        <f>ROUND(((ES319*0)),6)</f>
        <v>0</v>
      </c>
      <c r="AD319">
        <f>ROUND(((((ET319*0.2))-((EU319*0.2)))+AE319),6)</f>
        <v>19.556000000000001</v>
      </c>
      <c r="AE319">
        <f>ROUND(((EU319*0.2)),6)</f>
        <v>3.6579999999999999</v>
      </c>
      <c r="AF319">
        <f>ROUND(((EV319*0.2)),6)</f>
        <v>1240.692</v>
      </c>
      <c r="AG319">
        <f>ROUND((AP319),6)</f>
        <v>0</v>
      </c>
      <c r="AH319">
        <f>((EW319*0.2))</f>
        <v>4.7679999999999998</v>
      </c>
      <c r="AI319">
        <f>((EX319*0.2))</f>
        <v>0</v>
      </c>
      <c r="AJ319">
        <f>(AS319)</f>
        <v>0</v>
      </c>
      <c r="AK319">
        <v>9864.43</v>
      </c>
      <c r="AL319">
        <v>3563.19</v>
      </c>
      <c r="AM319">
        <v>97.78</v>
      </c>
      <c r="AN319">
        <v>18.29</v>
      </c>
      <c r="AO319">
        <v>6203.46</v>
      </c>
      <c r="AP319">
        <v>0</v>
      </c>
      <c r="AQ319">
        <v>23.84</v>
      </c>
      <c r="AR319">
        <v>0</v>
      </c>
      <c r="AS319">
        <v>0</v>
      </c>
      <c r="AT319">
        <v>70</v>
      </c>
      <c r="AU319">
        <v>10</v>
      </c>
      <c r="AV319">
        <v>1</v>
      </c>
      <c r="AW319">
        <v>1</v>
      </c>
      <c r="AZ319">
        <v>1</v>
      </c>
      <c r="BA319">
        <v>1</v>
      </c>
      <c r="BB319">
        <v>1</v>
      </c>
      <c r="BC319">
        <v>1</v>
      </c>
      <c r="BD319" t="s">
        <v>3</v>
      </c>
      <c r="BE319" t="s">
        <v>3</v>
      </c>
      <c r="BF319" t="s">
        <v>3</v>
      </c>
      <c r="BG319" t="s">
        <v>3</v>
      </c>
      <c r="BH319">
        <v>0</v>
      </c>
      <c r="BI319">
        <v>4</v>
      </c>
      <c r="BJ319" t="s">
        <v>218</v>
      </c>
      <c r="BM319">
        <v>0</v>
      </c>
      <c r="BN319">
        <v>0</v>
      </c>
      <c r="BO319" t="s">
        <v>3</v>
      </c>
      <c r="BP319">
        <v>0</v>
      </c>
      <c r="BQ319">
        <v>1</v>
      </c>
      <c r="BR319">
        <v>0</v>
      </c>
      <c r="BS319">
        <v>1</v>
      </c>
      <c r="BT319">
        <v>1</v>
      </c>
      <c r="BU319">
        <v>1</v>
      </c>
      <c r="BV319">
        <v>1</v>
      </c>
      <c r="BW319">
        <v>1</v>
      </c>
      <c r="BX319">
        <v>1</v>
      </c>
      <c r="BY319" t="s">
        <v>3</v>
      </c>
      <c r="BZ319">
        <v>70</v>
      </c>
      <c r="CA319">
        <v>10</v>
      </c>
      <c r="CE319">
        <v>0</v>
      </c>
      <c r="CF319">
        <v>0</v>
      </c>
      <c r="CG319">
        <v>0</v>
      </c>
      <c r="CM319">
        <v>0</v>
      </c>
      <c r="CN319" t="s">
        <v>495</v>
      </c>
      <c r="CO319">
        <v>0</v>
      </c>
      <c r="CP319">
        <f>(P319+Q319+S319)</f>
        <v>1398.88</v>
      </c>
      <c r="CQ319">
        <f>(AC319*BC319*AW319)</f>
        <v>0</v>
      </c>
      <c r="CR319">
        <f>(((((ET319*0.2))*BB319-((EU319*0.2))*BS319)+AE319*BS319)*AV319)</f>
        <v>19.556000000000001</v>
      </c>
      <c r="CS319">
        <f>(AE319*BS319*AV319)</f>
        <v>3.6579999999999999</v>
      </c>
      <c r="CT319">
        <f>(AF319*BA319*AV319)</f>
        <v>1240.692</v>
      </c>
      <c r="CU319">
        <f>AG319</f>
        <v>0</v>
      </c>
      <c r="CV319">
        <f>(AH319*AV319)</f>
        <v>4.7679999999999998</v>
      </c>
      <c r="CW319">
        <f>AI319</f>
        <v>0</v>
      </c>
      <c r="CX319">
        <f>AJ319</f>
        <v>0</v>
      </c>
      <c r="CY319">
        <f>((S319*BZ319)/100)</f>
        <v>964.01900000000012</v>
      </c>
      <c r="CZ319">
        <f>((S319*CA319)/100)</f>
        <v>137.71700000000001</v>
      </c>
      <c r="DC319" t="s">
        <v>3</v>
      </c>
      <c r="DD319" t="s">
        <v>219</v>
      </c>
      <c r="DE319" t="s">
        <v>220</v>
      </c>
      <c r="DF319" t="s">
        <v>220</v>
      </c>
      <c r="DG319" t="s">
        <v>220</v>
      </c>
      <c r="DH319" t="s">
        <v>3</v>
      </c>
      <c r="DI319" t="s">
        <v>220</v>
      </c>
      <c r="DJ319" t="s">
        <v>220</v>
      </c>
      <c r="DK319" t="s">
        <v>3</v>
      </c>
      <c r="DL319" t="s">
        <v>3</v>
      </c>
      <c r="DM319" t="s">
        <v>3</v>
      </c>
      <c r="DN319">
        <v>0</v>
      </c>
      <c r="DO319">
        <v>0</v>
      </c>
      <c r="DP319">
        <v>1</v>
      </c>
      <c r="DQ319">
        <v>1</v>
      </c>
      <c r="DU319">
        <v>1003</v>
      </c>
      <c r="DV319" t="s">
        <v>32</v>
      </c>
      <c r="DW319" t="s">
        <v>32</v>
      </c>
      <c r="DX319">
        <v>100</v>
      </c>
      <c r="EE319">
        <v>34857346</v>
      </c>
      <c r="EF319">
        <v>1</v>
      </c>
      <c r="EG319" t="s">
        <v>22</v>
      </c>
      <c r="EH319">
        <v>0</v>
      </c>
      <c r="EI319" t="s">
        <v>3</v>
      </c>
      <c r="EJ319">
        <v>4</v>
      </c>
      <c r="EK319">
        <v>0</v>
      </c>
      <c r="EL319" t="s">
        <v>23</v>
      </c>
      <c r="EM319" t="s">
        <v>24</v>
      </c>
      <c r="EO319" t="s">
        <v>221</v>
      </c>
      <c r="EQ319">
        <v>0</v>
      </c>
      <c r="ER319">
        <v>9864.43</v>
      </c>
      <c r="ES319">
        <v>3563.19</v>
      </c>
      <c r="ET319">
        <v>97.78</v>
      </c>
      <c r="EU319">
        <v>18.29</v>
      </c>
      <c r="EV319">
        <v>6203.46</v>
      </c>
      <c r="EW319">
        <v>23.84</v>
      </c>
      <c r="EX319">
        <v>0</v>
      </c>
      <c r="EY319">
        <v>0</v>
      </c>
      <c r="FQ319">
        <v>0</v>
      </c>
      <c r="FR319">
        <f>ROUND(IF(AND(BH319=3,BI319=3),P319,0),2)</f>
        <v>0</v>
      </c>
      <c r="FS319">
        <v>0</v>
      </c>
      <c r="FX319">
        <v>70</v>
      </c>
      <c r="FY319">
        <v>10</v>
      </c>
      <c r="GA319" t="s">
        <v>3</v>
      </c>
      <c r="GD319">
        <v>0</v>
      </c>
      <c r="GF319">
        <v>76198097</v>
      </c>
      <c r="GG319">
        <v>2</v>
      </c>
      <c r="GH319">
        <v>1</v>
      </c>
      <c r="GI319">
        <v>-2</v>
      </c>
      <c r="GJ319">
        <v>0</v>
      </c>
      <c r="GK319">
        <f>ROUND(R319*(R12)/100,2)</f>
        <v>4.38</v>
      </c>
      <c r="GL319">
        <f>ROUND(IF(AND(BH319=3,BI319=3,FS319&lt;&gt;0),P319,0),2)</f>
        <v>0</v>
      </c>
      <c r="GM319">
        <f>ROUND(O319+X319+Y319+GK319,2)+GX319</f>
        <v>2505</v>
      </c>
      <c r="GN319">
        <f>IF(OR(BI319=0,BI319=1),ROUND(O319+X319+Y319+GK319,2),0)</f>
        <v>0</v>
      </c>
      <c r="GO319">
        <f>IF(BI319=2,ROUND(O319+X319+Y319+GK319,2),0)</f>
        <v>0</v>
      </c>
      <c r="GP319">
        <f>IF(BI319=4,ROUND(O319+X319+Y319+GK319,2)+GX319,0)</f>
        <v>2505</v>
      </c>
      <c r="GR319">
        <v>0</v>
      </c>
      <c r="GS319">
        <v>3</v>
      </c>
      <c r="GT319">
        <v>0</v>
      </c>
      <c r="GU319" t="s">
        <v>3</v>
      </c>
      <c r="GV319">
        <f>ROUND((GT319),6)</f>
        <v>0</v>
      </c>
      <c r="GW319">
        <v>1</v>
      </c>
      <c r="GX319">
        <f>ROUND(HC319*I319,2)</f>
        <v>0</v>
      </c>
      <c r="HA319">
        <v>0</v>
      </c>
      <c r="HB319">
        <v>0</v>
      </c>
      <c r="HC319">
        <f>GV319*GW319</f>
        <v>0</v>
      </c>
      <c r="IK319">
        <v>0</v>
      </c>
    </row>
    <row r="320" spans="1:245" x14ac:dyDescent="0.2">
      <c r="A320">
        <v>17</v>
      </c>
      <c r="B320">
        <v>1</v>
      </c>
      <c r="C320">
        <f>ROW(SmtRes!A53)</f>
        <v>53</v>
      </c>
      <c r="D320">
        <f>ROW(EtalonRes!A120)</f>
        <v>120</v>
      </c>
      <c r="E320" t="s">
        <v>222</v>
      </c>
      <c r="F320" t="s">
        <v>223</v>
      </c>
      <c r="G320" t="s">
        <v>224</v>
      </c>
      <c r="H320" t="s">
        <v>32</v>
      </c>
      <c r="I320">
        <f>ROUND(111/100,9)</f>
        <v>1.1100000000000001</v>
      </c>
      <c r="J320">
        <v>0</v>
      </c>
      <c r="O320">
        <f>ROUND(CP320,2)</f>
        <v>147955.82999999999</v>
      </c>
      <c r="P320">
        <f>ROUND(CQ320*I320,2)</f>
        <v>115311.16</v>
      </c>
      <c r="Q320">
        <f>ROUND(CR320*I320,2)</f>
        <v>1454.64</v>
      </c>
      <c r="R320">
        <f>ROUND(CS320*I320,2)</f>
        <v>1049.44</v>
      </c>
      <c r="S320">
        <f>ROUND(CT320*I320,2)</f>
        <v>31190.03</v>
      </c>
      <c r="T320">
        <f>ROUND(CU320*I320,2)</f>
        <v>0</v>
      </c>
      <c r="U320">
        <f>CV320*I320</f>
        <v>135.69750000000002</v>
      </c>
      <c r="V320">
        <f>CW320*I320</f>
        <v>0</v>
      </c>
      <c r="W320">
        <f>ROUND(CX320*I320,2)</f>
        <v>0</v>
      </c>
      <c r="X320">
        <f>ROUND(CY320,2)</f>
        <v>21833.02</v>
      </c>
      <c r="Y320">
        <f>ROUND(CZ320,2)</f>
        <v>3119</v>
      </c>
      <c r="AA320">
        <v>39292387</v>
      </c>
      <c r="AB320">
        <f>ROUND((AC320+AD320+AF320),6)</f>
        <v>133293.54999999999</v>
      </c>
      <c r="AC320">
        <f>ROUND((ES320),6)</f>
        <v>103883.93</v>
      </c>
      <c r="AD320">
        <f>ROUND((((ET320)-(EU320))+AE320),6)</f>
        <v>1310.49</v>
      </c>
      <c r="AE320">
        <f>ROUND((EU320),6)</f>
        <v>945.44</v>
      </c>
      <c r="AF320">
        <f>ROUND((EV320),6)</f>
        <v>28099.13</v>
      </c>
      <c r="AG320">
        <f>ROUND((AP320),6)</f>
        <v>0</v>
      </c>
      <c r="AH320">
        <f>(EW320)</f>
        <v>122.25</v>
      </c>
      <c r="AI320">
        <f>(EX320)</f>
        <v>0</v>
      </c>
      <c r="AJ320">
        <f>(AS320)</f>
        <v>0</v>
      </c>
      <c r="AK320">
        <v>133293.54999999999</v>
      </c>
      <c r="AL320">
        <v>103883.93</v>
      </c>
      <c r="AM320">
        <v>1310.49</v>
      </c>
      <c r="AN320">
        <v>945.44</v>
      </c>
      <c r="AO320">
        <v>28099.13</v>
      </c>
      <c r="AP320">
        <v>0</v>
      </c>
      <c r="AQ320">
        <v>122.25</v>
      </c>
      <c r="AR320">
        <v>0</v>
      </c>
      <c r="AS320">
        <v>0</v>
      </c>
      <c r="AT320">
        <v>70</v>
      </c>
      <c r="AU320">
        <v>10</v>
      </c>
      <c r="AV320">
        <v>1</v>
      </c>
      <c r="AW320">
        <v>1</v>
      </c>
      <c r="AZ320">
        <v>1</v>
      </c>
      <c r="BA320">
        <v>1</v>
      </c>
      <c r="BB320">
        <v>1</v>
      </c>
      <c r="BC320">
        <v>1</v>
      </c>
      <c r="BD320" t="s">
        <v>3</v>
      </c>
      <c r="BE320" t="s">
        <v>3</v>
      </c>
      <c r="BF320" t="s">
        <v>3</v>
      </c>
      <c r="BG320" t="s">
        <v>3</v>
      </c>
      <c r="BH320">
        <v>0</v>
      </c>
      <c r="BI320">
        <v>4</v>
      </c>
      <c r="BJ320" t="s">
        <v>225</v>
      </c>
      <c r="BM320">
        <v>0</v>
      </c>
      <c r="BN320">
        <v>0</v>
      </c>
      <c r="BO320" t="s">
        <v>3</v>
      </c>
      <c r="BP320">
        <v>0</v>
      </c>
      <c r="BQ320">
        <v>1</v>
      </c>
      <c r="BR320">
        <v>0</v>
      </c>
      <c r="BS320">
        <v>1</v>
      </c>
      <c r="BT320">
        <v>1</v>
      </c>
      <c r="BU320">
        <v>1</v>
      </c>
      <c r="BV320">
        <v>1</v>
      </c>
      <c r="BW320">
        <v>1</v>
      </c>
      <c r="BX320">
        <v>1</v>
      </c>
      <c r="BY320" t="s">
        <v>3</v>
      </c>
      <c r="BZ320">
        <v>70</v>
      </c>
      <c r="CA320">
        <v>10</v>
      </c>
      <c r="CE320">
        <v>0</v>
      </c>
      <c r="CF320">
        <v>0</v>
      </c>
      <c r="CG320">
        <v>0</v>
      </c>
      <c r="CM320">
        <v>0</v>
      </c>
      <c r="CN320" t="s">
        <v>3</v>
      </c>
      <c r="CO320">
        <v>0</v>
      </c>
      <c r="CP320">
        <f>(P320+Q320+S320)</f>
        <v>147955.83000000002</v>
      </c>
      <c r="CQ320">
        <f>(AC320*BC320*AW320)</f>
        <v>103883.93</v>
      </c>
      <c r="CR320">
        <f>((((ET320)*BB320-(EU320)*BS320)+AE320*BS320)*AV320)</f>
        <v>1310.49</v>
      </c>
      <c r="CS320">
        <f>(AE320*BS320*AV320)</f>
        <v>945.44</v>
      </c>
      <c r="CT320">
        <f>(AF320*BA320*AV320)</f>
        <v>28099.13</v>
      </c>
      <c r="CU320">
        <f>AG320</f>
        <v>0</v>
      </c>
      <c r="CV320">
        <f>(AH320*AV320)</f>
        <v>122.25</v>
      </c>
      <c r="CW320">
        <f>AI320</f>
        <v>0</v>
      </c>
      <c r="CX320">
        <f>AJ320</f>
        <v>0</v>
      </c>
      <c r="CY320">
        <f>((S320*BZ320)/100)</f>
        <v>21833.021000000001</v>
      </c>
      <c r="CZ320">
        <f>((S320*CA320)/100)</f>
        <v>3119.0029999999997</v>
      </c>
      <c r="DC320" t="s">
        <v>3</v>
      </c>
      <c r="DD320" t="s">
        <v>3</v>
      </c>
      <c r="DE320" t="s">
        <v>3</v>
      </c>
      <c r="DF320" t="s">
        <v>3</v>
      </c>
      <c r="DG320" t="s">
        <v>3</v>
      </c>
      <c r="DH320" t="s">
        <v>3</v>
      </c>
      <c r="DI320" t="s">
        <v>3</v>
      </c>
      <c r="DJ320" t="s">
        <v>3</v>
      </c>
      <c r="DK320" t="s">
        <v>3</v>
      </c>
      <c r="DL320" t="s">
        <v>3</v>
      </c>
      <c r="DM320" t="s">
        <v>3</v>
      </c>
      <c r="DN320">
        <v>0</v>
      </c>
      <c r="DO320">
        <v>0</v>
      </c>
      <c r="DP320">
        <v>1</v>
      </c>
      <c r="DQ320">
        <v>1</v>
      </c>
      <c r="DU320">
        <v>1003</v>
      </c>
      <c r="DV320" t="s">
        <v>32</v>
      </c>
      <c r="DW320" t="s">
        <v>32</v>
      </c>
      <c r="DX320">
        <v>100</v>
      </c>
      <c r="EE320">
        <v>34857346</v>
      </c>
      <c r="EF320">
        <v>1</v>
      </c>
      <c r="EG320" t="s">
        <v>22</v>
      </c>
      <c r="EH320">
        <v>0</v>
      </c>
      <c r="EI320" t="s">
        <v>3</v>
      </c>
      <c r="EJ320">
        <v>4</v>
      </c>
      <c r="EK320">
        <v>0</v>
      </c>
      <c r="EL320" t="s">
        <v>23</v>
      </c>
      <c r="EM320" t="s">
        <v>24</v>
      </c>
      <c r="EO320" t="s">
        <v>3</v>
      </c>
      <c r="EQ320">
        <v>0</v>
      </c>
      <c r="ER320">
        <v>133293.54999999999</v>
      </c>
      <c r="ES320">
        <v>103883.93</v>
      </c>
      <c r="ET320">
        <v>1310.49</v>
      </c>
      <c r="EU320">
        <v>945.44</v>
      </c>
      <c r="EV320">
        <v>28099.13</v>
      </c>
      <c r="EW320">
        <v>122.25</v>
      </c>
      <c r="EX320">
        <v>0</v>
      </c>
      <c r="EY320">
        <v>0</v>
      </c>
      <c r="FQ320">
        <v>0</v>
      </c>
      <c r="FR320">
        <f>ROUND(IF(AND(BH320=3,BI320=3),P320,0),2)</f>
        <v>0</v>
      </c>
      <c r="FS320">
        <v>0</v>
      </c>
      <c r="FX320">
        <v>70</v>
      </c>
      <c r="FY320">
        <v>10</v>
      </c>
      <c r="GA320" t="s">
        <v>3</v>
      </c>
      <c r="GD320">
        <v>0</v>
      </c>
      <c r="GF320">
        <v>475496923</v>
      </c>
      <c r="GG320">
        <v>2</v>
      </c>
      <c r="GH320">
        <v>1</v>
      </c>
      <c r="GI320">
        <v>-2</v>
      </c>
      <c r="GJ320">
        <v>0</v>
      </c>
      <c r="GK320">
        <f>ROUND(R320*(R12)/100,2)</f>
        <v>1133.4000000000001</v>
      </c>
      <c r="GL320">
        <f>ROUND(IF(AND(BH320=3,BI320=3,FS320&lt;&gt;0),P320,0),2)</f>
        <v>0</v>
      </c>
      <c r="GM320">
        <f>ROUND(O320+X320+Y320+GK320,2)+GX320</f>
        <v>174041.25</v>
      </c>
      <c r="GN320">
        <f>IF(OR(BI320=0,BI320=1),ROUND(O320+X320+Y320+GK320,2),0)</f>
        <v>0</v>
      </c>
      <c r="GO320">
        <f>IF(BI320=2,ROUND(O320+X320+Y320+GK320,2),0)</f>
        <v>0</v>
      </c>
      <c r="GP320">
        <f>IF(BI320=4,ROUND(O320+X320+Y320+GK320,2)+GX320,0)</f>
        <v>174041.25</v>
      </c>
      <c r="GR320">
        <v>0</v>
      </c>
      <c r="GS320">
        <v>3</v>
      </c>
      <c r="GT320">
        <v>0</v>
      </c>
      <c r="GU320" t="s">
        <v>3</v>
      </c>
      <c r="GV320">
        <f>ROUND((GT320),6)</f>
        <v>0</v>
      </c>
      <c r="GW320">
        <v>1</v>
      </c>
      <c r="GX320">
        <f>ROUND(HC320*I320,2)</f>
        <v>0</v>
      </c>
      <c r="HA320">
        <v>0</v>
      </c>
      <c r="HB320">
        <v>0</v>
      </c>
      <c r="HC320">
        <f>GV320*GW320</f>
        <v>0</v>
      </c>
      <c r="IK320">
        <v>0</v>
      </c>
    </row>
    <row r="322" spans="1:206" x14ac:dyDescent="0.2">
      <c r="A322" s="2">
        <v>51</v>
      </c>
      <c r="B322" s="2">
        <f>B315</f>
        <v>1</v>
      </c>
      <c r="C322" s="2">
        <f>A315</f>
        <v>5</v>
      </c>
      <c r="D322" s="2">
        <f>ROW(A315)</f>
        <v>315</v>
      </c>
      <c r="E322" s="2"/>
      <c r="F322" s="2" t="str">
        <f>IF(F315&lt;&gt;"",F315,"")</f>
        <v>Новый подраздел</v>
      </c>
      <c r="G322" s="2" t="str">
        <f>IF(G315&lt;&gt;"",G315,"")</f>
        <v>Демонтаж/Установка ограждения</v>
      </c>
      <c r="H322" s="2">
        <v>0</v>
      </c>
      <c r="I322" s="2"/>
      <c r="J322" s="2"/>
      <c r="K322" s="2"/>
      <c r="L322" s="2"/>
      <c r="M322" s="2"/>
      <c r="N322" s="2"/>
      <c r="O322" s="2">
        <f t="shared" ref="O322:T322" si="241">ROUND(AB322,2)</f>
        <v>149354.71</v>
      </c>
      <c r="P322" s="2">
        <f t="shared" si="241"/>
        <v>115311.16</v>
      </c>
      <c r="Q322" s="2">
        <f t="shared" si="241"/>
        <v>1476.35</v>
      </c>
      <c r="R322" s="2">
        <f t="shared" si="241"/>
        <v>1053.5</v>
      </c>
      <c r="S322" s="2">
        <f t="shared" si="241"/>
        <v>32567.200000000001</v>
      </c>
      <c r="T322" s="2">
        <f t="shared" si="241"/>
        <v>0</v>
      </c>
      <c r="U322" s="2">
        <f>AH322</f>
        <v>140.98998000000003</v>
      </c>
      <c r="V322" s="2">
        <f>AI322</f>
        <v>0</v>
      </c>
      <c r="W322" s="2">
        <f>ROUND(AJ322,2)</f>
        <v>0</v>
      </c>
      <c r="X322" s="2">
        <f>ROUND(AK322,2)</f>
        <v>22797.040000000001</v>
      </c>
      <c r="Y322" s="2">
        <f>ROUND(AL322,2)</f>
        <v>3256.72</v>
      </c>
      <c r="Z322" s="2"/>
      <c r="AA322" s="2"/>
      <c r="AB322" s="2">
        <f>ROUND(SUMIF(AA319:AA320,"=39292387",O319:O320),2)</f>
        <v>149354.71</v>
      </c>
      <c r="AC322" s="2">
        <f>ROUND(SUMIF(AA319:AA320,"=39292387",P319:P320),2)</f>
        <v>115311.16</v>
      </c>
      <c r="AD322" s="2">
        <f>ROUND(SUMIF(AA319:AA320,"=39292387",Q319:Q320),2)</f>
        <v>1476.35</v>
      </c>
      <c r="AE322" s="2">
        <f>ROUND(SUMIF(AA319:AA320,"=39292387",R319:R320),2)</f>
        <v>1053.5</v>
      </c>
      <c r="AF322" s="2">
        <f>ROUND(SUMIF(AA319:AA320,"=39292387",S319:S320),2)</f>
        <v>32567.200000000001</v>
      </c>
      <c r="AG322" s="2">
        <f>ROUND(SUMIF(AA319:AA320,"=39292387",T319:T320),2)</f>
        <v>0</v>
      </c>
      <c r="AH322" s="2">
        <f>SUMIF(AA319:AA320,"=39292387",U319:U320)</f>
        <v>140.98998000000003</v>
      </c>
      <c r="AI322" s="2">
        <f>SUMIF(AA319:AA320,"=39292387",V319:V320)</f>
        <v>0</v>
      </c>
      <c r="AJ322" s="2">
        <f>ROUND(SUMIF(AA319:AA320,"=39292387",W319:W320),2)</f>
        <v>0</v>
      </c>
      <c r="AK322" s="2">
        <f>ROUND(SUMIF(AA319:AA320,"=39292387",X319:X320),2)</f>
        <v>22797.040000000001</v>
      </c>
      <c r="AL322" s="2">
        <f>ROUND(SUMIF(AA319:AA320,"=39292387",Y319:Y320),2)</f>
        <v>3256.72</v>
      </c>
      <c r="AM322" s="2"/>
      <c r="AN322" s="2"/>
      <c r="AO322" s="2">
        <f t="shared" ref="AO322:BC322" si="242">ROUND(BX322,2)</f>
        <v>0</v>
      </c>
      <c r="AP322" s="2">
        <f t="shared" si="242"/>
        <v>0</v>
      </c>
      <c r="AQ322" s="2">
        <f t="shared" si="242"/>
        <v>0</v>
      </c>
      <c r="AR322" s="2">
        <f t="shared" si="242"/>
        <v>176546.25</v>
      </c>
      <c r="AS322" s="2">
        <f t="shared" si="242"/>
        <v>0</v>
      </c>
      <c r="AT322" s="2">
        <f t="shared" si="242"/>
        <v>0</v>
      </c>
      <c r="AU322" s="2">
        <f t="shared" si="242"/>
        <v>176546.25</v>
      </c>
      <c r="AV322" s="2">
        <f t="shared" si="242"/>
        <v>115311.16</v>
      </c>
      <c r="AW322" s="2">
        <f t="shared" si="242"/>
        <v>115311.16</v>
      </c>
      <c r="AX322" s="2">
        <f t="shared" si="242"/>
        <v>0</v>
      </c>
      <c r="AY322" s="2">
        <f t="shared" si="242"/>
        <v>115311.16</v>
      </c>
      <c r="AZ322" s="2">
        <f t="shared" si="242"/>
        <v>0</v>
      </c>
      <c r="BA322" s="2">
        <f t="shared" si="242"/>
        <v>0</v>
      </c>
      <c r="BB322" s="2">
        <f t="shared" si="242"/>
        <v>0</v>
      </c>
      <c r="BC322" s="2">
        <f t="shared" si="242"/>
        <v>0</v>
      </c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>
        <f>ROUND(SUMIF(AA319:AA320,"=39292387",FQ319:FQ320),2)</f>
        <v>0</v>
      </c>
      <c r="BY322" s="2">
        <f>ROUND(SUMIF(AA319:AA320,"=39292387",FR319:FR320),2)</f>
        <v>0</v>
      </c>
      <c r="BZ322" s="2">
        <f>ROUND(SUMIF(AA319:AA320,"=39292387",GL319:GL320),2)</f>
        <v>0</v>
      </c>
      <c r="CA322" s="2">
        <f>ROUND(SUMIF(AA319:AA320,"=39292387",GM319:GM320),2)</f>
        <v>176546.25</v>
      </c>
      <c r="CB322" s="2">
        <f>ROUND(SUMIF(AA319:AA320,"=39292387",GN319:GN320),2)</f>
        <v>0</v>
      </c>
      <c r="CC322" s="2">
        <f>ROUND(SUMIF(AA319:AA320,"=39292387",GO319:GO320),2)</f>
        <v>0</v>
      </c>
      <c r="CD322" s="2">
        <f>ROUND(SUMIF(AA319:AA320,"=39292387",GP319:GP320),2)</f>
        <v>176546.25</v>
      </c>
      <c r="CE322" s="2">
        <f>AC322-BX322</f>
        <v>115311.16</v>
      </c>
      <c r="CF322" s="2">
        <f>AC322-BY322</f>
        <v>115311.16</v>
      </c>
      <c r="CG322" s="2">
        <f>BX322-BZ322</f>
        <v>0</v>
      </c>
      <c r="CH322" s="2">
        <f>AC322-BX322-BY322+BZ322</f>
        <v>115311.16</v>
      </c>
      <c r="CI322" s="2">
        <f>BY322-BZ322</f>
        <v>0</v>
      </c>
      <c r="CJ322" s="2">
        <f>ROUND(SUMIF(AA319:AA320,"=39292387",GX319:GX320),2)</f>
        <v>0</v>
      </c>
      <c r="CK322" s="2">
        <f>ROUND(SUMIF(AA319:AA320,"=39292387",GY319:GY320),2)</f>
        <v>0</v>
      </c>
      <c r="CL322" s="2">
        <f>ROUND(SUMIF(AA319:AA320,"=39292387",GZ319:GZ320),2)</f>
        <v>0</v>
      </c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>
        <v>0</v>
      </c>
    </row>
    <row r="324" spans="1:206" x14ac:dyDescent="0.2">
      <c r="A324" s="4">
        <v>50</v>
      </c>
      <c r="B324" s="4">
        <v>0</v>
      </c>
      <c r="C324" s="4">
        <v>0</v>
      </c>
      <c r="D324" s="4">
        <v>1</v>
      </c>
      <c r="E324" s="4">
        <v>201</v>
      </c>
      <c r="F324" s="4">
        <f>ROUND(Source!O322,O324)</f>
        <v>149354.71</v>
      </c>
      <c r="G324" s="4" t="s">
        <v>65</v>
      </c>
      <c r="H324" s="4" t="s">
        <v>66</v>
      </c>
      <c r="I324" s="4"/>
      <c r="J324" s="4"/>
      <c r="K324" s="4">
        <v>201</v>
      </c>
      <c r="L324" s="4">
        <v>1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/>
    </row>
    <row r="325" spans="1:206" x14ac:dyDescent="0.2">
      <c r="A325" s="4">
        <v>50</v>
      </c>
      <c r="B325" s="4">
        <v>0</v>
      </c>
      <c r="C325" s="4">
        <v>0</v>
      </c>
      <c r="D325" s="4">
        <v>1</v>
      </c>
      <c r="E325" s="4">
        <v>202</v>
      </c>
      <c r="F325" s="4">
        <f>ROUND(Source!P322,O325)</f>
        <v>115311.16</v>
      </c>
      <c r="G325" s="4" t="s">
        <v>67</v>
      </c>
      <c r="H325" s="4" t="s">
        <v>68</v>
      </c>
      <c r="I325" s="4"/>
      <c r="J325" s="4"/>
      <c r="K325" s="4">
        <v>202</v>
      </c>
      <c r="L325" s="4">
        <v>2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/>
    </row>
    <row r="326" spans="1:206" x14ac:dyDescent="0.2">
      <c r="A326" s="4">
        <v>50</v>
      </c>
      <c r="B326" s="4">
        <v>0</v>
      </c>
      <c r="C326" s="4">
        <v>0</v>
      </c>
      <c r="D326" s="4">
        <v>1</v>
      </c>
      <c r="E326" s="4">
        <v>222</v>
      </c>
      <c r="F326" s="4">
        <f>ROUND(Source!AO322,O326)</f>
        <v>0</v>
      </c>
      <c r="G326" s="4" t="s">
        <v>69</v>
      </c>
      <c r="H326" s="4" t="s">
        <v>70</v>
      </c>
      <c r="I326" s="4"/>
      <c r="J326" s="4"/>
      <c r="K326" s="4">
        <v>222</v>
      </c>
      <c r="L326" s="4">
        <v>3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/>
    </row>
    <row r="327" spans="1:206" x14ac:dyDescent="0.2">
      <c r="A327" s="4">
        <v>50</v>
      </c>
      <c r="B327" s="4">
        <v>0</v>
      </c>
      <c r="C327" s="4">
        <v>0</v>
      </c>
      <c r="D327" s="4">
        <v>1</v>
      </c>
      <c r="E327" s="4">
        <v>225</v>
      </c>
      <c r="F327" s="4">
        <f>ROUND(Source!AV322,O327)</f>
        <v>115311.16</v>
      </c>
      <c r="G327" s="4" t="s">
        <v>71</v>
      </c>
      <c r="H327" s="4" t="s">
        <v>72</v>
      </c>
      <c r="I327" s="4"/>
      <c r="J327" s="4"/>
      <c r="K327" s="4">
        <v>225</v>
      </c>
      <c r="L327" s="4">
        <v>4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/>
    </row>
    <row r="328" spans="1:206" x14ac:dyDescent="0.2">
      <c r="A328" s="4">
        <v>50</v>
      </c>
      <c r="B328" s="4">
        <v>0</v>
      </c>
      <c r="C328" s="4">
        <v>0</v>
      </c>
      <c r="D328" s="4">
        <v>1</v>
      </c>
      <c r="E328" s="4">
        <v>226</v>
      </c>
      <c r="F328" s="4">
        <f>ROUND(Source!AW322,O328)</f>
        <v>115311.16</v>
      </c>
      <c r="G328" s="4" t="s">
        <v>73</v>
      </c>
      <c r="H328" s="4" t="s">
        <v>74</v>
      </c>
      <c r="I328" s="4"/>
      <c r="J328" s="4"/>
      <c r="K328" s="4">
        <v>226</v>
      </c>
      <c r="L328" s="4">
        <v>5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/>
    </row>
    <row r="329" spans="1:206" x14ac:dyDescent="0.2">
      <c r="A329" s="4">
        <v>50</v>
      </c>
      <c r="B329" s="4">
        <v>0</v>
      </c>
      <c r="C329" s="4">
        <v>0</v>
      </c>
      <c r="D329" s="4">
        <v>1</v>
      </c>
      <c r="E329" s="4">
        <v>227</v>
      </c>
      <c r="F329" s="4">
        <f>ROUND(Source!AX322,O329)</f>
        <v>0</v>
      </c>
      <c r="G329" s="4" t="s">
        <v>75</v>
      </c>
      <c r="H329" s="4" t="s">
        <v>76</v>
      </c>
      <c r="I329" s="4"/>
      <c r="J329" s="4"/>
      <c r="K329" s="4">
        <v>227</v>
      </c>
      <c r="L329" s="4">
        <v>6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/>
    </row>
    <row r="330" spans="1:206" x14ac:dyDescent="0.2">
      <c r="A330" s="4">
        <v>50</v>
      </c>
      <c r="B330" s="4">
        <v>0</v>
      </c>
      <c r="C330" s="4">
        <v>0</v>
      </c>
      <c r="D330" s="4">
        <v>1</v>
      </c>
      <c r="E330" s="4">
        <v>228</v>
      </c>
      <c r="F330" s="4">
        <f>ROUND(Source!AY322,O330)</f>
        <v>115311.16</v>
      </c>
      <c r="G330" s="4" t="s">
        <v>77</v>
      </c>
      <c r="H330" s="4" t="s">
        <v>78</v>
      </c>
      <c r="I330" s="4"/>
      <c r="J330" s="4"/>
      <c r="K330" s="4">
        <v>228</v>
      </c>
      <c r="L330" s="4">
        <v>7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/>
    </row>
    <row r="331" spans="1:206" x14ac:dyDescent="0.2">
      <c r="A331" s="4">
        <v>50</v>
      </c>
      <c r="B331" s="4">
        <v>0</v>
      </c>
      <c r="C331" s="4">
        <v>0</v>
      </c>
      <c r="D331" s="4">
        <v>1</v>
      </c>
      <c r="E331" s="4">
        <v>216</v>
      </c>
      <c r="F331" s="4">
        <f>ROUND(Source!AP322,O331)</f>
        <v>0</v>
      </c>
      <c r="G331" s="4" t="s">
        <v>79</v>
      </c>
      <c r="H331" s="4" t="s">
        <v>80</v>
      </c>
      <c r="I331" s="4"/>
      <c r="J331" s="4"/>
      <c r="K331" s="4">
        <v>216</v>
      </c>
      <c r="L331" s="4">
        <v>8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06" x14ac:dyDescent="0.2">
      <c r="A332" s="4">
        <v>50</v>
      </c>
      <c r="B332" s="4">
        <v>0</v>
      </c>
      <c r="C332" s="4">
        <v>0</v>
      </c>
      <c r="D332" s="4">
        <v>1</v>
      </c>
      <c r="E332" s="4">
        <v>223</v>
      </c>
      <c r="F332" s="4">
        <f>ROUND(Source!AQ322,O332)</f>
        <v>0</v>
      </c>
      <c r="G332" s="4" t="s">
        <v>81</v>
      </c>
      <c r="H332" s="4" t="s">
        <v>82</v>
      </c>
      <c r="I332" s="4"/>
      <c r="J332" s="4"/>
      <c r="K332" s="4">
        <v>223</v>
      </c>
      <c r="L332" s="4">
        <v>9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06" x14ac:dyDescent="0.2">
      <c r="A333" s="4">
        <v>50</v>
      </c>
      <c r="B333" s="4">
        <v>0</v>
      </c>
      <c r="C333" s="4">
        <v>0</v>
      </c>
      <c r="D333" s="4">
        <v>1</v>
      </c>
      <c r="E333" s="4">
        <v>229</v>
      </c>
      <c r="F333" s="4">
        <f>ROUND(Source!AZ322,O333)</f>
        <v>0</v>
      </c>
      <c r="G333" s="4" t="s">
        <v>83</v>
      </c>
      <c r="H333" s="4" t="s">
        <v>84</v>
      </c>
      <c r="I333" s="4"/>
      <c r="J333" s="4"/>
      <c r="K333" s="4">
        <v>229</v>
      </c>
      <c r="L333" s="4">
        <v>10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06" x14ac:dyDescent="0.2">
      <c r="A334" s="4">
        <v>50</v>
      </c>
      <c r="B334" s="4">
        <v>0</v>
      </c>
      <c r="C334" s="4">
        <v>0</v>
      </c>
      <c r="D334" s="4">
        <v>1</v>
      </c>
      <c r="E334" s="4">
        <v>203</v>
      </c>
      <c r="F334" s="4">
        <f>ROUND(Source!Q322,O334)</f>
        <v>1476.35</v>
      </c>
      <c r="G334" s="4" t="s">
        <v>85</v>
      </c>
      <c r="H334" s="4" t="s">
        <v>86</v>
      </c>
      <c r="I334" s="4"/>
      <c r="J334" s="4"/>
      <c r="K334" s="4">
        <v>203</v>
      </c>
      <c r="L334" s="4">
        <v>11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06" x14ac:dyDescent="0.2">
      <c r="A335" s="4">
        <v>50</v>
      </c>
      <c r="B335" s="4">
        <v>0</v>
      </c>
      <c r="C335" s="4">
        <v>0</v>
      </c>
      <c r="D335" s="4">
        <v>1</v>
      </c>
      <c r="E335" s="4">
        <v>231</v>
      </c>
      <c r="F335" s="4">
        <f>ROUND(Source!BB322,O335)</f>
        <v>0</v>
      </c>
      <c r="G335" s="4" t="s">
        <v>87</v>
      </c>
      <c r="H335" s="4" t="s">
        <v>88</v>
      </c>
      <c r="I335" s="4"/>
      <c r="J335" s="4"/>
      <c r="K335" s="4">
        <v>231</v>
      </c>
      <c r="L335" s="4">
        <v>12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/>
    </row>
    <row r="336" spans="1:206" x14ac:dyDescent="0.2">
      <c r="A336" s="4">
        <v>50</v>
      </c>
      <c r="B336" s="4">
        <v>0</v>
      </c>
      <c r="C336" s="4">
        <v>0</v>
      </c>
      <c r="D336" s="4">
        <v>1</v>
      </c>
      <c r="E336" s="4">
        <v>204</v>
      </c>
      <c r="F336" s="4">
        <f>ROUND(Source!R322,O336)</f>
        <v>1053.5</v>
      </c>
      <c r="G336" s="4" t="s">
        <v>89</v>
      </c>
      <c r="H336" s="4" t="s">
        <v>90</v>
      </c>
      <c r="I336" s="4"/>
      <c r="J336" s="4"/>
      <c r="K336" s="4">
        <v>204</v>
      </c>
      <c r="L336" s="4">
        <v>13</v>
      </c>
      <c r="M336" s="4">
        <v>3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/>
    </row>
    <row r="337" spans="1:88" x14ac:dyDescent="0.2">
      <c r="A337" s="4">
        <v>50</v>
      </c>
      <c r="B337" s="4">
        <v>0</v>
      </c>
      <c r="C337" s="4">
        <v>0</v>
      </c>
      <c r="D337" s="4">
        <v>1</v>
      </c>
      <c r="E337" s="4">
        <v>205</v>
      </c>
      <c r="F337" s="4">
        <f>ROUND(Source!S322,O337)</f>
        <v>32567.200000000001</v>
      </c>
      <c r="G337" s="4" t="s">
        <v>91</v>
      </c>
      <c r="H337" s="4" t="s">
        <v>92</v>
      </c>
      <c r="I337" s="4"/>
      <c r="J337" s="4"/>
      <c r="K337" s="4">
        <v>205</v>
      </c>
      <c r="L337" s="4">
        <v>14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/>
    </row>
    <row r="338" spans="1:88" x14ac:dyDescent="0.2">
      <c r="A338" s="4">
        <v>50</v>
      </c>
      <c r="B338" s="4">
        <v>0</v>
      </c>
      <c r="C338" s="4">
        <v>0</v>
      </c>
      <c r="D338" s="4">
        <v>1</v>
      </c>
      <c r="E338" s="4">
        <v>232</v>
      </c>
      <c r="F338" s="4">
        <f>ROUND(Source!BC322,O338)</f>
        <v>0</v>
      </c>
      <c r="G338" s="4" t="s">
        <v>93</v>
      </c>
      <c r="H338" s="4" t="s">
        <v>94</v>
      </c>
      <c r="I338" s="4"/>
      <c r="J338" s="4"/>
      <c r="K338" s="4">
        <v>232</v>
      </c>
      <c r="L338" s="4">
        <v>15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/>
    </row>
    <row r="339" spans="1:88" x14ac:dyDescent="0.2">
      <c r="A339" s="4">
        <v>50</v>
      </c>
      <c r="B339" s="4">
        <v>0</v>
      </c>
      <c r="C339" s="4">
        <v>0</v>
      </c>
      <c r="D339" s="4">
        <v>1</v>
      </c>
      <c r="E339" s="4">
        <v>214</v>
      </c>
      <c r="F339" s="4">
        <f>ROUND(Source!AS322,O339)</f>
        <v>0</v>
      </c>
      <c r="G339" s="4" t="s">
        <v>95</v>
      </c>
      <c r="H339" s="4" t="s">
        <v>96</v>
      </c>
      <c r="I339" s="4"/>
      <c r="J339" s="4"/>
      <c r="K339" s="4">
        <v>214</v>
      </c>
      <c r="L339" s="4">
        <v>16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/>
    </row>
    <row r="340" spans="1:88" x14ac:dyDescent="0.2">
      <c r="A340" s="4">
        <v>50</v>
      </c>
      <c r="B340" s="4">
        <v>0</v>
      </c>
      <c r="C340" s="4">
        <v>0</v>
      </c>
      <c r="D340" s="4">
        <v>1</v>
      </c>
      <c r="E340" s="4">
        <v>215</v>
      </c>
      <c r="F340" s="4">
        <f>ROUND(Source!AT322,O340)</f>
        <v>0</v>
      </c>
      <c r="G340" s="4" t="s">
        <v>97</v>
      </c>
      <c r="H340" s="4" t="s">
        <v>98</v>
      </c>
      <c r="I340" s="4"/>
      <c r="J340" s="4"/>
      <c r="K340" s="4">
        <v>215</v>
      </c>
      <c r="L340" s="4">
        <v>17</v>
      </c>
      <c r="M340" s="4">
        <v>3</v>
      </c>
      <c r="N340" s="4" t="s">
        <v>3</v>
      </c>
      <c r="O340" s="4">
        <v>2</v>
      </c>
      <c r="P340" s="4"/>
      <c r="Q340" s="4"/>
      <c r="R340" s="4"/>
      <c r="S340" s="4"/>
      <c r="T340" s="4"/>
      <c r="U340" s="4"/>
      <c r="V340" s="4"/>
      <c r="W340" s="4"/>
    </row>
    <row r="341" spans="1:88" x14ac:dyDescent="0.2">
      <c r="A341" s="4">
        <v>50</v>
      </c>
      <c r="B341" s="4">
        <v>0</v>
      </c>
      <c r="C341" s="4">
        <v>0</v>
      </c>
      <c r="D341" s="4">
        <v>1</v>
      </c>
      <c r="E341" s="4">
        <v>217</v>
      </c>
      <c r="F341" s="4">
        <f>ROUND(Source!AU322,O341)</f>
        <v>176546.25</v>
      </c>
      <c r="G341" s="4" t="s">
        <v>99</v>
      </c>
      <c r="H341" s="4" t="s">
        <v>100</v>
      </c>
      <c r="I341" s="4"/>
      <c r="J341" s="4"/>
      <c r="K341" s="4">
        <v>217</v>
      </c>
      <c r="L341" s="4">
        <v>18</v>
      </c>
      <c r="M341" s="4">
        <v>3</v>
      </c>
      <c r="N341" s="4" t="s">
        <v>3</v>
      </c>
      <c r="O341" s="4">
        <v>2</v>
      </c>
      <c r="P341" s="4"/>
      <c r="Q341" s="4"/>
      <c r="R341" s="4"/>
      <c r="S341" s="4"/>
      <c r="T341" s="4"/>
      <c r="U341" s="4"/>
      <c r="V341" s="4"/>
      <c r="W341" s="4"/>
    </row>
    <row r="342" spans="1:88" x14ac:dyDescent="0.2">
      <c r="A342" s="4">
        <v>50</v>
      </c>
      <c r="B342" s="4">
        <v>0</v>
      </c>
      <c r="C342" s="4">
        <v>0</v>
      </c>
      <c r="D342" s="4">
        <v>1</v>
      </c>
      <c r="E342" s="4">
        <v>230</v>
      </c>
      <c r="F342" s="4">
        <f>ROUND(Source!BA322,O342)</f>
        <v>0</v>
      </c>
      <c r="G342" s="4" t="s">
        <v>101</v>
      </c>
      <c r="H342" s="4" t="s">
        <v>102</v>
      </c>
      <c r="I342" s="4"/>
      <c r="J342" s="4"/>
      <c r="K342" s="4">
        <v>230</v>
      </c>
      <c r="L342" s="4">
        <v>19</v>
      </c>
      <c r="M342" s="4">
        <v>3</v>
      </c>
      <c r="N342" s="4" t="s">
        <v>3</v>
      </c>
      <c r="O342" s="4">
        <v>2</v>
      </c>
      <c r="P342" s="4"/>
      <c r="Q342" s="4"/>
      <c r="R342" s="4"/>
      <c r="S342" s="4"/>
      <c r="T342" s="4"/>
      <c r="U342" s="4"/>
      <c r="V342" s="4"/>
      <c r="W342" s="4"/>
    </row>
    <row r="343" spans="1:88" x14ac:dyDescent="0.2">
      <c r="A343" s="4">
        <v>50</v>
      </c>
      <c r="B343" s="4">
        <v>0</v>
      </c>
      <c r="C343" s="4">
        <v>0</v>
      </c>
      <c r="D343" s="4">
        <v>1</v>
      </c>
      <c r="E343" s="4">
        <v>206</v>
      </c>
      <c r="F343" s="4">
        <f>ROUND(Source!T322,O343)</f>
        <v>0</v>
      </c>
      <c r="G343" s="4" t="s">
        <v>103</v>
      </c>
      <c r="H343" s="4" t="s">
        <v>104</v>
      </c>
      <c r="I343" s="4"/>
      <c r="J343" s="4"/>
      <c r="K343" s="4">
        <v>206</v>
      </c>
      <c r="L343" s="4">
        <v>20</v>
      </c>
      <c r="M343" s="4">
        <v>3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/>
    </row>
    <row r="344" spans="1:88" x14ac:dyDescent="0.2">
      <c r="A344" s="4">
        <v>50</v>
      </c>
      <c r="B344" s="4">
        <v>0</v>
      </c>
      <c r="C344" s="4">
        <v>0</v>
      </c>
      <c r="D344" s="4">
        <v>1</v>
      </c>
      <c r="E344" s="4">
        <v>207</v>
      </c>
      <c r="F344" s="4">
        <f>Source!U322</f>
        <v>140.98998000000003</v>
      </c>
      <c r="G344" s="4" t="s">
        <v>105</v>
      </c>
      <c r="H344" s="4" t="s">
        <v>106</v>
      </c>
      <c r="I344" s="4"/>
      <c r="J344" s="4"/>
      <c r="K344" s="4">
        <v>207</v>
      </c>
      <c r="L344" s="4">
        <v>21</v>
      </c>
      <c r="M344" s="4">
        <v>3</v>
      </c>
      <c r="N344" s="4" t="s">
        <v>3</v>
      </c>
      <c r="O344" s="4">
        <v>-1</v>
      </c>
      <c r="P344" s="4"/>
      <c r="Q344" s="4"/>
      <c r="R344" s="4"/>
      <c r="S344" s="4"/>
      <c r="T344" s="4"/>
      <c r="U344" s="4"/>
      <c r="V344" s="4"/>
      <c r="W344" s="4"/>
    </row>
    <row r="345" spans="1:88" x14ac:dyDescent="0.2">
      <c r="A345" s="4">
        <v>50</v>
      </c>
      <c r="B345" s="4">
        <v>0</v>
      </c>
      <c r="C345" s="4">
        <v>0</v>
      </c>
      <c r="D345" s="4">
        <v>1</v>
      </c>
      <c r="E345" s="4">
        <v>208</v>
      </c>
      <c r="F345" s="4">
        <f>Source!V322</f>
        <v>0</v>
      </c>
      <c r="G345" s="4" t="s">
        <v>107</v>
      </c>
      <c r="H345" s="4" t="s">
        <v>108</v>
      </c>
      <c r="I345" s="4"/>
      <c r="J345" s="4"/>
      <c r="K345" s="4">
        <v>208</v>
      </c>
      <c r="L345" s="4">
        <v>22</v>
      </c>
      <c r="M345" s="4">
        <v>3</v>
      </c>
      <c r="N345" s="4" t="s">
        <v>3</v>
      </c>
      <c r="O345" s="4">
        <v>-1</v>
      </c>
      <c r="P345" s="4"/>
      <c r="Q345" s="4"/>
      <c r="R345" s="4"/>
      <c r="S345" s="4"/>
      <c r="T345" s="4"/>
      <c r="U345" s="4"/>
      <c r="V345" s="4"/>
      <c r="W345" s="4"/>
    </row>
    <row r="346" spans="1:88" x14ac:dyDescent="0.2">
      <c r="A346" s="4">
        <v>50</v>
      </c>
      <c r="B346" s="4">
        <v>0</v>
      </c>
      <c r="C346" s="4">
        <v>0</v>
      </c>
      <c r="D346" s="4">
        <v>1</v>
      </c>
      <c r="E346" s="4">
        <v>209</v>
      </c>
      <c r="F346" s="4">
        <f>ROUND(Source!W322,O346)</f>
        <v>0</v>
      </c>
      <c r="G346" s="4" t="s">
        <v>109</v>
      </c>
      <c r="H346" s="4" t="s">
        <v>110</v>
      </c>
      <c r="I346" s="4"/>
      <c r="J346" s="4"/>
      <c r="K346" s="4">
        <v>209</v>
      </c>
      <c r="L346" s="4">
        <v>23</v>
      </c>
      <c r="M346" s="4">
        <v>3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/>
    </row>
    <row r="347" spans="1:88" x14ac:dyDescent="0.2">
      <c r="A347" s="4">
        <v>50</v>
      </c>
      <c r="B347" s="4">
        <v>0</v>
      </c>
      <c r="C347" s="4">
        <v>0</v>
      </c>
      <c r="D347" s="4">
        <v>1</v>
      </c>
      <c r="E347" s="4">
        <v>210</v>
      </c>
      <c r="F347" s="4">
        <f>ROUND(Source!X322,O347)</f>
        <v>22797.040000000001</v>
      </c>
      <c r="G347" s="4" t="s">
        <v>111</v>
      </c>
      <c r="H347" s="4" t="s">
        <v>112</v>
      </c>
      <c r="I347" s="4"/>
      <c r="J347" s="4"/>
      <c r="K347" s="4">
        <v>210</v>
      </c>
      <c r="L347" s="4">
        <v>24</v>
      </c>
      <c r="M347" s="4">
        <v>3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/>
    </row>
    <row r="348" spans="1:88" x14ac:dyDescent="0.2">
      <c r="A348" s="4">
        <v>50</v>
      </c>
      <c r="B348" s="4">
        <v>0</v>
      </c>
      <c r="C348" s="4">
        <v>0</v>
      </c>
      <c r="D348" s="4">
        <v>1</v>
      </c>
      <c r="E348" s="4">
        <v>211</v>
      </c>
      <c r="F348" s="4">
        <f>ROUND(Source!Y322,O348)</f>
        <v>3256.72</v>
      </c>
      <c r="G348" s="4" t="s">
        <v>113</v>
      </c>
      <c r="H348" s="4" t="s">
        <v>114</v>
      </c>
      <c r="I348" s="4"/>
      <c r="J348" s="4"/>
      <c r="K348" s="4">
        <v>211</v>
      </c>
      <c r="L348" s="4">
        <v>25</v>
      </c>
      <c r="M348" s="4">
        <v>3</v>
      </c>
      <c r="N348" s="4" t="s">
        <v>3</v>
      </c>
      <c r="O348" s="4">
        <v>2</v>
      </c>
      <c r="P348" s="4"/>
      <c r="Q348" s="4"/>
      <c r="R348" s="4"/>
      <c r="S348" s="4"/>
      <c r="T348" s="4"/>
      <c r="U348" s="4"/>
      <c r="V348" s="4"/>
      <c r="W348" s="4"/>
    </row>
    <row r="349" spans="1:88" x14ac:dyDescent="0.2">
      <c r="A349" s="4">
        <v>50</v>
      </c>
      <c r="B349" s="4">
        <v>0</v>
      </c>
      <c r="C349" s="4">
        <v>0</v>
      </c>
      <c r="D349" s="4">
        <v>1</v>
      </c>
      <c r="E349" s="4">
        <v>224</v>
      </c>
      <c r="F349" s="4">
        <f>ROUND(Source!AR322,O349)</f>
        <v>176546.25</v>
      </c>
      <c r="G349" s="4" t="s">
        <v>115</v>
      </c>
      <c r="H349" s="4" t="s">
        <v>116</v>
      </c>
      <c r="I349" s="4"/>
      <c r="J349" s="4"/>
      <c r="K349" s="4">
        <v>224</v>
      </c>
      <c r="L349" s="4">
        <v>26</v>
      </c>
      <c r="M349" s="4">
        <v>3</v>
      </c>
      <c r="N349" s="4" t="s">
        <v>3</v>
      </c>
      <c r="O349" s="4">
        <v>2</v>
      </c>
      <c r="P349" s="4"/>
      <c r="Q349" s="4"/>
      <c r="R349" s="4"/>
      <c r="S349" s="4"/>
      <c r="T349" s="4"/>
      <c r="U349" s="4"/>
      <c r="V349" s="4"/>
      <c r="W349" s="4"/>
    </row>
    <row r="351" spans="1:88" x14ac:dyDescent="0.2">
      <c r="A351" s="1">
        <v>5</v>
      </c>
      <c r="B351" s="1">
        <v>1</v>
      </c>
      <c r="C351" s="1"/>
      <c r="D351" s="1">
        <f>ROW(A358)</f>
        <v>358</v>
      </c>
      <c r="E351" s="1"/>
      <c r="F351" s="1" t="s">
        <v>15</v>
      </c>
      <c r="G351" s="1" t="s">
        <v>226</v>
      </c>
      <c r="H351" s="1" t="s">
        <v>3</v>
      </c>
      <c r="I351" s="1">
        <v>0</v>
      </c>
      <c r="J351" s="1"/>
      <c r="K351" s="1">
        <v>0</v>
      </c>
      <c r="L351" s="1"/>
      <c r="M351" s="1"/>
      <c r="N351" s="1"/>
      <c r="O351" s="1"/>
      <c r="P351" s="1"/>
      <c r="Q351" s="1"/>
      <c r="R351" s="1"/>
      <c r="S351" s="1"/>
      <c r="T351" s="1"/>
      <c r="U351" s="1" t="s">
        <v>3</v>
      </c>
      <c r="V351" s="1">
        <v>0</v>
      </c>
      <c r="W351" s="1"/>
      <c r="X351" s="1"/>
      <c r="Y351" s="1"/>
      <c r="Z351" s="1"/>
      <c r="AA351" s="1"/>
      <c r="AB351" s="1" t="s">
        <v>3</v>
      </c>
      <c r="AC351" s="1" t="s">
        <v>3</v>
      </c>
      <c r="AD351" s="1" t="s">
        <v>3</v>
      </c>
      <c r="AE351" s="1" t="s">
        <v>3</v>
      </c>
      <c r="AF351" s="1" t="s">
        <v>3</v>
      </c>
      <c r="AG351" s="1" t="s">
        <v>3</v>
      </c>
      <c r="AH351" s="1"/>
      <c r="AI351" s="1"/>
      <c r="AJ351" s="1"/>
      <c r="AK351" s="1"/>
      <c r="AL351" s="1"/>
      <c r="AM351" s="1"/>
      <c r="AN351" s="1"/>
      <c r="AO351" s="1"/>
      <c r="AP351" s="1" t="s">
        <v>3</v>
      </c>
      <c r="AQ351" s="1" t="s">
        <v>3</v>
      </c>
      <c r="AR351" s="1" t="s">
        <v>3</v>
      </c>
      <c r="AS351" s="1"/>
      <c r="AT351" s="1"/>
      <c r="AU351" s="1"/>
      <c r="AV351" s="1"/>
      <c r="AW351" s="1"/>
      <c r="AX351" s="1"/>
      <c r="AY351" s="1"/>
      <c r="AZ351" s="1" t="s">
        <v>3</v>
      </c>
      <c r="BA351" s="1"/>
      <c r="BB351" s="1" t="s">
        <v>3</v>
      </c>
      <c r="BC351" s="1" t="s">
        <v>3</v>
      </c>
      <c r="BD351" s="1" t="s">
        <v>3</v>
      </c>
      <c r="BE351" s="1" t="s">
        <v>3</v>
      </c>
      <c r="BF351" s="1" t="s">
        <v>3</v>
      </c>
      <c r="BG351" s="1" t="s">
        <v>3</v>
      </c>
      <c r="BH351" s="1" t="s">
        <v>3</v>
      </c>
      <c r="BI351" s="1" t="s">
        <v>3</v>
      </c>
      <c r="BJ351" s="1" t="s">
        <v>3</v>
      </c>
      <c r="BK351" s="1" t="s">
        <v>3</v>
      </c>
      <c r="BL351" s="1" t="s">
        <v>3</v>
      </c>
      <c r="BM351" s="1" t="s">
        <v>3</v>
      </c>
      <c r="BN351" s="1" t="s">
        <v>3</v>
      </c>
      <c r="BO351" s="1" t="s">
        <v>3</v>
      </c>
      <c r="BP351" s="1" t="s">
        <v>3</v>
      </c>
      <c r="BQ351" s="1"/>
      <c r="BR351" s="1"/>
      <c r="BS351" s="1"/>
      <c r="BT351" s="1"/>
      <c r="BU351" s="1"/>
      <c r="BV351" s="1"/>
      <c r="BW351" s="1"/>
      <c r="BX351" s="1">
        <v>0</v>
      </c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>
        <v>0</v>
      </c>
    </row>
    <row r="353" spans="1:245" x14ac:dyDescent="0.2">
      <c r="A353" s="2">
        <v>52</v>
      </c>
      <c r="B353" s="2">
        <f t="shared" ref="B353:G353" si="243">B358</f>
        <v>1</v>
      </c>
      <c r="C353" s="2">
        <f t="shared" si="243"/>
        <v>5</v>
      </c>
      <c r="D353" s="2">
        <f t="shared" si="243"/>
        <v>351</v>
      </c>
      <c r="E353" s="2">
        <f t="shared" si="243"/>
        <v>0</v>
      </c>
      <c r="F353" s="2" t="str">
        <f t="shared" si="243"/>
        <v>Новый подраздел</v>
      </c>
      <c r="G353" s="2" t="str">
        <f t="shared" si="243"/>
        <v>Демонтаж/Устройство МАФ</v>
      </c>
      <c r="H353" s="2"/>
      <c r="I353" s="2"/>
      <c r="J353" s="2"/>
      <c r="K353" s="2"/>
      <c r="L353" s="2"/>
      <c r="M353" s="2"/>
      <c r="N353" s="2"/>
      <c r="O353" s="2">
        <f t="shared" ref="O353:AT353" si="244">O358</f>
        <v>50574.9</v>
      </c>
      <c r="P353" s="2">
        <f t="shared" si="244"/>
        <v>48933.22</v>
      </c>
      <c r="Q353" s="2">
        <f t="shared" si="244"/>
        <v>0</v>
      </c>
      <c r="R353" s="2">
        <f t="shared" si="244"/>
        <v>0</v>
      </c>
      <c r="S353" s="2">
        <f t="shared" si="244"/>
        <v>1641.68</v>
      </c>
      <c r="T353" s="2">
        <f t="shared" si="244"/>
        <v>0</v>
      </c>
      <c r="U353" s="2">
        <f t="shared" si="244"/>
        <v>8.1695999999999991</v>
      </c>
      <c r="V353" s="2">
        <f t="shared" si="244"/>
        <v>0</v>
      </c>
      <c r="W353" s="2">
        <f t="shared" si="244"/>
        <v>0</v>
      </c>
      <c r="X353" s="2">
        <f t="shared" si="244"/>
        <v>1149.18</v>
      </c>
      <c r="Y353" s="2">
        <f t="shared" si="244"/>
        <v>164.17</v>
      </c>
      <c r="Z353" s="2">
        <f t="shared" si="244"/>
        <v>0</v>
      </c>
      <c r="AA353" s="2">
        <f t="shared" si="244"/>
        <v>0</v>
      </c>
      <c r="AB353" s="2">
        <f t="shared" si="244"/>
        <v>50574.9</v>
      </c>
      <c r="AC353" s="2">
        <f t="shared" si="244"/>
        <v>48933.22</v>
      </c>
      <c r="AD353" s="2">
        <f t="shared" si="244"/>
        <v>0</v>
      </c>
      <c r="AE353" s="2">
        <f t="shared" si="244"/>
        <v>0</v>
      </c>
      <c r="AF353" s="2">
        <f t="shared" si="244"/>
        <v>1641.68</v>
      </c>
      <c r="AG353" s="2">
        <f t="shared" si="244"/>
        <v>0</v>
      </c>
      <c r="AH353" s="2">
        <f t="shared" si="244"/>
        <v>8.1695999999999991</v>
      </c>
      <c r="AI353" s="2">
        <f t="shared" si="244"/>
        <v>0</v>
      </c>
      <c r="AJ353" s="2">
        <f t="shared" si="244"/>
        <v>0</v>
      </c>
      <c r="AK353" s="2">
        <f t="shared" si="244"/>
        <v>1149.18</v>
      </c>
      <c r="AL353" s="2">
        <f t="shared" si="244"/>
        <v>164.17</v>
      </c>
      <c r="AM353" s="2">
        <f t="shared" si="244"/>
        <v>0</v>
      </c>
      <c r="AN353" s="2">
        <f t="shared" si="244"/>
        <v>0</v>
      </c>
      <c r="AO353" s="2">
        <f t="shared" si="244"/>
        <v>0</v>
      </c>
      <c r="AP353" s="2">
        <f t="shared" si="244"/>
        <v>0</v>
      </c>
      <c r="AQ353" s="2">
        <f t="shared" si="244"/>
        <v>0</v>
      </c>
      <c r="AR353" s="2">
        <f t="shared" si="244"/>
        <v>51888.25</v>
      </c>
      <c r="AS353" s="2">
        <f t="shared" si="244"/>
        <v>0</v>
      </c>
      <c r="AT353" s="2">
        <f t="shared" si="244"/>
        <v>0</v>
      </c>
      <c r="AU353" s="2">
        <f t="shared" ref="AU353:BZ353" si="245">AU358</f>
        <v>51888.25</v>
      </c>
      <c r="AV353" s="2">
        <f t="shared" si="245"/>
        <v>48933.22</v>
      </c>
      <c r="AW353" s="2">
        <f t="shared" si="245"/>
        <v>48933.22</v>
      </c>
      <c r="AX353" s="2">
        <f t="shared" si="245"/>
        <v>0</v>
      </c>
      <c r="AY353" s="2">
        <f t="shared" si="245"/>
        <v>48933.22</v>
      </c>
      <c r="AZ353" s="2">
        <f t="shared" si="245"/>
        <v>0</v>
      </c>
      <c r="BA353" s="2">
        <f t="shared" si="245"/>
        <v>0</v>
      </c>
      <c r="BB353" s="2">
        <f t="shared" si="245"/>
        <v>0</v>
      </c>
      <c r="BC353" s="2">
        <f t="shared" si="245"/>
        <v>0</v>
      </c>
      <c r="BD353" s="2">
        <f t="shared" si="245"/>
        <v>0</v>
      </c>
      <c r="BE353" s="2">
        <f t="shared" si="245"/>
        <v>0</v>
      </c>
      <c r="BF353" s="2">
        <f t="shared" si="245"/>
        <v>0</v>
      </c>
      <c r="BG353" s="2">
        <f t="shared" si="245"/>
        <v>0</v>
      </c>
      <c r="BH353" s="2">
        <f t="shared" si="245"/>
        <v>0</v>
      </c>
      <c r="BI353" s="2">
        <f t="shared" si="245"/>
        <v>0</v>
      </c>
      <c r="BJ353" s="2">
        <f t="shared" si="245"/>
        <v>0</v>
      </c>
      <c r="BK353" s="2">
        <f t="shared" si="245"/>
        <v>0</v>
      </c>
      <c r="BL353" s="2">
        <f t="shared" si="245"/>
        <v>0</v>
      </c>
      <c r="BM353" s="2">
        <f t="shared" si="245"/>
        <v>0</v>
      </c>
      <c r="BN353" s="2">
        <f t="shared" si="245"/>
        <v>0</v>
      </c>
      <c r="BO353" s="2">
        <f t="shared" si="245"/>
        <v>0</v>
      </c>
      <c r="BP353" s="2">
        <f t="shared" si="245"/>
        <v>0</v>
      </c>
      <c r="BQ353" s="2">
        <f t="shared" si="245"/>
        <v>0</v>
      </c>
      <c r="BR353" s="2">
        <f t="shared" si="245"/>
        <v>0</v>
      </c>
      <c r="BS353" s="2">
        <f t="shared" si="245"/>
        <v>0</v>
      </c>
      <c r="BT353" s="2">
        <f t="shared" si="245"/>
        <v>0</v>
      </c>
      <c r="BU353" s="2">
        <f t="shared" si="245"/>
        <v>0</v>
      </c>
      <c r="BV353" s="2">
        <f t="shared" si="245"/>
        <v>0</v>
      </c>
      <c r="BW353" s="2">
        <f t="shared" si="245"/>
        <v>0</v>
      </c>
      <c r="BX353" s="2">
        <f t="shared" si="245"/>
        <v>0</v>
      </c>
      <c r="BY353" s="2">
        <f t="shared" si="245"/>
        <v>0</v>
      </c>
      <c r="BZ353" s="2">
        <f t="shared" si="245"/>
        <v>0</v>
      </c>
      <c r="CA353" s="2">
        <f t="shared" ref="CA353:DF353" si="246">CA358</f>
        <v>51888.25</v>
      </c>
      <c r="CB353" s="2">
        <f t="shared" si="246"/>
        <v>0</v>
      </c>
      <c r="CC353" s="2">
        <f t="shared" si="246"/>
        <v>0</v>
      </c>
      <c r="CD353" s="2">
        <f t="shared" si="246"/>
        <v>51888.25</v>
      </c>
      <c r="CE353" s="2">
        <f t="shared" si="246"/>
        <v>48933.22</v>
      </c>
      <c r="CF353" s="2">
        <f t="shared" si="246"/>
        <v>48933.22</v>
      </c>
      <c r="CG353" s="2">
        <f t="shared" si="246"/>
        <v>0</v>
      </c>
      <c r="CH353" s="2">
        <f t="shared" si="246"/>
        <v>48933.22</v>
      </c>
      <c r="CI353" s="2">
        <f t="shared" si="246"/>
        <v>0</v>
      </c>
      <c r="CJ353" s="2">
        <f t="shared" si="246"/>
        <v>0</v>
      </c>
      <c r="CK353" s="2">
        <f t="shared" si="246"/>
        <v>0</v>
      </c>
      <c r="CL353" s="2">
        <f t="shared" si="246"/>
        <v>0</v>
      </c>
      <c r="CM353" s="2">
        <f t="shared" si="246"/>
        <v>0</v>
      </c>
      <c r="CN353" s="2">
        <f t="shared" si="246"/>
        <v>0</v>
      </c>
      <c r="CO353" s="2">
        <f t="shared" si="246"/>
        <v>0</v>
      </c>
      <c r="CP353" s="2">
        <f t="shared" si="246"/>
        <v>0</v>
      </c>
      <c r="CQ353" s="2">
        <f t="shared" si="246"/>
        <v>0</v>
      </c>
      <c r="CR353" s="2">
        <f t="shared" si="246"/>
        <v>0</v>
      </c>
      <c r="CS353" s="2">
        <f t="shared" si="246"/>
        <v>0</v>
      </c>
      <c r="CT353" s="2">
        <f t="shared" si="246"/>
        <v>0</v>
      </c>
      <c r="CU353" s="2">
        <f t="shared" si="246"/>
        <v>0</v>
      </c>
      <c r="CV353" s="2">
        <f t="shared" si="246"/>
        <v>0</v>
      </c>
      <c r="CW353" s="2">
        <f t="shared" si="246"/>
        <v>0</v>
      </c>
      <c r="CX353" s="2">
        <f t="shared" si="246"/>
        <v>0</v>
      </c>
      <c r="CY353" s="2">
        <f t="shared" si="246"/>
        <v>0</v>
      </c>
      <c r="CZ353" s="2">
        <f t="shared" si="246"/>
        <v>0</v>
      </c>
      <c r="DA353" s="2">
        <f t="shared" si="246"/>
        <v>0</v>
      </c>
      <c r="DB353" s="2">
        <f t="shared" si="246"/>
        <v>0</v>
      </c>
      <c r="DC353" s="2">
        <f t="shared" si="246"/>
        <v>0</v>
      </c>
      <c r="DD353" s="2">
        <f t="shared" si="246"/>
        <v>0</v>
      </c>
      <c r="DE353" s="2">
        <f t="shared" si="246"/>
        <v>0</v>
      </c>
      <c r="DF353" s="2">
        <f t="shared" si="246"/>
        <v>0</v>
      </c>
      <c r="DG353" s="3">
        <f t="shared" ref="DG353:EL353" si="247">DG358</f>
        <v>0</v>
      </c>
      <c r="DH353" s="3">
        <f t="shared" si="247"/>
        <v>0</v>
      </c>
      <c r="DI353" s="3">
        <f t="shared" si="247"/>
        <v>0</v>
      </c>
      <c r="DJ353" s="3">
        <f t="shared" si="247"/>
        <v>0</v>
      </c>
      <c r="DK353" s="3">
        <f t="shared" si="247"/>
        <v>0</v>
      </c>
      <c r="DL353" s="3">
        <f t="shared" si="247"/>
        <v>0</v>
      </c>
      <c r="DM353" s="3">
        <f t="shared" si="247"/>
        <v>0</v>
      </c>
      <c r="DN353" s="3">
        <f t="shared" si="247"/>
        <v>0</v>
      </c>
      <c r="DO353" s="3">
        <f t="shared" si="247"/>
        <v>0</v>
      </c>
      <c r="DP353" s="3">
        <f t="shared" si="247"/>
        <v>0</v>
      </c>
      <c r="DQ353" s="3">
        <f t="shared" si="247"/>
        <v>0</v>
      </c>
      <c r="DR353" s="3">
        <f t="shared" si="247"/>
        <v>0</v>
      </c>
      <c r="DS353" s="3">
        <f t="shared" si="247"/>
        <v>0</v>
      </c>
      <c r="DT353" s="3">
        <f t="shared" si="247"/>
        <v>0</v>
      </c>
      <c r="DU353" s="3">
        <f t="shared" si="247"/>
        <v>0</v>
      </c>
      <c r="DV353" s="3">
        <f t="shared" si="247"/>
        <v>0</v>
      </c>
      <c r="DW353" s="3">
        <f t="shared" si="247"/>
        <v>0</v>
      </c>
      <c r="DX353" s="3">
        <f t="shared" si="247"/>
        <v>0</v>
      </c>
      <c r="DY353" s="3">
        <f t="shared" si="247"/>
        <v>0</v>
      </c>
      <c r="DZ353" s="3">
        <f t="shared" si="247"/>
        <v>0</v>
      </c>
      <c r="EA353" s="3">
        <f t="shared" si="247"/>
        <v>0</v>
      </c>
      <c r="EB353" s="3">
        <f t="shared" si="247"/>
        <v>0</v>
      </c>
      <c r="EC353" s="3">
        <f t="shared" si="247"/>
        <v>0</v>
      </c>
      <c r="ED353" s="3">
        <f t="shared" si="247"/>
        <v>0</v>
      </c>
      <c r="EE353" s="3">
        <f t="shared" si="247"/>
        <v>0</v>
      </c>
      <c r="EF353" s="3">
        <f t="shared" si="247"/>
        <v>0</v>
      </c>
      <c r="EG353" s="3">
        <f t="shared" si="247"/>
        <v>0</v>
      </c>
      <c r="EH353" s="3">
        <f t="shared" si="247"/>
        <v>0</v>
      </c>
      <c r="EI353" s="3">
        <f t="shared" si="247"/>
        <v>0</v>
      </c>
      <c r="EJ353" s="3">
        <f t="shared" si="247"/>
        <v>0</v>
      </c>
      <c r="EK353" s="3">
        <f t="shared" si="247"/>
        <v>0</v>
      </c>
      <c r="EL353" s="3">
        <f t="shared" si="247"/>
        <v>0</v>
      </c>
      <c r="EM353" s="3">
        <f t="shared" ref="EM353:FR353" si="248">EM358</f>
        <v>0</v>
      </c>
      <c r="EN353" s="3">
        <f t="shared" si="248"/>
        <v>0</v>
      </c>
      <c r="EO353" s="3">
        <f t="shared" si="248"/>
        <v>0</v>
      </c>
      <c r="EP353" s="3">
        <f t="shared" si="248"/>
        <v>0</v>
      </c>
      <c r="EQ353" s="3">
        <f t="shared" si="248"/>
        <v>0</v>
      </c>
      <c r="ER353" s="3">
        <f t="shared" si="248"/>
        <v>0</v>
      </c>
      <c r="ES353" s="3">
        <f t="shared" si="248"/>
        <v>0</v>
      </c>
      <c r="ET353" s="3">
        <f t="shared" si="248"/>
        <v>0</v>
      </c>
      <c r="EU353" s="3">
        <f t="shared" si="248"/>
        <v>0</v>
      </c>
      <c r="EV353" s="3">
        <f t="shared" si="248"/>
        <v>0</v>
      </c>
      <c r="EW353" s="3">
        <f t="shared" si="248"/>
        <v>0</v>
      </c>
      <c r="EX353" s="3">
        <f t="shared" si="248"/>
        <v>0</v>
      </c>
      <c r="EY353" s="3">
        <f t="shared" si="248"/>
        <v>0</v>
      </c>
      <c r="EZ353" s="3">
        <f t="shared" si="248"/>
        <v>0</v>
      </c>
      <c r="FA353" s="3">
        <f t="shared" si="248"/>
        <v>0</v>
      </c>
      <c r="FB353" s="3">
        <f t="shared" si="248"/>
        <v>0</v>
      </c>
      <c r="FC353" s="3">
        <f t="shared" si="248"/>
        <v>0</v>
      </c>
      <c r="FD353" s="3">
        <f t="shared" si="248"/>
        <v>0</v>
      </c>
      <c r="FE353" s="3">
        <f t="shared" si="248"/>
        <v>0</v>
      </c>
      <c r="FF353" s="3">
        <f t="shared" si="248"/>
        <v>0</v>
      </c>
      <c r="FG353" s="3">
        <f t="shared" si="248"/>
        <v>0</v>
      </c>
      <c r="FH353" s="3">
        <f t="shared" si="248"/>
        <v>0</v>
      </c>
      <c r="FI353" s="3">
        <f t="shared" si="248"/>
        <v>0</v>
      </c>
      <c r="FJ353" s="3">
        <f t="shared" si="248"/>
        <v>0</v>
      </c>
      <c r="FK353" s="3">
        <f t="shared" si="248"/>
        <v>0</v>
      </c>
      <c r="FL353" s="3">
        <f t="shared" si="248"/>
        <v>0</v>
      </c>
      <c r="FM353" s="3">
        <f t="shared" si="248"/>
        <v>0</v>
      </c>
      <c r="FN353" s="3">
        <f t="shared" si="248"/>
        <v>0</v>
      </c>
      <c r="FO353" s="3">
        <f t="shared" si="248"/>
        <v>0</v>
      </c>
      <c r="FP353" s="3">
        <f t="shared" si="248"/>
        <v>0</v>
      </c>
      <c r="FQ353" s="3">
        <f t="shared" si="248"/>
        <v>0</v>
      </c>
      <c r="FR353" s="3">
        <f t="shared" si="248"/>
        <v>0</v>
      </c>
      <c r="FS353" s="3">
        <f t="shared" ref="FS353:GX353" si="249">FS358</f>
        <v>0</v>
      </c>
      <c r="FT353" s="3">
        <f t="shared" si="249"/>
        <v>0</v>
      </c>
      <c r="FU353" s="3">
        <f t="shared" si="249"/>
        <v>0</v>
      </c>
      <c r="FV353" s="3">
        <f t="shared" si="249"/>
        <v>0</v>
      </c>
      <c r="FW353" s="3">
        <f t="shared" si="249"/>
        <v>0</v>
      </c>
      <c r="FX353" s="3">
        <f t="shared" si="249"/>
        <v>0</v>
      </c>
      <c r="FY353" s="3">
        <f t="shared" si="249"/>
        <v>0</v>
      </c>
      <c r="FZ353" s="3">
        <f t="shared" si="249"/>
        <v>0</v>
      </c>
      <c r="GA353" s="3">
        <f t="shared" si="249"/>
        <v>0</v>
      </c>
      <c r="GB353" s="3">
        <f t="shared" si="249"/>
        <v>0</v>
      </c>
      <c r="GC353" s="3">
        <f t="shared" si="249"/>
        <v>0</v>
      </c>
      <c r="GD353" s="3">
        <f t="shared" si="249"/>
        <v>0</v>
      </c>
      <c r="GE353" s="3">
        <f t="shared" si="249"/>
        <v>0</v>
      </c>
      <c r="GF353" s="3">
        <f t="shared" si="249"/>
        <v>0</v>
      </c>
      <c r="GG353" s="3">
        <f t="shared" si="249"/>
        <v>0</v>
      </c>
      <c r="GH353" s="3">
        <f t="shared" si="249"/>
        <v>0</v>
      </c>
      <c r="GI353" s="3">
        <f t="shared" si="249"/>
        <v>0</v>
      </c>
      <c r="GJ353" s="3">
        <f t="shared" si="249"/>
        <v>0</v>
      </c>
      <c r="GK353" s="3">
        <f t="shared" si="249"/>
        <v>0</v>
      </c>
      <c r="GL353" s="3">
        <f t="shared" si="249"/>
        <v>0</v>
      </c>
      <c r="GM353" s="3">
        <f t="shared" si="249"/>
        <v>0</v>
      </c>
      <c r="GN353" s="3">
        <f t="shared" si="249"/>
        <v>0</v>
      </c>
      <c r="GO353" s="3">
        <f t="shared" si="249"/>
        <v>0</v>
      </c>
      <c r="GP353" s="3">
        <f t="shared" si="249"/>
        <v>0</v>
      </c>
      <c r="GQ353" s="3">
        <f t="shared" si="249"/>
        <v>0</v>
      </c>
      <c r="GR353" s="3">
        <f t="shared" si="249"/>
        <v>0</v>
      </c>
      <c r="GS353" s="3">
        <f t="shared" si="249"/>
        <v>0</v>
      </c>
      <c r="GT353" s="3">
        <f t="shared" si="249"/>
        <v>0</v>
      </c>
      <c r="GU353" s="3">
        <f t="shared" si="249"/>
        <v>0</v>
      </c>
      <c r="GV353" s="3">
        <f t="shared" si="249"/>
        <v>0</v>
      </c>
      <c r="GW353" s="3">
        <f t="shared" si="249"/>
        <v>0</v>
      </c>
      <c r="GX353" s="3">
        <f t="shared" si="249"/>
        <v>0</v>
      </c>
    </row>
    <row r="355" spans="1:245" x14ac:dyDescent="0.2">
      <c r="A355">
        <v>17</v>
      </c>
      <c r="B355">
        <v>1</v>
      </c>
      <c r="C355">
        <f>ROW(SmtRes!A56)</f>
        <v>56</v>
      </c>
      <c r="D355">
        <f>ROW(EtalonRes!A123)</f>
        <v>123</v>
      </c>
      <c r="E355" t="s">
        <v>227</v>
      </c>
      <c r="F355" t="s">
        <v>228</v>
      </c>
      <c r="G355" t="s">
        <v>229</v>
      </c>
      <c r="H355" t="s">
        <v>230</v>
      </c>
      <c r="I355">
        <f>ROUND(40/100,9)</f>
        <v>0.4</v>
      </c>
      <c r="J355">
        <v>0</v>
      </c>
      <c r="O355">
        <f>ROUND(CP355,2)</f>
        <v>273.61</v>
      </c>
      <c r="P355">
        <f>ROUND(CQ355*I355,2)</f>
        <v>0</v>
      </c>
      <c r="Q355">
        <f>ROUND(CR355*I355,2)</f>
        <v>0</v>
      </c>
      <c r="R355">
        <f>ROUND(CS355*I355,2)</f>
        <v>0</v>
      </c>
      <c r="S355">
        <f>ROUND(CT355*I355,2)</f>
        <v>273.61</v>
      </c>
      <c r="T355">
        <f>ROUND(CU355*I355,2)</f>
        <v>0</v>
      </c>
      <c r="U355">
        <f>CV355*I355</f>
        <v>1.3616000000000001</v>
      </c>
      <c r="V355">
        <f>CW355*I355</f>
        <v>0</v>
      </c>
      <c r="W355">
        <f>ROUND(CX355*I355,2)</f>
        <v>0</v>
      </c>
      <c r="X355">
        <f>ROUND(CY355,2)</f>
        <v>191.53</v>
      </c>
      <c r="Y355">
        <f>ROUND(CZ355,2)</f>
        <v>27.36</v>
      </c>
      <c r="AA355">
        <v>39292387</v>
      </c>
      <c r="AB355">
        <f>ROUND((AC355+AD355+AF355),6)</f>
        <v>684.03399999999999</v>
      </c>
      <c r="AC355">
        <f>ROUND(((ES355*0)),6)</f>
        <v>0</v>
      </c>
      <c r="AD355">
        <f>ROUND(((((ET355*0.2))-((EU355*0.2)))+AE355),6)</f>
        <v>0</v>
      </c>
      <c r="AE355">
        <f>ROUND(((EU355*0.2)),6)</f>
        <v>0</v>
      </c>
      <c r="AF355">
        <f>ROUND(((EV355*0.2)),6)</f>
        <v>684.03399999999999</v>
      </c>
      <c r="AG355">
        <f>ROUND((AP355),6)</f>
        <v>0</v>
      </c>
      <c r="AH355">
        <f>((EW355*0.2))</f>
        <v>3.4039999999999999</v>
      </c>
      <c r="AI355">
        <f>((EX355*0.2))</f>
        <v>0</v>
      </c>
      <c r="AJ355">
        <f>(AS355)</f>
        <v>0</v>
      </c>
      <c r="AK355">
        <v>125753.22</v>
      </c>
      <c r="AL355">
        <v>122333.05</v>
      </c>
      <c r="AM355">
        <v>0</v>
      </c>
      <c r="AN355">
        <v>0</v>
      </c>
      <c r="AO355">
        <v>3420.17</v>
      </c>
      <c r="AP355">
        <v>0</v>
      </c>
      <c r="AQ355">
        <v>17.02</v>
      </c>
      <c r="AR355">
        <v>0</v>
      </c>
      <c r="AS355">
        <v>0</v>
      </c>
      <c r="AT355">
        <v>70</v>
      </c>
      <c r="AU355">
        <v>10</v>
      </c>
      <c r="AV355">
        <v>1</v>
      </c>
      <c r="AW355">
        <v>1</v>
      </c>
      <c r="AZ355">
        <v>1</v>
      </c>
      <c r="BA355">
        <v>1</v>
      </c>
      <c r="BB355">
        <v>1</v>
      </c>
      <c r="BC355">
        <v>1</v>
      </c>
      <c r="BD355" t="s">
        <v>3</v>
      </c>
      <c r="BE355" t="s">
        <v>3</v>
      </c>
      <c r="BF355" t="s">
        <v>3</v>
      </c>
      <c r="BG355" t="s">
        <v>3</v>
      </c>
      <c r="BH355">
        <v>0</v>
      </c>
      <c r="BI355">
        <v>4</v>
      </c>
      <c r="BJ355" t="s">
        <v>231</v>
      </c>
      <c r="BM355">
        <v>0</v>
      </c>
      <c r="BN355">
        <v>0</v>
      </c>
      <c r="BO355" t="s">
        <v>3</v>
      </c>
      <c r="BP355">
        <v>0</v>
      </c>
      <c r="BQ355">
        <v>1</v>
      </c>
      <c r="BR355">
        <v>0</v>
      </c>
      <c r="BS355">
        <v>1</v>
      </c>
      <c r="BT355">
        <v>1</v>
      </c>
      <c r="BU355">
        <v>1</v>
      </c>
      <c r="BV355">
        <v>1</v>
      </c>
      <c r="BW355">
        <v>1</v>
      </c>
      <c r="BX355">
        <v>1</v>
      </c>
      <c r="BY355" t="s">
        <v>3</v>
      </c>
      <c r="BZ355">
        <v>70</v>
      </c>
      <c r="CA355">
        <v>10</v>
      </c>
      <c r="CE355">
        <v>0</v>
      </c>
      <c r="CF355">
        <v>0</v>
      </c>
      <c r="CG355">
        <v>0</v>
      </c>
      <c r="CM355">
        <v>0</v>
      </c>
      <c r="CN355" t="s">
        <v>495</v>
      </c>
      <c r="CO355">
        <v>0</v>
      </c>
      <c r="CP355">
        <f>(P355+Q355+S355)</f>
        <v>273.61</v>
      </c>
      <c r="CQ355">
        <f>(AC355*BC355*AW355)</f>
        <v>0</v>
      </c>
      <c r="CR355">
        <f>(((((ET355*0.2))*BB355-((EU355*0.2))*BS355)+AE355*BS355)*AV355)</f>
        <v>0</v>
      </c>
      <c r="CS355">
        <f>(AE355*BS355*AV355)</f>
        <v>0</v>
      </c>
      <c r="CT355">
        <f>(AF355*BA355*AV355)</f>
        <v>684.03399999999999</v>
      </c>
      <c r="CU355">
        <f>AG355</f>
        <v>0</v>
      </c>
      <c r="CV355">
        <f>(AH355*AV355)</f>
        <v>3.4039999999999999</v>
      </c>
      <c r="CW355">
        <f>AI355</f>
        <v>0</v>
      </c>
      <c r="CX355">
        <f>AJ355</f>
        <v>0</v>
      </c>
      <c r="CY355">
        <f>((S355*BZ355)/100)</f>
        <v>191.52700000000002</v>
      </c>
      <c r="CZ355">
        <f>((S355*CA355)/100)</f>
        <v>27.361000000000004</v>
      </c>
      <c r="DC355" t="s">
        <v>3</v>
      </c>
      <c r="DD355" t="s">
        <v>219</v>
      </c>
      <c r="DE355" t="s">
        <v>220</v>
      </c>
      <c r="DF355" t="s">
        <v>220</v>
      </c>
      <c r="DG355" t="s">
        <v>220</v>
      </c>
      <c r="DH355" t="s">
        <v>3</v>
      </c>
      <c r="DI355" t="s">
        <v>220</v>
      </c>
      <c r="DJ355" t="s">
        <v>220</v>
      </c>
      <c r="DK355" t="s">
        <v>3</v>
      </c>
      <c r="DL355" t="s">
        <v>3</v>
      </c>
      <c r="DM355" t="s">
        <v>3</v>
      </c>
      <c r="DN355">
        <v>0</v>
      </c>
      <c r="DO355">
        <v>0</v>
      </c>
      <c r="DP355">
        <v>1</v>
      </c>
      <c r="DQ355">
        <v>1</v>
      </c>
      <c r="DU355">
        <v>1010</v>
      </c>
      <c r="DV355" t="s">
        <v>230</v>
      </c>
      <c r="DW355" t="s">
        <v>230</v>
      </c>
      <c r="DX355">
        <v>100</v>
      </c>
      <c r="EE355">
        <v>34857346</v>
      </c>
      <c r="EF355">
        <v>1</v>
      </c>
      <c r="EG355" t="s">
        <v>22</v>
      </c>
      <c r="EH355">
        <v>0</v>
      </c>
      <c r="EI355" t="s">
        <v>3</v>
      </c>
      <c r="EJ355">
        <v>4</v>
      </c>
      <c r="EK355">
        <v>0</v>
      </c>
      <c r="EL355" t="s">
        <v>23</v>
      </c>
      <c r="EM355" t="s">
        <v>24</v>
      </c>
      <c r="EO355" t="s">
        <v>221</v>
      </c>
      <c r="EQ355">
        <v>0</v>
      </c>
      <c r="ER355">
        <v>125753.22</v>
      </c>
      <c r="ES355">
        <v>122333.05</v>
      </c>
      <c r="ET355">
        <v>0</v>
      </c>
      <c r="EU355">
        <v>0</v>
      </c>
      <c r="EV355">
        <v>3420.17</v>
      </c>
      <c r="EW355">
        <v>17.02</v>
      </c>
      <c r="EX355">
        <v>0</v>
      </c>
      <c r="EY355">
        <v>0</v>
      </c>
      <c r="FQ355">
        <v>0</v>
      </c>
      <c r="FR355">
        <f>ROUND(IF(AND(BH355=3,BI355=3),P355,0),2)</f>
        <v>0</v>
      </c>
      <c r="FS355">
        <v>0</v>
      </c>
      <c r="FX355">
        <v>70</v>
      </c>
      <c r="FY355">
        <v>10</v>
      </c>
      <c r="GA355" t="s">
        <v>3</v>
      </c>
      <c r="GD355">
        <v>0</v>
      </c>
      <c r="GF355">
        <v>1877742465</v>
      </c>
      <c r="GG355">
        <v>2</v>
      </c>
      <c r="GH355">
        <v>1</v>
      </c>
      <c r="GI355">
        <v>-2</v>
      </c>
      <c r="GJ355">
        <v>0</v>
      </c>
      <c r="GK355">
        <f>ROUND(R355*(R12)/100,2)</f>
        <v>0</v>
      </c>
      <c r="GL355">
        <f>ROUND(IF(AND(BH355=3,BI355=3,FS355&lt;&gt;0),P355,0),2)</f>
        <v>0</v>
      </c>
      <c r="GM355">
        <f>ROUND(O355+X355+Y355+GK355,2)+GX355</f>
        <v>492.5</v>
      </c>
      <c r="GN355">
        <f>IF(OR(BI355=0,BI355=1),ROUND(O355+X355+Y355+GK355,2),0)</f>
        <v>0</v>
      </c>
      <c r="GO355">
        <f>IF(BI355=2,ROUND(O355+X355+Y355+GK355,2),0)</f>
        <v>0</v>
      </c>
      <c r="GP355">
        <f>IF(BI355=4,ROUND(O355+X355+Y355+GK355,2)+GX355,0)</f>
        <v>492.5</v>
      </c>
      <c r="GR355">
        <v>0</v>
      </c>
      <c r="GS355">
        <v>3</v>
      </c>
      <c r="GT355">
        <v>0</v>
      </c>
      <c r="GU355" t="s">
        <v>3</v>
      </c>
      <c r="GV355">
        <f>ROUND((GT355),6)</f>
        <v>0</v>
      </c>
      <c r="GW355">
        <v>1</v>
      </c>
      <c r="GX355">
        <f>ROUND(HC355*I355,2)</f>
        <v>0</v>
      </c>
      <c r="HA355">
        <v>0</v>
      </c>
      <c r="HB355">
        <v>0</v>
      </c>
      <c r="HC355">
        <f>GV355*GW355</f>
        <v>0</v>
      </c>
      <c r="IK355">
        <v>0</v>
      </c>
    </row>
    <row r="356" spans="1:245" x14ac:dyDescent="0.2">
      <c r="A356">
        <v>17</v>
      </c>
      <c r="B356">
        <v>1</v>
      </c>
      <c r="C356">
        <f>ROW(SmtRes!A59)</f>
        <v>59</v>
      </c>
      <c r="D356">
        <f>ROW(EtalonRes!A126)</f>
        <v>126</v>
      </c>
      <c r="E356" t="s">
        <v>232</v>
      </c>
      <c r="F356" t="s">
        <v>228</v>
      </c>
      <c r="G356" t="s">
        <v>229</v>
      </c>
      <c r="H356" t="s">
        <v>230</v>
      </c>
      <c r="I356">
        <f>ROUND(40/100,9)</f>
        <v>0.4</v>
      </c>
      <c r="J356">
        <v>0</v>
      </c>
      <c r="O356">
        <f>ROUND(CP356,2)</f>
        <v>50301.29</v>
      </c>
      <c r="P356">
        <f>ROUND(CQ356*I356,2)</f>
        <v>48933.22</v>
      </c>
      <c r="Q356">
        <f>ROUND(CR356*I356,2)</f>
        <v>0</v>
      </c>
      <c r="R356">
        <f>ROUND(CS356*I356,2)</f>
        <v>0</v>
      </c>
      <c r="S356">
        <f>ROUND(CT356*I356,2)</f>
        <v>1368.07</v>
      </c>
      <c r="T356">
        <f>ROUND(CU356*I356,2)</f>
        <v>0</v>
      </c>
      <c r="U356">
        <f>CV356*I356</f>
        <v>6.8079999999999998</v>
      </c>
      <c r="V356">
        <f>CW356*I356</f>
        <v>0</v>
      </c>
      <c r="W356">
        <f>ROUND(CX356*I356,2)</f>
        <v>0</v>
      </c>
      <c r="X356">
        <f>ROUND(CY356,2)</f>
        <v>957.65</v>
      </c>
      <c r="Y356">
        <f>ROUND(CZ356,2)</f>
        <v>136.81</v>
      </c>
      <c r="AA356">
        <v>39292387</v>
      </c>
      <c r="AB356">
        <f>ROUND((AC356+AD356+AF356),6)</f>
        <v>125753.22</v>
      </c>
      <c r="AC356">
        <f>ROUND((ES356),6)</f>
        <v>122333.05</v>
      </c>
      <c r="AD356">
        <f>ROUND((((ET356)-(EU356))+AE356),6)</f>
        <v>0</v>
      </c>
      <c r="AE356">
        <f>ROUND((EU356),6)</f>
        <v>0</v>
      </c>
      <c r="AF356">
        <f>ROUND((EV356),6)</f>
        <v>3420.17</v>
      </c>
      <c r="AG356">
        <f>ROUND((AP356),6)</f>
        <v>0</v>
      </c>
      <c r="AH356">
        <f>(EW356)</f>
        <v>17.02</v>
      </c>
      <c r="AI356">
        <f>(EX356)</f>
        <v>0</v>
      </c>
      <c r="AJ356">
        <f>(AS356)</f>
        <v>0</v>
      </c>
      <c r="AK356">
        <v>125753.22</v>
      </c>
      <c r="AL356">
        <v>122333.05</v>
      </c>
      <c r="AM356">
        <v>0</v>
      </c>
      <c r="AN356">
        <v>0</v>
      </c>
      <c r="AO356">
        <v>3420.17</v>
      </c>
      <c r="AP356">
        <v>0</v>
      </c>
      <c r="AQ356">
        <v>17.02</v>
      </c>
      <c r="AR356">
        <v>0</v>
      </c>
      <c r="AS356">
        <v>0</v>
      </c>
      <c r="AT356">
        <v>70</v>
      </c>
      <c r="AU356">
        <v>10</v>
      </c>
      <c r="AV356">
        <v>1</v>
      </c>
      <c r="AW356">
        <v>1</v>
      </c>
      <c r="AZ356">
        <v>1</v>
      </c>
      <c r="BA356">
        <v>1</v>
      </c>
      <c r="BB356">
        <v>1</v>
      </c>
      <c r="BC356">
        <v>1</v>
      </c>
      <c r="BD356" t="s">
        <v>3</v>
      </c>
      <c r="BE356" t="s">
        <v>3</v>
      </c>
      <c r="BF356" t="s">
        <v>3</v>
      </c>
      <c r="BG356" t="s">
        <v>3</v>
      </c>
      <c r="BH356">
        <v>0</v>
      </c>
      <c r="BI356">
        <v>4</v>
      </c>
      <c r="BJ356" t="s">
        <v>231</v>
      </c>
      <c r="BM356">
        <v>0</v>
      </c>
      <c r="BN356">
        <v>0</v>
      </c>
      <c r="BO356" t="s">
        <v>3</v>
      </c>
      <c r="BP356">
        <v>0</v>
      </c>
      <c r="BQ356">
        <v>1</v>
      </c>
      <c r="BR356">
        <v>0</v>
      </c>
      <c r="BS356">
        <v>1</v>
      </c>
      <c r="BT356">
        <v>1</v>
      </c>
      <c r="BU356">
        <v>1</v>
      </c>
      <c r="BV356">
        <v>1</v>
      </c>
      <c r="BW356">
        <v>1</v>
      </c>
      <c r="BX356">
        <v>1</v>
      </c>
      <c r="BY356" t="s">
        <v>3</v>
      </c>
      <c r="BZ356">
        <v>70</v>
      </c>
      <c r="CA356">
        <v>10</v>
      </c>
      <c r="CE356">
        <v>0</v>
      </c>
      <c r="CF356">
        <v>0</v>
      </c>
      <c r="CG356">
        <v>0</v>
      </c>
      <c r="CM356">
        <v>0</v>
      </c>
      <c r="CN356" t="s">
        <v>3</v>
      </c>
      <c r="CO356">
        <v>0</v>
      </c>
      <c r="CP356">
        <f>(P356+Q356+S356)</f>
        <v>50301.29</v>
      </c>
      <c r="CQ356">
        <f>(AC356*BC356*AW356)</f>
        <v>122333.05</v>
      </c>
      <c r="CR356">
        <f>((((ET356)*BB356-(EU356)*BS356)+AE356*BS356)*AV356)</f>
        <v>0</v>
      </c>
      <c r="CS356">
        <f>(AE356*BS356*AV356)</f>
        <v>0</v>
      </c>
      <c r="CT356">
        <f>(AF356*BA356*AV356)</f>
        <v>3420.17</v>
      </c>
      <c r="CU356">
        <f>AG356</f>
        <v>0</v>
      </c>
      <c r="CV356">
        <f>(AH356*AV356)</f>
        <v>17.02</v>
      </c>
      <c r="CW356">
        <f>AI356</f>
        <v>0</v>
      </c>
      <c r="CX356">
        <f>AJ356</f>
        <v>0</v>
      </c>
      <c r="CY356">
        <f>((S356*BZ356)/100)</f>
        <v>957.64899999999989</v>
      </c>
      <c r="CZ356">
        <f>((S356*CA356)/100)</f>
        <v>136.80699999999999</v>
      </c>
      <c r="DC356" t="s">
        <v>3</v>
      </c>
      <c r="DD356" t="s">
        <v>3</v>
      </c>
      <c r="DE356" t="s">
        <v>3</v>
      </c>
      <c r="DF356" t="s">
        <v>3</v>
      </c>
      <c r="DG356" t="s">
        <v>3</v>
      </c>
      <c r="DH356" t="s">
        <v>3</v>
      </c>
      <c r="DI356" t="s">
        <v>3</v>
      </c>
      <c r="DJ356" t="s">
        <v>3</v>
      </c>
      <c r="DK356" t="s">
        <v>3</v>
      </c>
      <c r="DL356" t="s">
        <v>3</v>
      </c>
      <c r="DM356" t="s">
        <v>3</v>
      </c>
      <c r="DN356">
        <v>0</v>
      </c>
      <c r="DO356">
        <v>0</v>
      </c>
      <c r="DP356">
        <v>1</v>
      </c>
      <c r="DQ356">
        <v>1</v>
      </c>
      <c r="DU356">
        <v>1010</v>
      </c>
      <c r="DV356" t="s">
        <v>230</v>
      </c>
      <c r="DW356" t="s">
        <v>230</v>
      </c>
      <c r="DX356">
        <v>100</v>
      </c>
      <c r="EE356">
        <v>34857346</v>
      </c>
      <c r="EF356">
        <v>1</v>
      </c>
      <c r="EG356" t="s">
        <v>22</v>
      </c>
      <c r="EH356">
        <v>0</v>
      </c>
      <c r="EI356" t="s">
        <v>3</v>
      </c>
      <c r="EJ356">
        <v>4</v>
      </c>
      <c r="EK356">
        <v>0</v>
      </c>
      <c r="EL356" t="s">
        <v>23</v>
      </c>
      <c r="EM356" t="s">
        <v>24</v>
      </c>
      <c r="EO356" t="s">
        <v>3</v>
      </c>
      <c r="EQ356">
        <v>0</v>
      </c>
      <c r="ER356">
        <v>125753.22</v>
      </c>
      <c r="ES356">
        <v>122333.05</v>
      </c>
      <c r="ET356">
        <v>0</v>
      </c>
      <c r="EU356">
        <v>0</v>
      </c>
      <c r="EV356">
        <v>3420.17</v>
      </c>
      <c r="EW356">
        <v>17.02</v>
      </c>
      <c r="EX356">
        <v>0</v>
      </c>
      <c r="EY356">
        <v>0</v>
      </c>
      <c r="FQ356">
        <v>0</v>
      </c>
      <c r="FR356">
        <f>ROUND(IF(AND(BH356=3,BI356=3),P356,0),2)</f>
        <v>0</v>
      </c>
      <c r="FS356">
        <v>0</v>
      </c>
      <c r="FX356">
        <v>70</v>
      </c>
      <c r="FY356">
        <v>10</v>
      </c>
      <c r="GA356" t="s">
        <v>3</v>
      </c>
      <c r="GD356">
        <v>0</v>
      </c>
      <c r="GF356">
        <v>620679664</v>
      </c>
      <c r="GG356">
        <v>2</v>
      </c>
      <c r="GH356">
        <v>1</v>
      </c>
      <c r="GI356">
        <v>-2</v>
      </c>
      <c r="GJ356">
        <v>0</v>
      </c>
      <c r="GK356">
        <f>ROUND(R356*(R12)/100,2)</f>
        <v>0</v>
      </c>
      <c r="GL356">
        <f>ROUND(IF(AND(BH356=3,BI356=3,FS356&lt;&gt;0),P356,0),2)</f>
        <v>0</v>
      </c>
      <c r="GM356">
        <f>ROUND(O356+X356+Y356+GK356,2)+GX356</f>
        <v>51395.75</v>
      </c>
      <c r="GN356">
        <f>IF(OR(BI356=0,BI356=1),ROUND(O356+X356+Y356+GK356,2),0)</f>
        <v>0</v>
      </c>
      <c r="GO356">
        <f>IF(BI356=2,ROUND(O356+X356+Y356+GK356,2),0)</f>
        <v>0</v>
      </c>
      <c r="GP356">
        <f>IF(BI356=4,ROUND(O356+X356+Y356+GK356,2)+GX356,0)</f>
        <v>51395.75</v>
      </c>
      <c r="GR356">
        <v>0</v>
      </c>
      <c r="GS356">
        <v>3</v>
      </c>
      <c r="GT356">
        <v>0</v>
      </c>
      <c r="GU356" t="s">
        <v>3</v>
      </c>
      <c r="GV356">
        <f>ROUND((GT356),6)</f>
        <v>0</v>
      </c>
      <c r="GW356">
        <v>1</v>
      </c>
      <c r="GX356">
        <f>ROUND(HC356*I356,2)</f>
        <v>0</v>
      </c>
      <c r="HA356">
        <v>0</v>
      </c>
      <c r="HB356">
        <v>0</v>
      </c>
      <c r="HC356">
        <f>GV356*GW356</f>
        <v>0</v>
      </c>
      <c r="IK356">
        <v>0</v>
      </c>
    </row>
    <row r="358" spans="1:245" x14ac:dyDescent="0.2">
      <c r="A358" s="2">
        <v>51</v>
      </c>
      <c r="B358" s="2">
        <f>B351</f>
        <v>1</v>
      </c>
      <c r="C358" s="2">
        <f>A351</f>
        <v>5</v>
      </c>
      <c r="D358" s="2">
        <f>ROW(A351)</f>
        <v>351</v>
      </c>
      <c r="E358" s="2"/>
      <c r="F358" s="2" t="str">
        <f>IF(F351&lt;&gt;"",F351,"")</f>
        <v>Новый подраздел</v>
      </c>
      <c r="G358" s="2" t="str">
        <f>IF(G351&lt;&gt;"",G351,"")</f>
        <v>Демонтаж/Устройство МАФ</v>
      </c>
      <c r="H358" s="2">
        <v>0</v>
      </c>
      <c r="I358" s="2"/>
      <c r="J358" s="2"/>
      <c r="K358" s="2"/>
      <c r="L358" s="2"/>
      <c r="M358" s="2"/>
      <c r="N358" s="2"/>
      <c r="O358" s="2">
        <f t="shared" ref="O358:T358" si="250">ROUND(AB358,2)</f>
        <v>50574.9</v>
      </c>
      <c r="P358" s="2">
        <f t="shared" si="250"/>
        <v>48933.22</v>
      </c>
      <c r="Q358" s="2">
        <f t="shared" si="250"/>
        <v>0</v>
      </c>
      <c r="R358" s="2">
        <f t="shared" si="250"/>
        <v>0</v>
      </c>
      <c r="S358" s="2">
        <f t="shared" si="250"/>
        <v>1641.68</v>
      </c>
      <c r="T358" s="2">
        <f t="shared" si="250"/>
        <v>0</v>
      </c>
      <c r="U358" s="2">
        <f>AH358</f>
        <v>8.1695999999999991</v>
      </c>
      <c r="V358" s="2">
        <f>AI358</f>
        <v>0</v>
      </c>
      <c r="W358" s="2">
        <f>ROUND(AJ358,2)</f>
        <v>0</v>
      </c>
      <c r="X358" s="2">
        <f>ROUND(AK358,2)</f>
        <v>1149.18</v>
      </c>
      <c r="Y358" s="2">
        <f>ROUND(AL358,2)</f>
        <v>164.17</v>
      </c>
      <c r="Z358" s="2"/>
      <c r="AA358" s="2"/>
      <c r="AB358" s="2">
        <f>ROUND(SUMIF(AA355:AA356,"=39292387",O355:O356),2)</f>
        <v>50574.9</v>
      </c>
      <c r="AC358" s="2">
        <f>ROUND(SUMIF(AA355:AA356,"=39292387",P355:P356),2)</f>
        <v>48933.22</v>
      </c>
      <c r="AD358" s="2">
        <f>ROUND(SUMIF(AA355:AA356,"=39292387",Q355:Q356),2)</f>
        <v>0</v>
      </c>
      <c r="AE358" s="2">
        <f>ROUND(SUMIF(AA355:AA356,"=39292387",R355:R356),2)</f>
        <v>0</v>
      </c>
      <c r="AF358" s="2">
        <f>ROUND(SUMIF(AA355:AA356,"=39292387",S355:S356),2)</f>
        <v>1641.68</v>
      </c>
      <c r="AG358" s="2">
        <f>ROUND(SUMIF(AA355:AA356,"=39292387",T355:T356),2)</f>
        <v>0</v>
      </c>
      <c r="AH358" s="2">
        <f>SUMIF(AA355:AA356,"=39292387",U355:U356)</f>
        <v>8.1695999999999991</v>
      </c>
      <c r="AI358" s="2">
        <f>SUMIF(AA355:AA356,"=39292387",V355:V356)</f>
        <v>0</v>
      </c>
      <c r="AJ358" s="2">
        <f>ROUND(SUMIF(AA355:AA356,"=39292387",W355:W356),2)</f>
        <v>0</v>
      </c>
      <c r="AK358" s="2">
        <f>ROUND(SUMIF(AA355:AA356,"=39292387",X355:X356),2)</f>
        <v>1149.18</v>
      </c>
      <c r="AL358" s="2">
        <f>ROUND(SUMIF(AA355:AA356,"=39292387",Y355:Y356),2)</f>
        <v>164.17</v>
      </c>
      <c r="AM358" s="2"/>
      <c r="AN358" s="2"/>
      <c r="AO358" s="2">
        <f t="shared" ref="AO358:BC358" si="251">ROUND(BX358,2)</f>
        <v>0</v>
      </c>
      <c r="AP358" s="2">
        <f t="shared" si="251"/>
        <v>0</v>
      </c>
      <c r="AQ358" s="2">
        <f t="shared" si="251"/>
        <v>0</v>
      </c>
      <c r="AR358" s="2">
        <f t="shared" si="251"/>
        <v>51888.25</v>
      </c>
      <c r="AS358" s="2">
        <f t="shared" si="251"/>
        <v>0</v>
      </c>
      <c r="AT358" s="2">
        <f t="shared" si="251"/>
        <v>0</v>
      </c>
      <c r="AU358" s="2">
        <f t="shared" si="251"/>
        <v>51888.25</v>
      </c>
      <c r="AV358" s="2">
        <f t="shared" si="251"/>
        <v>48933.22</v>
      </c>
      <c r="AW358" s="2">
        <f t="shared" si="251"/>
        <v>48933.22</v>
      </c>
      <c r="AX358" s="2">
        <f t="shared" si="251"/>
        <v>0</v>
      </c>
      <c r="AY358" s="2">
        <f t="shared" si="251"/>
        <v>48933.22</v>
      </c>
      <c r="AZ358" s="2">
        <f t="shared" si="251"/>
        <v>0</v>
      </c>
      <c r="BA358" s="2">
        <f t="shared" si="251"/>
        <v>0</v>
      </c>
      <c r="BB358" s="2">
        <f t="shared" si="251"/>
        <v>0</v>
      </c>
      <c r="BC358" s="2">
        <f t="shared" si="251"/>
        <v>0</v>
      </c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>
        <f>ROUND(SUMIF(AA355:AA356,"=39292387",FQ355:FQ356),2)</f>
        <v>0</v>
      </c>
      <c r="BY358" s="2">
        <f>ROUND(SUMIF(AA355:AA356,"=39292387",FR355:FR356),2)</f>
        <v>0</v>
      </c>
      <c r="BZ358" s="2">
        <f>ROUND(SUMIF(AA355:AA356,"=39292387",GL355:GL356),2)</f>
        <v>0</v>
      </c>
      <c r="CA358" s="2">
        <f>ROUND(SUMIF(AA355:AA356,"=39292387",GM355:GM356),2)</f>
        <v>51888.25</v>
      </c>
      <c r="CB358" s="2">
        <f>ROUND(SUMIF(AA355:AA356,"=39292387",GN355:GN356),2)</f>
        <v>0</v>
      </c>
      <c r="CC358" s="2">
        <f>ROUND(SUMIF(AA355:AA356,"=39292387",GO355:GO356),2)</f>
        <v>0</v>
      </c>
      <c r="CD358" s="2">
        <f>ROUND(SUMIF(AA355:AA356,"=39292387",GP355:GP356),2)</f>
        <v>51888.25</v>
      </c>
      <c r="CE358" s="2">
        <f>AC358-BX358</f>
        <v>48933.22</v>
      </c>
      <c r="CF358" s="2">
        <f>AC358-BY358</f>
        <v>48933.22</v>
      </c>
      <c r="CG358" s="2">
        <f>BX358-BZ358</f>
        <v>0</v>
      </c>
      <c r="CH358" s="2">
        <f>AC358-BX358-BY358+BZ358</f>
        <v>48933.22</v>
      </c>
      <c r="CI358" s="2">
        <f>BY358-BZ358</f>
        <v>0</v>
      </c>
      <c r="CJ358" s="2">
        <f>ROUND(SUMIF(AA355:AA356,"=39292387",GX355:GX356),2)</f>
        <v>0</v>
      </c>
      <c r="CK358" s="2">
        <f>ROUND(SUMIF(AA355:AA356,"=39292387",GY355:GY356),2)</f>
        <v>0</v>
      </c>
      <c r="CL358" s="2">
        <f>ROUND(SUMIF(AA355:AA356,"=39292387",GZ355:GZ356),2)</f>
        <v>0</v>
      </c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>
        <v>0</v>
      </c>
    </row>
    <row r="360" spans="1:245" x14ac:dyDescent="0.2">
      <c r="A360" s="4">
        <v>50</v>
      </c>
      <c r="B360" s="4">
        <v>0</v>
      </c>
      <c r="C360" s="4">
        <v>0</v>
      </c>
      <c r="D360" s="4">
        <v>1</v>
      </c>
      <c r="E360" s="4">
        <v>201</v>
      </c>
      <c r="F360" s="4">
        <f>ROUND(Source!O358,O360)</f>
        <v>50574.9</v>
      </c>
      <c r="G360" s="4" t="s">
        <v>65</v>
      </c>
      <c r="H360" s="4" t="s">
        <v>66</v>
      </c>
      <c r="I360" s="4"/>
      <c r="J360" s="4"/>
      <c r="K360" s="4">
        <v>201</v>
      </c>
      <c r="L360" s="4">
        <v>1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45" x14ac:dyDescent="0.2">
      <c r="A361" s="4">
        <v>50</v>
      </c>
      <c r="B361" s="4">
        <v>0</v>
      </c>
      <c r="C361" s="4">
        <v>0</v>
      </c>
      <c r="D361" s="4">
        <v>1</v>
      </c>
      <c r="E361" s="4">
        <v>202</v>
      </c>
      <c r="F361" s="4">
        <f>ROUND(Source!P358,O361)</f>
        <v>48933.22</v>
      </c>
      <c r="G361" s="4" t="s">
        <v>67</v>
      </c>
      <c r="H361" s="4" t="s">
        <v>68</v>
      </c>
      <c r="I361" s="4"/>
      <c r="J361" s="4"/>
      <c r="K361" s="4">
        <v>202</v>
      </c>
      <c r="L361" s="4">
        <v>2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45" x14ac:dyDescent="0.2">
      <c r="A362" s="4">
        <v>50</v>
      </c>
      <c r="B362" s="4">
        <v>0</v>
      </c>
      <c r="C362" s="4">
        <v>0</v>
      </c>
      <c r="D362" s="4">
        <v>1</v>
      </c>
      <c r="E362" s="4">
        <v>222</v>
      </c>
      <c r="F362" s="4">
        <f>ROUND(Source!AO358,O362)</f>
        <v>0</v>
      </c>
      <c r="G362" s="4" t="s">
        <v>69</v>
      </c>
      <c r="H362" s="4" t="s">
        <v>70</v>
      </c>
      <c r="I362" s="4"/>
      <c r="J362" s="4"/>
      <c r="K362" s="4">
        <v>222</v>
      </c>
      <c r="L362" s="4">
        <v>3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45" x14ac:dyDescent="0.2">
      <c r="A363" s="4">
        <v>50</v>
      </c>
      <c r="B363" s="4">
        <v>0</v>
      </c>
      <c r="C363" s="4">
        <v>0</v>
      </c>
      <c r="D363" s="4">
        <v>1</v>
      </c>
      <c r="E363" s="4">
        <v>225</v>
      </c>
      <c r="F363" s="4">
        <f>ROUND(Source!AV358,O363)</f>
        <v>48933.22</v>
      </c>
      <c r="G363" s="4" t="s">
        <v>71</v>
      </c>
      <c r="H363" s="4" t="s">
        <v>72</v>
      </c>
      <c r="I363" s="4"/>
      <c r="J363" s="4"/>
      <c r="K363" s="4">
        <v>225</v>
      </c>
      <c r="L363" s="4">
        <v>4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45" x14ac:dyDescent="0.2">
      <c r="A364" s="4">
        <v>50</v>
      </c>
      <c r="B364" s="4">
        <v>0</v>
      </c>
      <c r="C364" s="4">
        <v>0</v>
      </c>
      <c r="D364" s="4">
        <v>1</v>
      </c>
      <c r="E364" s="4">
        <v>226</v>
      </c>
      <c r="F364" s="4">
        <f>ROUND(Source!AW358,O364)</f>
        <v>48933.22</v>
      </c>
      <c r="G364" s="4" t="s">
        <v>73</v>
      </c>
      <c r="H364" s="4" t="s">
        <v>74</v>
      </c>
      <c r="I364" s="4"/>
      <c r="J364" s="4"/>
      <c r="K364" s="4">
        <v>226</v>
      </c>
      <c r="L364" s="4">
        <v>5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45" x14ac:dyDescent="0.2">
      <c r="A365" s="4">
        <v>50</v>
      </c>
      <c r="B365" s="4">
        <v>0</v>
      </c>
      <c r="C365" s="4">
        <v>0</v>
      </c>
      <c r="D365" s="4">
        <v>1</v>
      </c>
      <c r="E365" s="4">
        <v>227</v>
      </c>
      <c r="F365" s="4">
        <f>ROUND(Source!AX358,O365)</f>
        <v>0</v>
      </c>
      <c r="G365" s="4" t="s">
        <v>75</v>
      </c>
      <c r="H365" s="4" t="s">
        <v>76</v>
      </c>
      <c r="I365" s="4"/>
      <c r="J365" s="4"/>
      <c r="K365" s="4">
        <v>227</v>
      </c>
      <c r="L365" s="4">
        <v>6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45" x14ac:dyDescent="0.2">
      <c r="A366" s="4">
        <v>50</v>
      </c>
      <c r="B366" s="4">
        <v>0</v>
      </c>
      <c r="C366" s="4">
        <v>0</v>
      </c>
      <c r="D366" s="4">
        <v>1</v>
      </c>
      <c r="E366" s="4">
        <v>228</v>
      </c>
      <c r="F366" s="4">
        <f>ROUND(Source!AY358,O366)</f>
        <v>48933.22</v>
      </c>
      <c r="G366" s="4" t="s">
        <v>77</v>
      </c>
      <c r="H366" s="4" t="s">
        <v>78</v>
      </c>
      <c r="I366" s="4"/>
      <c r="J366" s="4"/>
      <c r="K366" s="4">
        <v>228</v>
      </c>
      <c r="L366" s="4">
        <v>7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45" x14ac:dyDescent="0.2">
      <c r="A367" s="4">
        <v>50</v>
      </c>
      <c r="B367" s="4">
        <v>0</v>
      </c>
      <c r="C367" s="4">
        <v>0</v>
      </c>
      <c r="D367" s="4">
        <v>1</v>
      </c>
      <c r="E367" s="4">
        <v>216</v>
      </c>
      <c r="F367" s="4">
        <f>ROUND(Source!AP358,O367)</f>
        <v>0</v>
      </c>
      <c r="G367" s="4" t="s">
        <v>79</v>
      </c>
      <c r="H367" s="4" t="s">
        <v>80</v>
      </c>
      <c r="I367" s="4"/>
      <c r="J367" s="4"/>
      <c r="K367" s="4">
        <v>216</v>
      </c>
      <c r="L367" s="4">
        <v>8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45" x14ac:dyDescent="0.2">
      <c r="A368" s="4">
        <v>50</v>
      </c>
      <c r="B368" s="4">
        <v>0</v>
      </c>
      <c r="C368" s="4">
        <v>0</v>
      </c>
      <c r="D368" s="4">
        <v>1</v>
      </c>
      <c r="E368" s="4">
        <v>223</v>
      </c>
      <c r="F368" s="4">
        <f>ROUND(Source!AQ358,O368)</f>
        <v>0</v>
      </c>
      <c r="G368" s="4" t="s">
        <v>81</v>
      </c>
      <c r="H368" s="4" t="s">
        <v>82</v>
      </c>
      <c r="I368" s="4"/>
      <c r="J368" s="4"/>
      <c r="K368" s="4">
        <v>223</v>
      </c>
      <c r="L368" s="4">
        <v>9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3" x14ac:dyDescent="0.2">
      <c r="A369" s="4">
        <v>50</v>
      </c>
      <c r="B369" s="4">
        <v>0</v>
      </c>
      <c r="C369" s="4">
        <v>0</v>
      </c>
      <c r="D369" s="4">
        <v>1</v>
      </c>
      <c r="E369" s="4">
        <v>229</v>
      </c>
      <c r="F369" s="4">
        <f>ROUND(Source!AZ358,O369)</f>
        <v>0</v>
      </c>
      <c r="G369" s="4" t="s">
        <v>83</v>
      </c>
      <c r="H369" s="4" t="s">
        <v>84</v>
      </c>
      <c r="I369" s="4"/>
      <c r="J369" s="4"/>
      <c r="K369" s="4">
        <v>229</v>
      </c>
      <c r="L369" s="4">
        <v>10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3" x14ac:dyDescent="0.2">
      <c r="A370" s="4">
        <v>50</v>
      </c>
      <c r="B370" s="4">
        <v>0</v>
      </c>
      <c r="C370" s="4">
        <v>0</v>
      </c>
      <c r="D370" s="4">
        <v>1</v>
      </c>
      <c r="E370" s="4">
        <v>203</v>
      </c>
      <c r="F370" s="4">
        <f>ROUND(Source!Q358,O370)</f>
        <v>0</v>
      </c>
      <c r="G370" s="4" t="s">
        <v>85</v>
      </c>
      <c r="H370" s="4" t="s">
        <v>86</v>
      </c>
      <c r="I370" s="4"/>
      <c r="J370" s="4"/>
      <c r="K370" s="4">
        <v>203</v>
      </c>
      <c r="L370" s="4">
        <v>11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3" x14ac:dyDescent="0.2">
      <c r="A371" s="4">
        <v>50</v>
      </c>
      <c r="B371" s="4">
        <v>0</v>
      </c>
      <c r="C371" s="4">
        <v>0</v>
      </c>
      <c r="D371" s="4">
        <v>1</v>
      </c>
      <c r="E371" s="4">
        <v>231</v>
      </c>
      <c r="F371" s="4">
        <f>ROUND(Source!BB358,O371)</f>
        <v>0</v>
      </c>
      <c r="G371" s="4" t="s">
        <v>87</v>
      </c>
      <c r="H371" s="4" t="s">
        <v>88</v>
      </c>
      <c r="I371" s="4"/>
      <c r="J371" s="4"/>
      <c r="K371" s="4">
        <v>231</v>
      </c>
      <c r="L371" s="4">
        <v>12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3" x14ac:dyDescent="0.2">
      <c r="A372" s="4">
        <v>50</v>
      </c>
      <c r="B372" s="4">
        <v>0</v>
      </c>
      <c r="C372" s="4">
        <v>0</v>
      </c>
      <c r="D372" s="4">
        <v>1</v>
      </c>
      <c r="E372" s="4">
        <v>204</v>
      </c>
      <c r="F372" s="4">
        <f>ROUND(Source!R358,O372)</f>
        <v>0</v>
      </c>
      <c r="G372" s="4" t="s">
        <v>89</v>
      </c>
      <c r="H372" s="4" t="s">
        <v>90</v>
      </c>
      <c r="I372" s="4"/>
      <c r="J372" s="4"/>
      <c r="K372" s="4">
        <v>204</v>
      </c>
      <c r="L372" s="4">
        <v>13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3" x14ac:dyDescent="0.2">
      <c r="A373" s="4">
        <v>50</v>
      </c>
      <c r="B373" s="4">
        <v>0</v>
      </c>
      <c r="C373" s="4">
        <v>0</v>
      </c>
      <c r="D373" s="4">
        <v>1</v>
      </c>
      <c r="E373" s="4">
        <v>205</v>
      </c>
      <c r="F373" s="4">
        <f>ROUND(Source!S358,O373)</f>
        <v>1641.68</v>
      </c>
      <c r="G373" s="4" t="s">
        <v>91</v>
      </c>
      <c r="H373" s="4" t="s">
        <v>92</v>
      </c>
      <c r="I373" s="4"/>
      <c r="J373" s="4"/>
      <c r="K373" s="4">
        <v>205</v>
      </c>
      <c r="L373" s="4">
        <v>14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3" x14ac:dyDescent="0.2">
      <c r="A374" s="4">
        <v>50</v>
      </c>
      <c r="B374" s="4">
        <v>0</v>
      </c>
      <c r="C374" s="4">
        <v>0</v>
      </c>
      <c r="D374" s="4">
        <v>1</v>
      </c>
      <c r="E374" s="4">
        <v>232</v>
      </c>
      <c r="F374" s="4">
        <f>ROUND(Source!BC358,O374)</f>
        <v>0</v>
      </c>
      <c r="G374" s="4" t="s">
        <v>93</v>
      </c>
      <c r="H374" s="4" t="s">
        <v>94</v>
      </c>
      <c r="I374" s="4"/>
      <c r="J374" s="4"/>
      <c r="K374" s="4">
        <v>232</v>
      </c>
      <c r="L374" s="4">
        <v>15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/>
    </row>
    <row r="375" spans="1:23" x14ac:dyDescent="0.2">
      <c r="A375" s="4">
        <v>50</v>
      </c>
      <c r="B375" s="4">
        <v>0</v>
      </c>
      <c r="C375" s="4">
        <v>0</v>
      </c>
      <c r="D375" s="4">
        <v>1</v>
      </c>
      <c r="E375" s="4">
        <v>214</v>
      </c>
      <c r="F375" s="4">
        <f>ROUND(Source!AS358,O375)</f>
        <v>0</v>
      </c>
      <c r="G375" s="4" t="s">
        <v>95</v>
      </c>
      <c r="H375" s="4" t="s">
        <v>96</v>
      </c>
      <c r="I375" s="4"/>
      <c r="J375" s="4"/>
      <c r="K375" s="4">
        <v>214</v>
      </c>
      <c r="L375" s="4">
        <v>16</v>
      </c>
      <c r="M375" s="4">
        <v>3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/>
    </row>
    <row r="376" spans="1:23" x14ac:dyDescent="0.2">
      <c r="A376" s="4">
        <v>50</v>
      </c>
      <c r="B376" s="4">
        <v>0</v>
      </c>
      <c r="C376" s="4">
        <v>0</v>
      </c>
      <c r="D376" s="4">
        <v>1</v>
      </c>
      <c r="E376" s="4">
        <v>215</v>
      </c>
      <c r="F376" s="4">
        <f>ROUND(Source!AT358,O376)</f>
        <v>0</v>
      </c>
      <c r="G376" s="4" t="s">
        <v>97</v>
      </c>
      <c r="H376" s="4" t="s">
        <v>98</v>
      </c>
      <c r="I376" s="4"/>
      <c r="J376" s="4"/>
      <c r="K376" s="4">
        <v>215</v>
      </c>
      <c r="L376" s="4">
        <v>17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/>
    </row>
    <row r="377" spans="1:23" x14ac:dyDescent="0.2">
      <c r="A377" s="4">
        <v>50</v>
      </c>
      <c r="B377" s="4">
        <v>0</v>
      </c>
      <c r="C377" s="4">
        <v>0</v>
      </c>
      <c r="D377" s="4">
        <v>1</v>
      </c>
      <c r="E377" s="4">
        <v>217</v>
      </c>
      <c r="F377" s="4">
        <f>ROUND(Source!AU358,O377)</f>
        <v>51888.25</v>
      </c>
      <c r="G377" s="4" t="s">
        <v>99</v>
      </c>
      <c r="H377" s="4" t="s">
        <v>100</v>
      </c>
      <c r="I377" s="4"/>
      <c r="J377" s="4"/>
      <c r="K377" s="4">
        <v>217</v>
      </c>
      <c r="L377" s="4">
        <v>18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/>
    </row>
    <row r="378" spans="1:23" x14ac:dyDescent="0.2">
      <c r="A378" s="4">
        <v>50</v>
      </c>
      <c r="B378" s="4">
        <v>0</v>
      </c>
      <c r="C378" s="4">
        <v>0</v>
      </c>
      <c r="D378" s="4">
        <v>1</v>
      </c>
      <c r="E378" s="4">
        <v>230</v>
      </c>
      <c r="F378" s="4">
        <f>ROUND(Source!BA358,O378)</f>
        <v>0</v>
      </c>
      <c r="G378" s="4" t="s">
        <v>101</v>
      </c>
      <c r="H378" s="4" t="s">
        <v>102</v>
      </c>
      <c r="I378" s="4"/>
      <c r="J378" s="4"/>
      <c r="K378" s="4">
        <v>230</v>
      </c>
      <c r="L378" s="4">
        <v>19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/>
    </row>
    <row r="379" spans="1:23" x14ac:dyDescent="0.2">
      <c r="A379" s="4">
        <v>50</v>
      </c>
      <c r="B379" s="4">
        <v>0</v>
      </c>
      <c r="C379" s="4">
        <v>0</v>
      </c>
      <c r="D379" s="4">
        <v>1</v>
      </c>
      <c r="E379" s="4">
        <v>206</v>
      </c>
      <c r="F379" s="4">
        <f>ROUND(Source!T358,O379)</f>
        <v>0</v>
      </c>
      <c r="G379" s="4" t="s">
        <v>103</v>
      </c>
      <c r="H379" s="4" t="s">
        <v>104</v>
      </c>
      <c r="I379" s="4"/>
      <c r="J379" s="4"/>
      <c r="K379" s="4">
        <v>206</v>
      </c>
      <c r="L379" s="4">
        <v>20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0" spans="1:23" x14ac:dyDescent="0.2">
      <c r="A380" s="4">
        <v>50</v>
      </c>
      <c r="B380" s="4">
        <v>0</v>
      </c>
      <c r="C380" s="4">
        <v>0</v>
      </c>
      <c r="D380" s="4">
        <v>1</v>
      </c>
      <c r="E380" s="4">
        <v>207</v>
      </c>
      <c r="F380" s="4">
        <f>Source!U358</f>
        <v>8.1695999999999991</v>
      </c>
      <c r="G380" s="4" t="s">
        <v>105</v>
      </c>
      <c r="H380" s="4" t="s">
        <v>106</v>
      </c>
      <c r="I380" s="4"/>
      <c r="J380" s="4"/>
      <c r="K380" s="4">
        <v>207</v>
      </c>
      <c r="L380" s="4">
        <v>21</v>
      </c>
      <c r="M380" s="4">
        <v>3</v>
      </c>
      <c r="N380" s="4" t="s">
        <v>3</v>
      </c>
      <c r="O380" s="4">
        <v>-1</v>
      </c>
      <c r="P380" s="4"/>
      <c r="Q380" s="4"/>
      <c r="R380" s="4"/>
      <c r="S380" s="4"/>
      <c r="T380" s="4"/>
      <c r="U380" s="4"/>
      <c r="V380" s="4"/>
      <c r="W380" s="4"/>
    </row>
    <row r="381" spans="1:23" x14ac:dyDescent="0.2">
      <c r="A381" s="4">
        <v>50</v>
      </c>
      <c r="B381" s="4">
        <v>0</v>
      </c>
      <c r="C381" s="4">
        <v>0</v>
      </c>
      <c r="D381" s="4">
        <v>1</v>
      </c>
      <c r="E381" s="4">
        <v>208</v>
      </c>
      <c r="F381" s="4">
        <f>Source!V358</f>
        <v>0</v>
      </c>
      <c r="G381" s="4" t="s">
        <v>107</v>
      </c>
      <c r="H381" s="4" t="s">
        <v>108</v>
      </c>
      <c r="I381" s="4"/>
      <c r="J381" s="4"/>
      <c r="K381" s="4">
        <v>208</v>
      </c>
      <c r="L381" s="4">
        <v>22</v>
      </c>
      <c r="M381" s="4">
        <v>3</v>
      </c>
      <c r="N381" s="4" t="s">
        <v>3</v>
      </c>
      <c r="O381" s="4">
        <v>-1</v>
      </c>
      <c r="P381" s="4"/>
      <c r="Q381" s="4"/>
      <c r="R381" s="4"/>
      <c r="S381" s="4"/>
      <c r="T381" s="4"/>
      <c r="U381" s="4"/>
      <c r="V381" s="4"/>
      <c r="W381" s="4"/>
    </row>
    <row r="382" spans="1:23" x14ac:dyDescent="0.2">
      <c r="A382" s="4">
        <v>50</v>
      </c>
      <c r="B382" s="4">
        <v>0</v>
      </c>
      <c r="C382" s="4">
        <v>0</v>
      </c>
      <c r="D382" s="4">
        <v>1</v>
      </c>
      <c r="E382" s="4">
        <v>209</v>
      </c>
      <c r="F382" s="4">
        <f>ROUND(Source!W358,O382)</f>
        <v>0</v>
      </c>
      <c r="G382" s="4" t="s">
        <v>109</v>
      </c>
      <c r="H382" s="4" t="s">
        <v>110</v>
      </c>
      <c r="I382" s="4"/>
      <c r="J382" s="4"/>
      <c r="K382" s="4">
        <v>209</v>
      </c>
      <c r="L382" s="4">
        <v>23</v>
      </c>
      <c r="M382" s="4">
        <v>3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/>
    </row>
    <row r="383" spans="1:23" x14ac:dyDescent="0.2">
      <c r="A383" s="4">
        <v>50</v>
      </c>
      <c r="B383" s="4">
        <v>0</v>
      </c>
      <c r="C383" s="4">
        <v>0</v>
      </c>
      <c r="D383" s="4">
        <v>1</v>
      </c>
      <c r="E383" s="4">
        <v>210</v>
      </c>
      <c r="F383" s="4">
        <f>ROUND(Source!X358,O383)</f>
        <v>1149.18</v>
      </c>
      <c r="G383" s="4" t="s">
        <v>111</v>
      </c>
      <c r="H383" s="4" t="s">
        <v>112</v>
      </c>
      <c r="I383" s="4"/>
      <c r="J383" s="4"/>
      <c r="K383" s="4">
        <v>210</v>
      </c>
      <c r="L383" s="4">
        <v>24</v>
      </c>
      <c r="M383" s="4">
        <v>3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/>
    </row>
    <row r="384" spans="1:23" x14ac:dyDescent="0.2">
      <c r="A384" s="4">
        <v>50</v>
      </c>
      <c r="B384" s="4">
        <v>0</v>
      </c>
      <c r="C384" s="4">
        <v>0</v>
      </c>
      <c r="D384" s="4">
        <v>1</v>
      </c>
      <c r="E384" s="4">
        <v>211</v>
      </c>
      <c r="F384" s="4">
        <f>ROUND(Source!Y358,O384)</f>
        <v>164.17</v>
      </c>
      <c r="G384" s="4" t="s">
        <v>113</v>
      </c>
      <c r="H384" s="4" t="s">
        <v>114</v>
      </c>
      <c r="I384" s="4"/>
      <c r="J384" s="4"/>
      <c r="K384" s="4">
        <v>211</v>
      </c>
      <c r="L384" s="4">
        <v>25</v>
      </c>
      <c r="M384" s="4">
        <v>3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/>
    </row>
    <row r="385" spans="1:206" x14ac:dyDescent="0.2">
      <c r="A385" s="4">
        <v>50</v>
      </c>
      <c r="B385" s="4">
        <v>0</v>
      </c>
      <c r="C385" s="4">
        <v>0</v>
      </c>
      <c r="D385" s="4">
        <v>1</v>
      </c>
      <c r="E385" s="4">
        <v>224</v>
      </c>
      <c r="F385" s="4">
        <f>ROUND(Source!AR358,O385)</f>
        <v>51888.25</v>
      </c>
      <c r="G385" s="4" t="s">
        <v>115</v>
      </c>
      <c r="H385" s="4" t="s">
        <v>116</v>
      </c>
      <c r="I385" s="4"/>
      <c r="J385" s="4"/>
      <c r="K385" s="4">
        <v>224</v>
      </c>
      <c r="L385" s="4">
        <v>26</v>
      </c>
      <c r="M385" s="4">
        <v>3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/>
    </row>
    <row r="387" spans="1:206" x14ac:dyDescent="0.2">
      <c r="A387" s="2">
        <v>51</v>
      </c>
      <c r="B387" s="2">
        <f>B182</f>
        <v>1</v>
      </c>
      <c r="C387" s="2">
        <f>A182</f>
        <v>4</v>
      </c>
      <c r="D387" s="2">
        <f>ROW(A182)</f>
        <v>182</v>
      </c>
      <c r="E387" s="2"/>
      <c r="F387" s="2" t="str">
        <f>IF(F182&lt;&gt;"",F182,"")</f>
        <v>Новый раздел</v>
      </c>
      <c r="G387" s="2" t="str">
        <f>IF(G182&lt;&gt;"",G182,"")</f>
        <v>Сосинская ул. д. 6 (Уширение проезжей части для организации парковок)</v>
      </c>
      <c r="H387" s="2">
        <v>0</v>
      </c>
      <c r="I387" s="2"/>
      <c r="J387" s="2"/>
      <c r="K387" s="2"/>
      <c r="L387" s="2"/>
      <c r="M387" s="2"/>
      <c r="N387" s="2"/>
      <c r="O387" s="2">
        <f t="shared" ref="O387:T387" si="252">ROUND(O202+O237+O286+O322+O358+AB387,2)</f>
        <v>991024.44</v>
      </c>
      <c r="P387" s="2">
        <f t="shared" si="252"/>
        <v>619823.65</v>
      </c>
      <c r="Q387" s="2">
        <f t="shared" si="252"/>
        <v>229746.73</v>
      </c>
      <c r="R387" s="2">
        <f t="shared" si="252"/>
        <v>125889.96</v>
      </c>
      <c r="S387" s="2">
        <f t="shared" si="252"/>
        <v>141454.06</v>
      </c>
      <c r="T387" s="2">
        <f t="shared" si="252"/>
        <v>0</v>
      </c>
      <c r="U387" s="2">
        <f>U202+U237+U286+U322+U358+AH387</f>
        <v>713.48227255920006</v>
      </c>
      <c r="V387" s="2">
        <f>V202+V237+V286+V322+V358+AI387</f>
        <v>0</v>
      </c>
      <c r="W387" s="2">
        <f>ROUND(W202+W237+W286+W322+W358+AJ387,2)</f>
        <v>0</v>
      </c>
      <c r="X387" s="2">
        <f>ROUND(X202+X237+X286+X322+X358+AK387,2)</f>
        <v>99017.85</v>
      </c>
      <c r="Y387" s="2">
        <f>ROUND(Y202+Y237+Y286+Y322+Y358+AL387,2)</f>
        <v>14145.42</v>
      </c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>
        <f t="shared" ref="AO387:BC387" si="253">ROUND(AO202+AO237+AO286+AO322+AO358+BX387,2)</f>
        <v>0</v>
      </c>
      <c r="AP387" s="2">
        <f t="shared" si="253"/>
        <v>0</v>
      </c>
      <c r="AQ387" s="2">
        <f t="shared" si="253"/>
        <v>0</v>
      </c>
      <c r="AR387" s="2">
        <f t="shared" si="253"/>
        <v>1124143.43</v>
      </c>
      <c r="AS387" s="2">
        <f t="shared" si="253"/>
        <v>0</v>
      </c>
      <c r="AT387" s="2">
        <f t="shared" si="253"/>
        <v>0</v>
      </c>
      <c r="AU387" s="2">
        <f t="shared" si="253"/>
        <v>1124143.43</v>
      </c>
      <c r="AV387" s="2">
        <f t="shared" si="253"/>
        <v>619823.65</v>
      </c>
      <c r="AW387" s="2">
        <f t="shared" si="253"/>
        <v>619823.65</v>
      </c>
      <c r="AX387" s="2">
        <f t="shared" si="253"/>
        <v>0</v>
      </c>
      <c r="AY387" s="2">
        <f t="shared" si="253"/>
        <v>619823.65</v>
      </c>
      <c r="AZ387" s="2">
        <f t="shared" si="253"/>
        <v>0</v>
      </c>
      <c r="BA387" s="2">
        <f t="shared" si="253"/>
        <v>0</v>
      </c>
      <c r="BB387" s="2">
        <f t="shared" si="253"/>
        <v>0</v>
      </c>
      <c r="BC387" s="2">
        <f t="shared" si="253"/>
        <v>0</v>
      </c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>
        <v>0</v>
      </c>
    </row>
    <row r="389" spans="1:206" x14ac:dyDescent="0.2">
      <c r="A389" s="4">
        <v>50</v>
      </c>
      <c r="B389" s="4">
        <v>0</v>
      </c>
      <c r="C389" s="4">
        <v>0</v>
      </c>
      <c r="D389" s="4">
        <v>1</v>
      </c>
      <c r="E389" s="4">
        <v>201</v>
      </c>
      <c r="F389" s="4">
        <f>ROUND(Source!O387,O389)</f>
        <v>991024.44</v>
      </c>
      <c r="G389" s="4" t="s">
        <v>65</v>
      </c>
      <c r="H389" s="4" t="s">
        <v>66</v>
      </c>
      <c r="I389" s="4"/>
      <c r="J389" s="4"/>
      <c r="K389" s="4">
        <v>201</v>
      </c>
      <c r="L389" s="4">
        <v>1</v>
      </c>
      <c r="M389" s="4">
        <v>3</v>
      </c>
      <c r="N389" s="4" t="s">
        <v>3</v>
      </c>
      <c r="O389" s="4">
        <v>2</v>
      </c>
      <c r="P389" s="4"/>
      <c r="Q389" s="4"/>
      <c r="R389" s="4"/>
      <c r="S389" s="4"/>
      <c r="T389" s="4"/>
      <c r="U389" s="4"/>
      <c r="V389" s="4"/>
      <c r="W389" s="4"/>
    </row>
    <row r="390" spans="1:206" x14ac:dyDescent="0.2">
      <c r="A390" s="4">
        <v>50</v>
      </c>
      <c r="B390" s="4">
        <v>0</v>
      </c>
      <c r="C390" s="4">
        <v>0</v>
      </c>
      <c r="D390" s="4">
        <v>1</v>
      </c>
      <c r="E390" s="4">
        <v>202</v>
      </c>
      <c r="F390" s="4">
        <f>ROUND(Source!P387,O390)</f>
        <v>619823.65</v>
      </c>
      <c r="G390" s="4" t="s">
        <v>67</v>
      </c>
      <c r="H390" s="4" t="s">
        <v>68</v>
      </c>
      <c r="I390" s="4"/>
      <c r="J390" s="4"/>
      <c r="K390" s="4">
        <v>202</v>
      </c>
      <c r="L390" s="4">
        <v>2</v>
      </c>
      <c r="M390" s="4">
        <v>3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/>
    </row>
    <row r="391" spans="1:206" x14ac:dyDescent="0.2">
      <c r="A391" s="4">
        <v>50</v>
      </c>
      <c r="B391" s="4">
        <v>0</v>
      </c>
      <c r="C391" s="4">
        <v>0</v>
      </c>
      <c r="D391" s="4">
        <v>1</v>
      </c>
      <c r="E391" s="4">
        <v>222</v>
      </c>
      <c r="F391" s="4">
        <f>ROUND(Source!AO387,O391)</f>
        <v>0</v>
      </c>
      <c r="G391" s="4" t="s">
        <v>69</v>
      </c>
      <c r="H391" s="4" t="s">
        <v>70</v>
      </c>
      <c r="I391" s="4"/>
      <c r="J391" s="4"/>
      <c r="K391" s="4">
        <v>222</v>
      </c>
      <c r="L391" s="4">
        <v>3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/>
    </row>
    <row r="392" spans="1:206" x14ac:dyDescent="0.2">
      <c r="A392" s="4">
        <v>50</v>
      </c>
      <c r="B392" s="4">
        <v>0</v>
      </c>
      <c r="C392" s="4">
        <v>0</v>
      </c>
      <c r="D392" s="4">
        <v>1</v>
      </c>
      <c r="E392" s="4">
        <v>225</v>
      </c>
      <c r="F392" s="4">
        <f>ROUND(Source!AV387,O392)</f>
        <v>619823.65</v>
      </c>
      <c r="G392" s="4" t="s">
        <v>71</v>
      </c>
      <c r="H392" s="4" t="s">
        <v>72</v>
      </c>
      <c r="I392" s="4"/>
      <c r="J392" s="4"/>
      <c r="K392" s="4">
        <v>225</v>
      </c>
      <c r="L392" s="4">
        <v>4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/>
    </row>
    <row r="393" spans="1:206" x14ac:dyDescent="0.2">
      <c r="A393" s="4">
        <v>50</v>
      </c>
      <c r="B393" s="4">
        <v>0</v>
      </c>
      <c r="C393" s="4">
        <v>0</v>
      </c>
      <c r="D393" s="4">
        <v>1</v>
      </c>
      <c r="E393" s="4">
        <v>226</v>
      </c>
      <c r="F393" s="4">
        <f>ROUND(Source!AW387,O393)</f>
        <v>619823.65</v>
      </c>
      <c r="G393" s="4" t="s">
        <v>73</v>
      </c>
      <c r="H393" s="4" t="s">
        <v>74</v>
      </c>
      <c r="I393" s="4"/>
      <c r="J393" s="4"/>
      <c r="K393" s="4">
        <v>226</v>
      </c>
      <c r="L393" s="4">
        <v>5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/>
    </row>
    <row r="394" spans="1:206" x14ac:dyDescent="0.2">
      <c r="A394" s="4">
        <v>50</v>
      </c>
      <c r="B394" s="4">
        <v>0</v>
      </c>
      <c r="C394" s="4">
        <v>0</v>
      </c>
      <c r="D394" s="4">
        <v>1</v>
      </c>
      <c r="E394" s="4">
        <v>227</v>
      </c>
      <c r="F394" s="4">
        <f>ROUND(Source!AX387,O394)</f>
        <v>0</v>
      </c>
      <c r="G394" s="4" t="s">
        <v>75</v>
      </c>
      <c r="H394" s="4" t="s">
        <v>76</v>
      </c>
      <c r="I394" s="4"/>
      <c r="J394" s="4"/>
      <c r="K394" s="4">
        <v>227</v>
      </c>
      <c r="L394" s="4">
        <v>6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06" x14ac:dyDescent="0.2">
      <c r="A395" s="4">
        <v>50</v>
      </c>
      <c r="B395" s="4">
        <v>0</v>
      </c>
      <c r="C395" s="4">
        <v>0</v>
      </c>
      <c r="D395" s="4">
        <v>1</v>
      </c>
      <c r="E395" s="4">
        <v>228</v>
      </c>
      <c r="F395" s="4">
        <f>ROUND(Source!AY387,O395)</f>
        <v>619823.65</v>
      </c>
      <c r="G395" s="4" t="s">
        <v>77</v>
      </c>
      <c r="H395" s="4" t="s">
        <v>78</v>
      </c>
      <c r="I395" s="4"/>
      <c r="J395" s="4"/>
      <c r="K395" s="4">
        <v>228</v>
      </c>
      <c r="L395" s="4">
        <v>7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06" x14ac:dyDescent="0.2">
      <c r="A396" s="4">
        <v>50</v>
      </c>
      <c r="B396" s="4">
        <v>0</v>
      </c>
      <c r="C396" s="4">
        <v>0</v>
      </c>
      <c r="D396" s="4">
        <v>1</v>
      </c>
      <c r="E396" s="4">
        <v>216</v>
      </c>
      <c r="F396" s="4">
        <f>ROUND(Source!AP387,O396)</f>
        <v>0</v>
      </c>
      <c r="G396" s="4" t="s">
        <v>79</v>
      </c>
      <c r="H396" s="4" t="s">
        <v>80</v>
      </c>
      <c r="I396" s="4"/>
      <c r="J396" s="4"/>
      <c r="K396" s="4">
        <v>216</v>
      </c>
      <c r="L396" s="4">
        <v>8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06" x14ac:dyDescent="0.2">
      <c r="A397" s="4">
        <v>50</v>
      </c>
      <c r="B397" s="4">
        <v>0</v>
      </c>
      <c r="C397" s="4">
        <v>0</v>
      </c>
      <c r="D397" s="4">
        <v>1</v>
      </c>
      <c r="E397" s="4">
        <v>223</v>
      </c>
      <c r="F397" s="4">
        <f>ROUND(Source!AQ387,O397)</f>
        <v>0</v>
      </c>
      <c r="G397" s="4" t="s">
        <v>81</v>
      </c>
      <c r="H397" s="4" t="s">
        <v>82</v>
      </c>
      <c r="I397" s="4"/>
      <c r="J397" s="4"/>
      <c r="K397" s="4">
        <v>223</v>
      </c>
      <c r="L397" s="4">
        <v>9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06" x14ac:dyDescent="0.2">
      <c r="A398" s="4">
        <v>50</v>
      </c>
      <c r="B398" s="4">
        <v>0</v>
      </c>
      <c r="C398" s="4">
        <v>0</v>
      </c>
      <c r="D398" s="4">
        <v>1</v>
      </c>
      <c r="E398" s="4">
        <v>229</v>
      </c>
      <c r="F398" s="4">
        <f>ROUND(Source!AZ387,O398)</f>
        <v>0</v>
      </c>
      <c r="G398" s="4" t="s">
        <v>83</v>
      </c>
      <c r="H398" s="4" t="s">
        <v>84</v>
      </c>
      <c r="I398" s="4"/>
      <c r="J398" s="4"/>
      <c r="K398" s="4">
        <v>229</v>
      </c>
      <c r="L398" s="4">
        <v>10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06" x14ac:dyDescent="0.2">
      <c r="A399" s="4">
        <v>50</v>
      </c>
      <c r="B399" s="4">
        <v>0</v>
      </c>
      <c r="C399" s="4">
        <v>0</v>
      </c>
      <c r="D399" s="4">
        <v>1</v>
      </c>
      <c r="E399" s="4">
        <v>203</v>
      </c>
      <c r="F399" s="4">
        <f>ROUND(Source!Q387,O399)</f>
        <v>229746.73</v>
      </c>
      <c r="G399" s="4" t="s">
        <v>85</v>
      </c>
      <c r="H399" s="4" t="s">
        <v>86</v>
      </c>
      <c r="I399" s="4"/>
      <c r="J399" s="4"/>
      <c r="K399" s="4">
        <v>203</v>
      </c>
      <c r="L399" s="4">
        <v>11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06" x14ac:dyDescent="0.2">
      <c r="A400" s="4">
        <v>50</v>
      </c>
      <c r="B400" s="4">
        <v>0</v>
      </c>
      <c r="C400" s="4">
        <v>0</v>
      </c>
      <c r="D400" s="4">
        <v>1</v>
      </c>
      <c r="E400" s="4">
        <v>231</v>
      </c>
      <c r="F400" s="4">
        <f>ROUND(Source!BB387,O400)</f>
        <v>0</v>
      </c>
      <c r="G400" s="4" t="s">
        <v>87</v>
      </c>
      <c r="H400" s="4" t="s">
        <v>88</v>
      </c>
      <c r="I400" s="4"/>
      <c r="J400" s="4"/>
      <c r="K400" s="4">
        <v>231</v>
      </c>
      <c r="L400" s="4">
        <v>12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88" x14ac:dyDescent="0.2">
      <c r="A401" s="4">
        <v>50</v>
      </c>
      <c r="B401" s="4">
        <v>0</v>
      </c>
      <c r="C401" s="4">
        <v>0</v>
      </c>
      <c r="D401" s="4">
        <v>1</v>
      </c>
      <c r="E401" s="4">
        <v>204</v>
      </c>
      <c r="F401" s="4">
        <f>ROUND(Source!R387,O401)</f>
        <v>125889.96</v>
      </c>
      <c r="G401" s="4" t="s">
        <v>89</v>
      </c>
      <c r="H401" s="4" t="s">
        <v>90</v>
      </c>
      <c r="I401" s="4"/>
      <c r="J401" s="4"/>
      <c r="K401" s="4">
        <v>204</v>
      </c>
      <c r="L401" s="4">
        <v>13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88" x14ac:dyDescent="0.2">
      <c r="A402" s="4">
        <v>50</v>
      </c>
      <c r="B402" s="4">
        <v>0</v>
      </c>
      <c r="C402" s="4">
        <v>0</v>
      </c>
      <c r="D402" s="4">
        <v>1</v>
      </c>
      <c r="E402" s="4">
        <v>205</v>
      </c>
      <c r="F402" s="4">
        <f>ROUND(Source!S387,O402)</f>
        <v>141454.06</v>
      </c>
      <c r="G402" s="4" t="s">
        <v>91</v>
      </c>
      <c r="H402" s="4" t="s">
        <v>92</v>
      </c>
      <c r="I402" s="4"/>
      <c r="J402" s="4"/>
      <c r="K402" s="4">
        <v>205</v>
      </c>
      <c r="L402" s="4">
        <v>14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88" x14ac:dyDescent="0.2">
      <c r="A403" s="4">
        <v>50</v>
      </c>
      <c r="B403" s="4">
        <v>0</v>
      </c>
      <c r="C403" s="4">
        <v>0</v>
      </c>
      <c r="D403" s="4">
        <v>1</v>
      </c>
      <c r="E403" s="4">
        <v>232</v>
      </c>
      <c r="F403" s="4">
        <f>ROUND(Source!BC387,O403)</f>
        <v>0</v>
      </c>
      <c r="G403" s="4" t="s">
        <v>93</v>
      </c>
      <c r="H403" s="4" t="s">
        <v>94</v>
      </c>
      <c r="I403" s="4"/>
      <c r="J403" s="4"/>
      <c r="K403" s="4">
        <v>232</v>
      </c>
      <c r="L403" s="4">
        <v>15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88" x14ac:dyDescent="0.2">
      <c r="A404" s="4">
        <v>50</v>
      </c>
      <c r="B404" s="4">
        <v>0</v>
      </c>
      <c r="C404" s="4">
        <v>0</v>
      </c>
      <c r="D404" s="4">
        <v>1</v>
      </c>
      <c r="E404" s="4">
        <v>214</v>
      </c>
      <c r="F404" s="4">
        <f>ROUND(Source!AS387,O404)</f>
        <v>0</v>
      </c>
      <c r="G404" s="4" t="s">
        <v>95</v>
      </c>
      <c r="H404" s="4" t="s">
        <v>96</v>
      </c>
      <c r="I404" s="4"/>
      <c r="J404" s="4"/>
      <c r="K404" s="4">
        <v>214</v>
      </c>
      <c r="L404" s="4">
        <v>16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88" x14ac:dyDescent="0.2">
      <c r="A405" s="4">
        <v>50</v>
      </c>
      <c r="B405" s="4">
        <v>0</v>
      </c>
      <c r="C405" s="4">
        <v>0</v>
      </c>
      <c r="D405" s="4">
        <v>1</v>
      </c>
      <c r="E405" s="4">
        <v>215</v>
      </c>
      <c r="F405" s="4">
        <f>ROUND(Source!AT387,O405)</f>
        <v>0</v>
      </c>
      <c r="G405" s="4" t="s">
        <v>97</v>
      </c>
      <c r="H405" s="4" t="s">
        <v>98</v>
      </c>
      <c r="I405" s="4"/>
      <c r="J405" s="4"/>
      <c r="K405" s="4">
        <v>215</v>
      </c>
      <c r="L405" s="4">
        <v>17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88" x14ac:dyDescent="0.2">
      <c r="A406" s="4">
        <v>50</v>
      </c>
      <c r="B406" s="4">
        <v>0</v>
      </c>
      <c r="C406" s="4">
        <v>0</v>
      </c>
      <c r="D406" s="4">
        <v>1</v>
      </c>
      <c r="E406" s="4">
        <v>217</v>
      </c>
      <c r="F406" s="4">
        <f>ROUND(Source!AU387,O406)</f>
        <v>1124143.43</v>
      </c>
      <c r="G406" s="4" t="s">
        <v>99</v>
      </c>
      <c r="H406" s="4" t="s">
        <v>100</v>
      </c>
      <c r="I406" s="4"/>
      <c r="J406" s="4"/>
      <c r="K406" s="4">
        <v>217</v>
      </c>
      <c r="L406" s="4">
        <v>18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88" x14ac:dyDescent="0.2">
      <c r="A407" s="4">
        <v>50</v>
      </c>
      <c r="B407" s="4">
        <v>0</v>
      </c>
      <c r="C407" s="4">
        <v>0</v>
      </c>
      <c r="D407" s="4">
        <v>1</v>
      </c>
      <c r="E407" s="4">
        <v>230</v>
      </c>
      <c r="F407" s="4">
        <f>ROUND(Source!BA387,O407)</f>
        <v>0</v>
      </c>
      <c r="G407" s="4" t="s">
        <v>101</v>
      </c>
      <c r="H407" s="4" t="s">
        <v>102</v>
      </c>
      <c r="I407" s="4"/>
      <c r="J407" s="4"/>
      <c r="K407" s="4">
        <v>230</v>
      </c>
      <c r="L407" s="4">
        <v>19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88" x14ac:dyDescent="0.2">
      <c r="A408" s="4">
        <v>50</v>
      </c>
      <c r="B408" s="4">
        <v>0</v>
      </c>
      <c r="C408" s="4">
        <v>0</v>
      </c>
      <c r="D408" s="4">
        <v>1</v>
      </c>
      <c r="E408" s="4">
        <v>206</v>
      </c>
      <c r="F408" s="4">
        <f>ROUND(Source!T387,O408)</f>
        <v>0</v>
      </c>
      <c r="G408" s="4" t="s">
        <v>103</v>
      </c>
      <c r="H408" s="4" t="s">
        <v>104</v>
      </c>
      <c r="I408" s="4"/>
      <c r="J408" s="4"/>
      <c r="K408" s="4">
        <v>206</v>
      </c>
      <c r="L408" s="4">
        <v>20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88" x14ac:dyDescent="0.2">
      <c r="A409" s="4">
        <v>50</v>
      </c>
      <c r="B409" s="4">
        <v>0</v>
      </c>
      <c r="C409" s="4">
        <v>0</v>
      </c>
      <c r="D409" s="4">
        <v>1</v>
      </c>
      <c r="E409" s="4">
        <v>207</v>
      </c>
      <c r="F409" s="4">
        <f>Source!U387</f>
        <v>713.48227255920006</v>
      </c>
      <c r="G409" s="4" t="s">
        <v>105</v>
      </c>
      <c r="H409" s="4" t="s">
        <v>106</v>
      </c>
      <c r="I409" s="4"/>
      <c r="J409" s="4"/>
      <c r="K409" s="4">
        <v>207</v>
      </c>
      <c r="L409" s="4">
        <v>21</v>
      </c>
      <c r="M409" s="4">
        <v>3</v>
      </c>
      <c r="N409" s="4" t="s">
        <v>3</v>
      </c>
      <c r="O409" s="4">
        <v>-1</v>
      </c>
      <c r="P409" s="4"/>
      <c r="Q409" s="4"/>
      <c r="R409" s="4"/>
      <c r="S409" s="4"/>
      <c r="T409" s="4"/>
      <c r="U409" s="4"/>
      <c r="V409" s="4"/>
      <c r="W409" s="4"/>
    </row>
    <row r="410" spans="1:88" x14ac:dyDescent="0.2">
      <c r="A410" s="4">
        <v>50</v>
      </c>
      <c r="B410" s="4">
        <v>0</v>
      </c>
      <c r="C410" s="4">
        <v>0</v>
      </c>
      <c r="D410" s="4">
        <v>1</v>
      </c>
      <c r="E410" s="4">
        <v>208</v>
      </c>
      <c r="F410" s="4">
        <f>Source!V387</f>
        <v>0</v>
      </c>
      <c r="G410" s="4" t="s">
        <v>107</v>
      </c>
      <c r="H410" s="4" t="s">
        <v>108</v>
      </c>
      <c r="I410" s="4"/>
      <c r="J410" s="4"/>
      <c r="K410" s="4">
        <v>208</v>
      </c>
      <c r="L410" s="4">
        <v>22</v>
      </c>
      <c r="M410" s="4">
        <v>3</v>
      </c>
      <c r="N410" s="4" t="s">
        <v>3</v>
      </c>
      <c r="O410" s="4">
        <v>-1</v>
      </c>
      <c r="P410" s="4"/>
      <c r="Q410" s="4"/>
      <c r="R410" s="4"/>
      <c r="S410" s="4"/>
      <c r="T410" s="4"/>
      <c r="U410" s="4"/>
      <c r="V410" s="4"/>
      <c r="W410" s="4"/>
    </row>
    <row r="411" spans="1:88" x14ac:dyDescent="0.2">
      <c r="A411" s="4">
        <v>50</v>
      </c>
      <c r="B411" s="4">
        <v>0</v>
      </c>
      <c r="C411" s="4">
        <v>0</v>
      </c>
      <c r="D411" s="4">
        <v>1</v>
      </c>
      <c r="E411" s="4">
        <v>209</v>
      </c>
      <c r="F411" s="4">
        <f>ROUND(Source!W387,O411)</f>
        <v>0</v>
      </c>
      <c r="G411" s="4" t="s">
        <v>109</v>
      </c>
      <c r="H411" s="4" t="s">
        <v>110</v>
      </c>
      <c r="I411" s="4"/>
      <c r="J411" s="4"/>
      <c r="K411" s="4">
        <v>209</v>
      </c>
      <c r="L411" s="4">
        <v>23</v>
      </c>
      <c r="M411" s="4">
        <v>3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/>
    </row>
    <row r="412" spans="1:88" x14ac:dyDescent="0.2">
      <c r="A412" s="4">
        <v>50</v>
      </c>
      <c r="B412" s="4">
        <v>0</v>
      </c>
      <c r="C412" s="4">
        <v>0</v>
      </c>
      <c r="D412" s="4">
        <v>1</v>
      </c>
      <c r="E412" s="4">
        <v>210</v>
      </c>
      <c r="F412" s="4">
        <f>ROUND(Source!X387,O412)</f>
        <v>99017.85</v>
      </c>
      <c r="G412" s="4" t="s">
        <v>111</v>
      </c>
      <c r="H412" s="4" t="s">
        <v>112</v>
      </c>
      <c r="I412" s="4"/>
      <c r="J412" s="4"/>
      <c r="K412" s="4">
        <v>210</v>
      </c>
      <c r="L412" s="4">
        <v>24</v>
      </c>
      <c r="M412" s="4">
        <v>3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/>
    </row>
    <row r="413" spans="1:88" x14ac:dyDescent="0.2">
      <c r="A413" s="4">
        <v>50</v>
      </c>
      <c r="B413" s="4">
        <v>0</v>
      </c>
      <c r="C413" s="4">
        <v>0</v>
      </c>
      <c r="D413" s="4">
        <v>1</v>
      </c>
      <c r="E413" s="4">
        <v>211</v>
      </c>
      <c r="F413" s="4">
        <f>ROUND(Source!Y387,O413)</f>
        <v>14145.42</v>
      </c>
      <c r="G413" s="4" t="s">
        <v>113</v>
      </c>
      <c r="H413" s="4" t="s">
        <v>114</v>
      </c>
      <c r="I413" s="4"/>
      <c r="J413" s="4"/>
      <c r="K413" s="4">
        <v>211</v>
      </c>
      <c r="L413" s="4">
        <v>25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/>
    </row>
    <row r="414" spans="1:88" x14ac:dyDescent="0.2">
      <c r="A414" s="4">
        <v>50</v>
      </c>
      <c r="B414" s="4">
        <v>0</v>
      </c>
      <c r="C414" s="4">
        <v>0</v>
      </c>
      <c r="D414" s="4">
        <v>1</v>
      </c>
      <c r="E414" s="4">
        <v>224</v>
      </c>
      <c r="F414" s="4">
        <f>ROUND(Source!AR387,O414)</f>
        <v>1124143.43</v>
      </c>
      <c r="G414" s="4" t="s">
        <v>115</v>
      </c>
      <c r="H414" s="4" t="s">
        <v>116</v>
      </c>
      <c r="I414" s="4"/>
      <c r="J414" s="4"/>
      <c r="K414" s="4">
        <v>224</v>
      </c>
      <c r="L414" s="4">
        <v>26</v>
      </c>
      <c r="M414" s="4">
        <v>3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/>
    </row>
    <row r="416" spans="1:88" x14ac:dyDescent="0.2">
      <c r="A416" s="1">
        <v>4</v>
      </c>
      <c r="B416" s="1">
        <v>1</v>
      </c>
      <c r="C416" s="1"/>
      <c r="D416" s="1">
        <f>ROW(A548)</f>
        <v>548</v>
      </c>
      <c r="E416" s="1"/>
      <c r="F416" s="1" t="s">
        <v>13</v>
      </c>
      <c r="G416" s="1" t="s">
        <v>233</v>
      </c>
      <c r="H416" s="1" t="s">
        <v>3</v>
      </c>
      <c r="I416" s="1">
        <v>0</v>
      </c>
      <c r="J416" s="1"/>
      <c r="K416" s="1">
        <v>-1</v>
      </c>
      <c r="L416" s="1"/>
      <c r="M416" s="1"/>
      <c r="N416" s="1"/>
      <c r="O416" s="1"/>
      <c r="P416" s="1"/>
      <c r="Q416" s="1"/>
      <c r="R416" s="1"/>
      <c r="S416" s="1"/>
      <c r="T416" s="1"/>
      <c r="U416" s="1" t="s">
        <v>3</v>
      </c>
      <c r="V416" s="1">
        <v>0</v>
      </c>
      <c r="W416" s="1"/>
      <c r="X416" s="1"/>
      <c r="Y416" s="1"/>
      <c r="Z416" s="1"/>
      <c r="AA416" s="1"/>
      <c r="AB416" s="1" t="s">
        <v>3</v>
      </c>
      <c r="AC416" s="1" t="s">
        <v>3</v>
      </c>
      <c r="AD416" s="1" t="s">
        <v>3</v>
      </c>
      <c r="AE416" s="1" t="s">
        <v>3</v>
      </c>
      <c r="AF416" s="1" t="s">
        <v>3</v>
      </c>
      <c r="AG416" s="1" t="s">
        <v>3</v>
      </c>
      <c r="AH416" s="1"/>
      <c r="AI416" s="1"/>
      <c r="AJ416" s="1"/>
      <c r="AK416" s="1"/>
      <c r="AL416" s="1"/>
      <c r="AM416" s="1"/>
      <c r="AN416" s="1"/>
      <c r="AO416" s="1"/>
      <c r="AP416" s="1" t="s">
        <v>3</v>
      </c>
      <c r="AQ416" s="1" t="s">
        <v>3</v>
      </c>
      <c r="AR416" s="1" t="s">
        <v>3</v>
      </c>
      <c r="AS416" s="1"/>
      <c r="AT416" s="1"/>
      <c r="AU416" s="1"/>
      <c r="AV416" s="1"/>
      <c r="AW416" s="1"/>
      <c r="AX416" s="1"/>
      <c r="AY416" s="1"/>
      <c r="AZ416" s="1" t="s">
        <v>3</v>
      </c>
      <c r="BA416" s="1"/>
      <c r="BB416" s="1" t="s">
        <v>3</v>
      </c>
      <c r="BC416" s="1" t="s">
        <v>3</v>
      </c>
      <c r="BD416" s="1" t="s">
        <v>3</v>
      </c>
      <c r="BE416" s="1" t="s">
        <v>3</v>
      </c>
      <c r="BF416" s="1" t="s">
        <v>3</v>
      </c>
      <c r="BG416" s="1" t="s">
        <v>3</v>
      </c>
      <c r="BH416" s="1" t="s">
        <v>3</v>
      </c>
      <c r="BI416" s="1" t="s">
        <v>3</v>
      </c>
      <c r="BJ416" s="1" t="s">
        <v>3</v>
      </c>
      <c r="BK416" s="1" t="s">
        <v>3</v>
      </c>
      <c r="BL416" s="1" t="s">
        <v>3</v>
      </c>
      <c r="BM416" s="1" t="s">
        <v>3</v>
      </c>
      <c r="BN416" s="1" t="s">
        <v>3</v>
      </c>
      <c r="BO416" s="1" t="s">
        <v>3</v>
      </c>
      <c r="BP416" s="1" t="s">
        <v>3</v>
      </c>
      <c r="BQ416" s="1"/>
      <c r="BR416" s="1"/>
      <c r="BS416" s="1"/>
      <c r="BT416" s="1"/>
      <c r="BU416" s="1"/>
      <c r="BV416" s="1"/>
      <c r="BW416" s="1"/>
      <c r="BX416" s="1">
        <v>0</v>
      </c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>
        <v>0</v>
      </c>
    </row>
    <row r="418" spans="1:245" x14ac:dyDescent="0.2">
      <c r="A418" s="2">
        <v>52</v>
      </c>
      <c r="B418" s="2">
        <f t="shared" ref="B418:G418" si="254">B548</f>
        <v>1</v>
      </c>
      <c r="C418" s="2">
        <f t="shared" si="254"/>
        <v>4</v>
      </c>
      <c r="D418" s="2">
        <f t="shared" si="254"/>
        <v>416</v>
      </c>
      <c r="E418" s="2">
        <f t="shared" si="254"/>
        <v>0</v>
      </c>
      <c r="F418" s="2" t="str">
        <f t="shared" si="254"/>
        <v>Новый раздел</v>
      </c>
      <c r="G418" s="2" t="str">
        <f t="shared" si="254"/>
        <v>2-я Дубровская ул. Проезд от 1-й до 2-й Дубровский в районе д.2 (Организации парковочных карманов)</v>
      </c>
      <c r="H418" s="2"/>
      <c r="I418" s="2"/>
      <c r="J418" s="2"/>
      <c r="K418" s="2"/>
      <c r="L418" s="2"/>
      <c r="M418" s="2"/>
      <c r="N418" s="2"/>
      <c r="O418" s="2">
        <f t="shared" ref="O418:AT418" si="255">O548</f>
        <v>415361.61</v>
      </c>
      <c r="P418" s="2">
        <f t="shared" si="255"/>
        <v>252207.8</v>
      </c>
      <c r="Q418" s="2">
        <f t="shared" si="255"/>
        <v>130345.21</v>
      </c>
      <c r="R418" s="2">
        <f t="shared" si="255"/>
        <v>70569.77</v>
      </c>
      <c r="S418" s="2">
        <f t="shared" si="255"/>
        <v>32808.6</v>
      </c>
      <c r="T418" s="2">
        <f t="shared" si="255"/>
        <v>0</v>
      </c>
      <c r="U418" s="2">
        <f t="shared" si="255"/>
        <v>169.81408995999999</v>
      </c>
      <c r="V418" s="2">
        <f t="shared" si="255"/>
        <v>0</v>
      </c>
      <c r="W418" s="2">
        <f t="shared" si="255"/>
        <v>0</v>
      </c>
      <c r="X418" s="2">
        <f t="shared" si="255"/>
        <v>22966.01</v>
      </c>
      <c r="Y418" s="2">
        <f t="shared" si="255"/>
        <v>3280.85</v>
      </c>
      <c r="Z418" s="2">
        <f t="shared" si="255"/>
        <v>0</v>
      </c>
      <c r="AA418" s="2">
        <f t="shared" si="255"/>
        <v>0</v>
      </c>
      <c r="AB418" s="2">
        <f t="shared" si="255"/>
        <v>0</v>
      </c>
      <c r="AC418" s="2">
        <f t="shared" si="255"/>
        <v>0</v>
      </c>
      <c r="AD418" s="2">
        <f t="shared" si="255"/>
        <v>0</v>
      </c>
      <c r="AE418" s="2">
        <f t="shared" si="255"/>
        <v>0</v>
      </c>
      <c r="AF418" s="2">
        <f t="shared" si="255"/>
        <v>0</v>
      </c>
      <c r="AG418" s="2">
        <f t="shared" si="255"/>
        <v>0</v>
      </c>
      <c r="AH418" s="2">
        <f t="shared" si="255"/>
        <v>0</v>
      </c>
      <c r="AI418" s="2">
        <f t="shared" si="255"/>
        <v>0</v>
      </c>
      <c r="AJ418" s="2">
        <f t="shared" si="255"/>
        <v>0</v>
      </c>
      <c r="AK418" s="2">
        <f t="shared" si="255"/>
        <v>0</v>
      </c>
      <c r="AL418" s="2">
        <f t="shared" si="255"/>
        <v>0</v>
      </c>
      <c r="AM418" s="2">
        <f t="shared" si="255"/>
        <v>0</v>
      </c>
      <c r="AN418" s="2">
        <f t="shared" si="255"/>
        <v>0</v>
      </c>
      <c r="AO418" s="2">
        <f t="shared" si="255"/>
        <v>0</v>
      </c>
      <c r="AP418" s="2">
        <f t="shared" si="255"/>
        <v>0</v>
      </c>
      <c r="AQ418" s="2">
        <f t="shared" si="255"/>
        <v>0</v>
      </c>
      <c r="AR418" s="2">
        <f t="shared" si="255"/>
        <v>454869.35</v>
      </c>
      <c r="AS418" s="2">
        <f t="shared" si="255"/>
        <v>0</v>
      </c>
      <c r="AT418" s="2">
        <f t="shared" si="255"/>
        <v>0</v>
      </c>
      <c r="AU418" s="2">
        <f t="shared" ref="AU418:BZ418" si="256">AU548</f>
        <v>454869.35</v>
      </c>
      <c r="AV418" s="2">
        <f t="shared" si="256"/>
        <v>252207.8</v>
      </c>
      <c r="AW418" s="2">
        <f t="shared" si="256"/>
        <v>252207.8</v>
      </c>
      <c r="AX418" s="2">
        <f t="shared" si="256"/>
        <v>0</v>
      </c>
      <c r="AY418" s="2">
        <f t="shared" si="256"/>
        <v>252207.8</v>
      </c>
      <c r="AZ418" s="2">
        <f t="shared" si="256"/>
        <v>0</v>
      </c>
      <c r="BA418" s="2">
        <f t="shared" si="256"/>
        <v>0</v>
      </c>
      <c r="BB418" s="2">
        <f t="shared" si="256"/>
        <v>0</v>
      </c>
      <c r="BC418" s="2">
        <f t="shared" si="256"/>
        <v>0</v>
      </c>
      <c r="BD418" s="2">
        <f t="shared" si="256"/>
        <v>0</v>
      </c>
      <c r="BE418" s="2">
        <f t="shared" si="256"/>
        <v>0</v>
      </c>
      <c r="BF418" s="2">
        <f t="shared" si="256"/>
        <v>0</v>
      </c>
      <c r="BG418" s="2">
        <f t="shared" si="256"/>
        <v>0</v>
      </c>
      <c r="BH418" s="2">
        <f t="shared" si="256"/>
        <v>0</v>
      </c>
      <c r="BI418" s="2">
        <f t="shared" si="256"/>
        <v>0</v>
      </c>
      <c r="BJ418" s="2">
        <f t="shared" si="256"/>
        <v>0</v>
      </c>
      <c r="BK418" s="2">
        <f t="shared" si="256"/>
        <v>0</v>
      </c>
      <c r="BL418" s="2">
        <f t="shared" si="256"/>
        <v>0</v>
      </c>
      <c r="BM418" s="2">
        <f t="shared" si="256"/>
        <v>0</v>
      </c>
      <c r="BN418" s="2">
        <f t="shared" si="256"/>
        <v>0</v>
      </c>
      <c r="BO418" s="2">
        <f t="shared" si="256"/>
        <v>0</v>
      </c>
      <c r="BP418" s="2">
        <f t="shared" si="256"/>
        <v>0</v>
      </c>
      <c r="BQ418" s="2">
        <f t="shared" si="256"/>
        <v>0</v>
      </c>
      <c r="BR418" s="2">
        <f t="shared" si="256"/>
        <v>0</v>
      </c>
      <c r="BS418" s="2">
        <f t="shared" si="256"/>
        <v>0</v>
      </c>
      <c r="BT418" s="2">
        <f t="shared" si="256"/>
        <v>0</v>
      </c>
      <c r="BU418" s="2">
        <f t="shared" si="256"/>
        <v>0</v>
      </c>
      <c r="BV418" s="2">
        <f t="shared" si="256"/>
        <v>0</v>
      </c>
      <c r="BW418" s="2">
        <f t="shared" si="256"/>
        <v>0</v>
      </c>
      <c r="BX418" s="2">
        <f t="shared" si="256"/>
        <v>0</v>
      </c>
      <c r="BY418" s="2">
        <f t="shared" si="256"/>
        <v>0</v>
      </c>
      <c r="BZ418" s="2">
        <f t="shared" si="256"/>
        <v>0</v>
      </c>
      <c r="CA418" s="2">
        <f t="shared" ref="CA418:DF418" si="257">CA548</f>
        <v>0</v>
      </c>
      <c r="CB418" s="2">
        <f t="shared" si="257"/>
        <v>0</v>
      </c>
      <c r="CC418" s="2">
        <f t="shared" si="257"/>
        <v>0</v>
      </c>
      <c r="CD418" s="2">
        <f t="shared" si="257"/>
        <v>0</v>
      </c>
      <c r="CE418" s="2">
        <f t="shared" si="257"/>
        <v>0</v>
      </c>
      <c r="CF418" s="2">
        <f t="shared" si="257"/>
        <v>0</v>
      </c>
      <c r="CG418" s="2">
        <f t="shared" si="257"/>
        <v>0</v>
      </c>
      <c r="CH418" s="2">
        <f t="shared" si="257"/>
        <v>0</v>
      </c>
      <c r="CI418" s="2">
        <f t="shared" si="257"/>
        <v>0</v>
      </c>
      <c r="CJ418" s="2">
        <f t="shared" si="257"/>
        <v>0</v>
      </c>
      <c r="CK418" s="2">
        <f t="shared" si="257"/>
        <v>0</v>
      </c>
      <c r="CL418" s="2">
        <f t="shared" si="257"/>
        <v>0</v>
      </c>
      <c r="CM418" s="2">
        <f t="shared" si="257"/>
        <v>0</v>
      </c>
      <c r="CN418" s="2">
        <f t="shared" si="257"/>
        <v>0</v>
      </c>
      <c r="CO418" s="2">
        <f t="shared" si="257"/>
        <v>0</v>
      </c>
      <c r="CP418" s="2">
        <f t="shared" si="257"/>
        <v>0</v>
      </c>
      <c r="CQ418" s="2">
        <f t="shared" si="257"/>
        <v>0</v>
      </c>
      <c r="CR418" s="2">
        <f t="shared" si="257"/>
        <v>0</v>
      </c>
      <c r="CS418" s="2">
        <f t="shared" si="257"/>
        <v>0</v>
      </c>
      <c r="CT418" s="2">
        <f t="shared" si="257"/>
        <v>0</v>
      </c>
      <c r="CU418" s="2">
        <f t="shared" si="257"/>
        <v>0</v>
      </c>
      <c r="CV418" s="2">
        <f t="shared" si="257"/>
        <v>0</v>
      </c>
      <c r="CW418" s="2">
        <f t="shared" si="257"/>
        <v>0</v>
      </c>
      <c r="CX418" s="2">
        <f t="shared" si="257"/>
        <v>0</v>
      </c>
      <c r="CY418" s="2">
        <f t="shared" si="257"/>
        <v>0</v>
      </c>
      <c r="CZ418" s="2">
        <f t="shared" si="257"/>
        <v>0</v>
      </c>
      <c r="DA418" s="2">
        <f t="shared" si="257"/>
        <v>0</v>
      </c>
      <c r="DB418" s="2">
        <f t="shared" si="257"/>
        <v>0</v>
      </c>
      <c r="DC418" s="2">
        <f t="shared" si="257"/>
        <v>0</v>
      </c>
      <c r="DD418" s="2">
        <f t="shared" si="257"/>
        <v>0</v>
      </c>
      <c r="DE418" s="2">
        <f t="shared" si="257"/>
        <v>0</v>
      </c>
      <c r="DF418" s="2">
        <f t="shared" si="257"/>
        <v>0</v>
      </c>
      <c r="DG418" s="3">
        <f t="shared" ref="DG418:EL418" si="258">DG548</f>
        <v>0</v>
      </c>
      <c r="DH418" s="3">
        <f t="shared" si="258"/>
        <v>0</v>
      </c>
      <c r="DI418" s="3">
        <f t="shared" si="258"/>
        <v>0</v>
      </c>
      <c r="DJ418" s="3">
        <f t="shared" si="258"/>
        <v>0</v>
      </c>
      <c r="DK418" s="3">
        <f t="shared" si="258"/>
        <v>0</v>
      </c>
      <c r="DL418" s="3">
        <f t="shared" si="258"/>
        <v>0</v>
      </c>
      <c r="DM418" s="3">
        <f t="shared" si="258"/>
        <v>0</v>
      </c>
      <c r="DN418" s="3">
        <f t="shared" si="258"/>
        <v>0</v>
      </c>
      <c r="DO418" s="3">
        <f t="shared" si="258"/>
        <v>0</v>
      </c>
      <c r="DP418" s="3">
        <f t="shared" si="258"/>
        <v>0</v>
      </c>
      <c r="DQ418" s="3">
        <f t="shared" si="258"/>
        <v>0</v>
      </c>
      <c r="DR418" s="3">
        <f t="shared" si="258"/>
        <v>0</v>
      </c>
      <c r="DS418" s="3">
        <f t="shared" si="258"/>
        <v>0</v>
      </c>
      <c r="DT418" s="3">
        <f t="shared" si="258"/>
        <v>0</v>
      </c>
      <c r="DU418" s="3">
        <f t="shared" si="258"/>
        <v>0</v>
      </c>
      <c r="DV418" s="3">
        <f t="shared" si="258"/>
        <v>0</v>
      </c>
      <c r="DW418" s="3">
        <f t="shared" si="258"/>
        <v>0</v>
      </c>
      <c r="DX418" s="3">
        <f t="shared" si="258"/>
        <v>0</v>
      </c>
      <c r="DY418" s="3">
        <f t="shared" si="258"/>
        <v>0</v>
      </c>
      <c r="DZ418" s="3">
        <f t="shared" si="258"/>
        <v>0</v>
      </c>
      <c r="EA418" s="3">
        <f t="shared" si="258"/>
        <v>0</v>
      </c>
      <c r="EB418" s="3">
        <f t="shared" si="258"/>
        <v>0</v>
      </c>
      <c r="EC418" s="3">
        <f t="shared" si="258"/>
        <v>0</v>
      </c>
      <c r="ED418" s="3">
        <f t="shared" si="258"/>
        <v>0</v>
      </c>
      <c r="EE418" s="3">
        <f t="shared" si="258"/>
        <v>0</v>
      </c>
      <c r="EF418" s="3">
        <f t="shared" si="258"/>
        <v>0</v>
      </c>
      <c r="EG418" s="3">
        <f t="shared" si="258"/>
        <v>0</v>
      </c>
      <c r="EH418" s="3">
        <f t="shared" si="258"/>
        <v>0</v>
      </c>
      <c r="EI418" s="3">
        <f t="shared" si="258"/>
        <v>0</v>
      </c>
      <c r="EJ418" s="3">
        <f t="shared" si="258"/>
        <v>0</v>
      </c>
      <c r="EK418" s="3">
        <f t="shared" si="258"/>
        <v>0</v>
      </c>
      <c r="EL418" s="3">
        <f t="shared" si="258"/>
        <v>0</v>
      </c>
      <c r="EM418" s="3">
        <f t="shared" ref="EM418:FR418" si="259">EM548</f>
        <v>0</v>
      </c>
      <c r="EN418" s="3">
        <f t="shared" si="259"/>
        <v>0</v>
      </c>
      <c r="EO418" s="3">
        <f t="shared" si="259"/>
        <v>0</v>
      </c>
      <c r="EP418" s="3">
        <f t="shared" si="259"/>
        <v>0</v>
      </c>
      <c r="EQ418" s="3">
        <f t="shared" si="259"/>
        <v>0</v>
      </c>
      <c r="ER418" s="3">
        <f t="shared" si="259"/>
        <v>0</v>
      </c>
      <c r="ES418" s="3">
        <f t="shared" si="259"/>
        <v>0</v>
      </c>
      <c r="ET418" s="3">
        <f t="shared" si="259"/>
        <v>0</v>
      </c>
      <c r="EU418" s="3">
        <f t="shared" si="259"/>
        <v>0</v>
      </c>
      <c r="EV418" s="3">
        <f t="shared" si="259"/>
        <v>0</v>
      </c>
      <c r="EW418" s="3">
        <f t="shared" si="259"/>
        <v>0</v>
      </c>
      <c r="EX418" s="3">
        <f t="shared" si="259"/>
        <v>0</v>
      </c>
      <c r="EY418" s="3">
        <f t="shared" si="259"/>
        <v>0</v>
      </c>
      <c r="EZ418" s="3">
        <f t="shared" si="259"/>
        <v>0</v>
      </c>
      <c r="FA418" s="3">
        <f t="shared" si="259"/>
        <v>0</v>
      </c>
      <c r="FB418" s="3">
        <f t="shared" si="259"/>
        <v>0</v>
      </c>
      <c r="FC418" s="3">
        <f t="shared" si="259"/>
        <v>0</v>
      </c>
      <c r="FD418" s="3">
        <f t="shared" si="259"/>
        <v>0</v>
      </c>
      <c r="FE418" s="3">
        <f t="shared" si="259"/>
        <v>0</v>
      </c>
      <c r="FF418" s="3">
        <f t="shared" si="259"/>
        <v>0</v>
      </c>
      <c r="FG418" s="3">
        <f t="shared" si="259"/>
        <v>0</v>
      </c>
      <c r="FH418" s="3">
        <f t="shared" si="259"/>
        <v>0</v>
      </c>
      <c r="FI418" s="3">
        <f t="shared" si="259"/>
        <v>0</v>
      </c>
      <c r="FJ418" s="3">
        <f t="shared" si="259"/>
        <v>0</v>
      </c>
      <c r="FK418" s="3">
        <f t="shared" si="259"/>
        <v>0</v>
      </c>
      <c r="FL418" s="3">
        <f t="shared" si="259"/>
        <v>0</v>
      </c>
      <c r="FM418" s="3">
        <f t="shared" si="259"/>
        <v>0</v>
      </c>
      <c r="FN418" s="3">
        <f t="shared" si="259"/>
        <v>0</v>
      </c>
      <c r="FO418" s="3">
        <f t="shared" si="259"/>
        <v>0</v>
      </c>
      <c r="FP418" s="3">
        <f t="shared" si="259"/>
        <v>0</v>
      </c>
      <c r="FQ418" s="3">
        <f t="shared" si="259"/>
        <v>0</v>
      </c>
      <c r="FR418" s="3">
        <f t="shared" si="259"/>
        <v>0</v>
      </c>
      <c r="FS418" s="3">
        <f t="shared" ref="FS418:GX418" si="260">FS548</f>
        <v>0</v>
      </c>
      <c r="FT418" s="3">
        <f t="shared" si="260"/>
        <v>0</v>
      </c>
      <c r="FU418" s="3">
        <f t="shared" si="260"/>
        <v>0</v>
      </c>
      <c r="FV418" s="3">
        <f t="shared" si="260"/>
        <v>0</v>
      </c>
      <c r="FW418" s="3">
        <f t="shared" si="260"/>
        <v>0</v>
      </c>
      <c r="FX418" s="3">
        <f t="shared" si="260"/>
        <v>0</v>
      </c>
      <c r="FY418" s="3">
        <f t="shared" si="260"/>
        <v>0</v>
      </c>
      <c r="FZ418" s="3">
        <f t="shared" si="260"/>
        <v>0</v>
      </c>
      <c r="GA418" s="3">
        <f t="shared" si="260"/>
        <v>0</v>
      </c>
      <c r="GB418" s="3">
        <f t="shared" si="260"/>
        <v>0</v>
      </c>
      <c r="GC418" s="3">
        <f t="shared" si="260"/>
        <v>0</v>
      </c>
      <c r="GD418" s="3">
        <f t="shared" si="260"/>
        <v>0</v>
      </c>
      <c r="GE418" s="3">
        <f t="shared" si="260"/>
        <v>0</v>
      </c>
      <c r="GF418" s="3">
        <f t="shared" si="260"/>
        <v>0</v>
      </c>
      <c r="GG418" s="3">
        <f t="shared" si="260"/>
        <v>0</v>
      </c>
      <c r="GH418" s="3">
        <f t="shared" si="260"/>
        <v>0</v>
      </c>
      <c r="GI418" s="3">
        <f t="shared" si="260"/>
        <v>0</v>
      </c>
      <c r="GJ418" s="3">
        <f t="shared" si="260"/>
        <v>0</v>
      </c>
      <c r="GK418" s="3">
        <f t="shared" si="260"/>
        <v>0</v>
      </c>
      <c r="GL418" s="3">
        <f t="shared" si="260"/>
        <v>0</v>
      </c>
      <c r="GM418" s="3">
        <f t="shared" si="260"/>
        <v>0</v>
      </c>
      <c r="GN418" s="3">
        <f t="shared" si="260"/>
        <v>0</v>
      </c>
      <c r="GO418" s="3">
        <f t="shared" si="260"/>
        <v>0</v>
      </c>
      <c r="GP418" s="3">
        <f t="shared" si="260"/>
        <v>0</v>
      </c>
      <c r="GQ418" s="3">
        <f t="shared" si="260"/>
        <v>0</v>
      </c>
      <c r="GR418" s="3">
        <f t="shared" si="260"/>
        <v>0</v>
      </c>
      <c r="GS418" s="3">
        <f t="shared" si="260"/>
        <v>0</v>
      </c>
      <c r="GT418" s="3">
        <f t="shared" si="260"/>
        <v>0</v>
      </c>
      <c r="GU418" s="3">
        <f t="shared" si="260"/>
        <v>0</v>
      </c>
      <c r="GV418" s="3">
        <f t="shared" si="260"/>
        <v>0</v>
      </c>
      <c r="GW418" s="3">
        <f t="shared" si="260"/>
        <v>0</v>
      </c>
      <c r="GX418" s="3">
        <f t="shared" si="260"/>
        <v>0</v>
      </c>
    </row>
    <row r="420" spans="1:245" x14ac:dyDescent="0.2">
      <c r="A420" s="1">
        <v>5</v>
      </c>
      <c r="B420" s="1">
        <v>1</v>
      </c>
      <c r="C420" s="1"/>
      <c r="D420" s="1">
        <f>ROW(A435)</f>
        <v>435</v>
      </c>
      <c r="E420" s="1"/>
      <c r="F420" s="1" t="s">
        <v>15</v>
      </c>
      <c r="G420" s="1" t="s">
        <v>16</v>
      </c>
      <c r="H420" s="1" t="s">
        <v>3</v>
      </c>
      <c r="I420" s="1">
        <v>0</v>
      </c>
      <c r="J420" s="1"/>
      <c r="K420" s="1">
        <v>0</v>
      </c>
      <c r="L420" s="1"/>
      <c r="M420" s="1"/>
      <c r="N420" s="1"/>
      <c r="O420" s="1"/>
      <c r="P420" s="1"/>
      <c r="Q420" s="1"/>
      <c r="R420" s="1"/>
      <c r="S420" s="1"/>
      <c r="T420" s="1"/>
      <c r="U420" s="1" t="s">
        <v>3</v>
      </c>
      <c r="V420" s="1">
        <v>0</v>
      </c>
      <c r="W420" s="1"/>
      <c r="X420" s="1"/>
      <c r="Y420" s="1"/>
      <c r="Z420" s="1"/>
      <c r="AA420" s="1"/>
      <c r="AB420" s="1" t="s">
        <v>3</v>
      </c>
      <c r="AC420" s="1" t="s">
        <v>3</v>
      </c>
      <c r="AD420" s="1" t="s">
        <v>3</v>
      </c>
      <c r="AE420" s="1" t="s">
        <v>3</v>
      </c>
      <c r="AF420" s="1" t="s">
        <v>3</v>
      </c>
      <c r="AG420" s="1" t="s">
        <v>3</v>
      </c>
      <c r="AH420" s="1"/>
      <c r="AI420" s="1"/>
      <c r="AJ420" s="1"/>
      <c r="AK420" s="1"/>
      <c r="AL420" s="1"/>
      <c r="AM420" s="1"/>
      <c r="AN420" s="1"/>
      <c r="AO420" s="1"/>
      <c r="AP420" s="1" t="s">
        <v>3</v>
      </c>
      <c r="AQ420" s="1" t="s">
        <v>3</v>
      </c>
      <c r="AR420" s="1" t="s">
        <v>3</v>
      </c>
      <c r="AS420" s="1"/>
      <c r="AT420" s="1"/>
      <c r="AU420" s="1"/>
      <c r="AV420" s="1"/>
      <c r="AW420" s="1"/>
      <c r="AX420" s="1"/>
      <c r="AY420" s="1"/>
      <c r="AZ420" s="1" t="s">
        <v>3</v>
      </c>
      <c r="BA420" s="1"/>
      <c r="BB420" s="1" t="s">
        <v>3</v>
      </c>
      <c r="BC420" s="1" t="s">
        <v>3</v>
      </c>
      <c r="BD420" s="1" t="s">
        <v>3</v>
      </c>
      <c r="BE420" s="1" t="s">
        <v>3</v>
      </c>
      <c r="BF420" s="1" t="s">
        <v>3</v>
      </c>
      <c r="BG420" s="1" t="s">
        <v>3</v>
      </c>
      <c r="BH420" s="1" t="s">
        <v>3</v>
      </c>
      <c r="BI420" s="1" t="s">
        <v>3</v>
      </c>
      <c r="BJ420" s="1" t="s">
        <v>3</v>
      </c>
      <c r="BK420" s="1" t="s">
        <v>3</v>
      </c>
      <c r="BL420" s="1" t="s">
        <v>3</v>
      </c>
      <c r="BM420" s="1" t="s">
        <v>3</v>
      </c>
      <c r="BN420" s="1" t="s">
        <v>3</v>
      </c>
      <c r="BO420" s="1" t="s">
        <v>3</v>
      </c>
      <c r="BP420" s="1" t="s">
        <v>3</v>
      </c>
      <c r="BQ420" s="1"/>
      <c r="BR420" s="1"/>
      <c r="BS420" s="1"/>
      <c r="BT420" s="1"/>
      <c r="BU420" s="1"/>
      <c r="BV420" s="1"/>
      <c r="BW420" s="1"/>
      <c r="BX420" s="1">
        <v>0</v>
      </c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>
        <v>0</v>
      </c>
    </row>
    <row r="422" spans="1:245" x14ac:dyDescent="0.2">
      <c r="A422" s="2">
        <v>52</v>
      </c>
      <c r="B422" s="2">
        <f t="shared" ref="B422:G422" si="261">B435</f>
        <v>1</v>
      </c>
      <c r="C422" s="2">
        <f t="shared" si="261"/>
        <v>5</v>
      </c>
      <c r="D422" s="2">
        <f t="shared" si="261"/>
        <v>420</v>
      </c>
      <c r="E422" s="2">
        <f t="shared" si="261"/>
        <v>0</v>
      </c>
      <c r="F422" s="2" t="str">
        <f t="shared" si="261"/>
        <v>Новый подраздел</v>
      </c>
      <c r="G422" s="2" t="str">
        <f t="shared" si="261"/>
        <v>Подготовительные работы</v>
      </c>
      <c r="H422" s="2"/>
      <c r="I422" s="2"/>
      <c r="J422" s="2"/>
      <c r="K422" s="2"/>
      <c r="L422" s="2"/>
      <c r="M422" s="2"/>
      <c r="N422" s="2"/>
      <c r="O422" s="2">
        <f t="shared" ref="O422:AT422" si="262">O435</f>
        <v>46935.62</v>
      </c>
      <c r="P422" s="2">
        <f t="shared" si="262"/>
        <v>5980.35</v>
      </c>
      <c r="Q422" s="2">
        <f t="shared" si="262"/>
        <v>32784.79</v>
      </c>
      <c r="R422" s="2">
        <f t="shared" si="262"/>
        <v>18672.23</v>
      </c>
      <c r="S422" s="2">
        <f t="shared" si="262"/>
        <v>8170.48</v>
      </c>
      <c r="T422" s="2">
        <f t="shared" si="262"/>
        <v>0</v>
      </c>
      <c r="U422" s="2">
        <f t="shared" si="262"/>
        <v>44.408456000000001</v>
      </c>
      <c r="V422" s="2">
        <f t="shared" si="262"/>
        <v>0</v>
      </c>
      <c r="W422" s="2">
        <f t="shared" si="262"/>
        <v>0</v>
      </c>
      <c r="X422" s="2">
        <f t="shared" si="262"/>
        <v>5719.33</v>
      </c>
      <c r="Y422" s="2">
        <f t="shared" si="262"/>
        <v>817.04</v>
      </c>
      <c r="Z422" s="2">
        <f t="shared" si="262"/>
        <v>0</v>
      </c>
      <c r="AA422" s="2">
        <f t="shared" si="262"/>
        <v>0</v>
      </c>
      <c r="AB422" s="2">
        <f t="shared" si="262"/>
        <v>46935.62</v>
      </c>
      <c r="AC422" s="2">
        <f t="shared" si="262"/>
        <v>5980.35</v>
      </c>
      <c r="AD422" s="2">
        <f t="shared" si="262"/>
        <v>32784.79</v>
      </c>
      <c r="AE422" s="2">
        <f t="shared" si="262"/>
        <v>18672.23</v>
      </c>
      <c r="AF422" s="2">
        <f t="shared" si="262"/>
        <v>8170.48</v>
      </c>
      <c r="AG422" s="2">
        <f t="shared" si="262"/>
        <v>0</v>
      </c>
      <c r="AH422" s="2">
        <f t="shared" si="262"/>
        <v>44.408456000000001</v>
      </c>
      <c r="AI422" s="2">
        <f t="shared" si="262"/>
        <v>0</v>
      </c>
      <c r="AJ422" s="2">
        <f t="shared" si="262"/>
        <v>0</v>
      </c>
      <c r="AK422" s="2">
        <f t="shared" si="262"/>
        <v>5719.33</v>
      </c>
      <c r="AL422" s="2">
        <f t="shared" si="262"/>
        <v>817.04</v>
      </c>
      <c r="AM422" s="2">
        <f t="shared" si="262"/>
        <v>0</v>
      </c>
      <c r="AN422" s="2">
        <f t="shared" si="262"/>
        <v>0</v>
      </c>
      <c r="AO422" s="2">
        <f t="shared" si="262"/>
        <v>0</v>
      </c>
      <c r="AP422" s="2">
        <f t="shared" si="262"/>
        <v>0</v>
      </c>
      <c r="AQ422" s="2">
        <f t="shared" si="262"/>
        <v>0</v>
      </c>
      <c r="AR422" s="2">
        <f t="shared" si="262"/>
        <v>55058.5</v>
      </c>
      <c r="AS422" s="2">
        <f t="shared" si="262"/>
        <v>0</v>
      </c>
      <c r="AT422" s="2">
        <f t="shared" si="262"/>
        <v>0</v>
      </c>
      <c r="AU422" s="2">
        <f t="shared" ref="AU422:BZ422" si="263">AU435</f>
        <v>55058.5</v>
      </c>
      <c r="AV422" s="2">
        <f t="shared" si="263"/>
        <v>5980.35</v>
      </c>
      <c r="AW422" s="2">
        <f t="shared" si="263"/>
        <v>5980.35</v>
      </c>
      <c r="AX422" s="2">
        <f t="shared" si="263"/>
        <v>0</v>
      </c>
      <c r="AY422" s="2">
        <f t="shared" si="263"/>
        <v>5980.35</v>
      </c>
      <c r="AZ422" s="2">
        <f t="shared" si="263"/>
        <v>0</v>
      </c>
      <c r="BA422" s="2">
        <f t="shared" si="263"/>
        <v>0</v>
      </c>
      <c r="BB422" s="2">
        <f t="shared" si="263"/>
        <v>0</v>
      </c>
      <c r="BC422" s="2">
        <f t="shared" si="263"/>
        <v>0</v>
      </c>
      <c r="BD422" s="2">
        <f t="shared" si="263"/>
        <v>0</v>
      </c>
      <c r="BE422" s="2">
        <f t="shared" si="263"/>
        <v>0</v>
      </c>
      <c r="BF422" s="2">
        <f t="shared" si="263"/>
        <v>0</v>
      </c>
      <c r="BG422" s="2">
        <f t="shared" si="263"/>
        <v>0</v>
      </c>
      <c r="BH422" s="2">
        <f t="shared" si="263"/>
        <v>0</v>
      </c>
      <c r="BI422" s="2">
        <f t="shared" si="263"/>
        <v>0</v>
      </c>
      <c r="BJ422" s="2">
        <f t="shared" si="263"/>
        <v>0</v>
      </c>
      <c r="BK422" s="2">
        <f t="shared" si="263"/>
        <v>0</v>
      </c>
      <c r="BL422" s="2">
        <f t="shared" si="263"/>
        <v>0</v>
      </c>
      <c r="BM422" s="2">
        <f t="shared" si="263"/>
        <v>0</v>
      </c>
      <c r="BN422" s="2">
        <f t="shared" si="263"/>
        <v>0</v>
      </c>
      <c r="BO422" s="2">
        <f t="shared" si="263"/>
        <v>0</v>
      </c>
      <c r="BP422" s="2">
        <f t="shared" si="263"/>
        <v>0</v>
      </c>
      <c r="BQ422" s="2">
        <f t="shared" si="263"/>
        <v>0</v>
      </c>
      <c r="BR422" s="2">
        <f t="shared" si="263"/>
        <v>0</v>
      </c>
      <c r="BS422" s="2">
        <f t="shared" si="263"/>
        <v>0</v>
      </c>
      <c r="BT422" s="2">
        <f t="shared" si="263"/>
        <v>0</v>
      </c>
      <c r="BU422" s="2">
        <f t="shared" si="263"/>
        <v>0</v>
      </c>
      <c r="BV422" s="2">
        <f t="shared" si="263"/>
        <v>0</v>
      </c>
      <c r="BW422" s="2">
        <f t="shared" si="263"/>
        <v>0</v>
      </c>
      <c r="BX422" s="2">
        <f t="shared" si="263"/>
        <v>0</v>
      </c>
      <c r="BY422" s="2">
        <f t="shared" si="263"/>
        <v>0</v>
      </c>
      <c r="BZ422" s="2">
        <f t="shared" si="263"/>
        <v>0</v>
      </c>
      <c r="CA422" s="2">
        <f t="shared" ref="CA422:DF422" si="264">CA435</f>
        <v>55058.5</v>
      </c>
      <c r="CB422" s="2">
        <f t="shared" si="264"/>
        <v>0</v>
      </c>
      <c r="CC422" s="2">
        <f t="shared" si="264"/>
        <v>0</v>
      </c>
      <c r="CD422" s="2">
        <f t="shared" si="264"/>
        <v>55058.5</v>
      </c>
      <c r="CE422" s="2">
        <f t="shared" si="264"/>
        <v>5980.35</v>
      </c>
      <c r="CF422" s="2">
        <f t="shared" si="264"/>
        <v>5980.35</v>
      </c>
      <c r="CG422" s="2">
        <f t="shared" si="264"/>
        <v>0</v>
      </c>
      <c r="CH422" s="2">
        <f t="shared" si="264"/>
        <v>5980.35</v>
      </c>
      <c r="CI422" s="2">
        <f t="shared" si="264"/>
        <v>0</v>
      </c>
      <c r="CJ422" s="2">
        <f t="shared" si="264"/>
        <v>0</v>
      </c>
      <c r="CK422" s="2">
        <f t="shared" si="264"/>
        <v>0</v>
      </c>
      <c r="CL422" s="2">
        <f t="shared" si="264"/>
        <v>0</v>
      </c>
      <c r="CM422" s="2">
        <f t="shared" si="264"/>
        <v>0</v>
      </c>
      <c r="CN422" s="2">
        <f t="shared" si="264"/>
        <v>0</v>
      </c>
      <c r="CO422" s="2">
        <f t="shared" si="264"/>
        <v>0</v>
      </c>
      <c r="CP422" s="2">
        <f t="shared" si="264"/>
        <v>0</v>
      </c>
      <c r="CQ422" s="2">
        <f t="shared" si="264"/>
        <v>0</v>
      </c>
      <c r="CR422" s="2">
        <f t="shared" si="264"/>
        <v>0</v>
      </c>
      <c r="CS422" s="2">
        <f t="shared" si="264"/>
        <v>0</v>
      </c>
      <c r="CT422" s="2">
        <f t="shared" si="264"/>
        <v>0</v>
      </c>
      <c r="CU422" s="2">
        <f t="shared" si="264"/>
        <v>0</v>
      </c>
      <c r="CV422" s="2">
        <f t="shared" si="264"/>
        <v>0</v>
      </c>
      <c r="CW422" s="2">
        <f t="shared" si="264"/>
        <v>0</v>
      </c>
      <c r="CX422" s="2">
        <f t="shared" si="264"/>
        <v>0</v>
      </c>
      <c r="CY422" s="2">
        <f t="shared" si="264"/>
        <v>0</v>
      </c>
      <c r="CZ422" s="2">
        <f t="shared" si="264"/>
        <v>0</v>
      </c>
      <c r="DA422" s="2">
        <f t="shared" si="264"/>
        <v>0</v>
      </c>
      <c r="DB422" s="2">
        <f t="shared" si="264"/>
        <v>0</v>
      </c>
      <c r="DC422" s="2">
        <f t="shared" si="264"/>
        <v>0</v>
      </c>
      <c r="DD422" s="2">
        <f t="shared" si="264"/>
        <v>0</v>
      </c>
      <c r="DE422" s="2">
        <f t="shared" si="264"/>
        <v>0</v>
      </c>
      <c r="DF422" s="2">
        <f t="shared" si="264"/>
        <v>0</v>
      </c>
      <c r="DG422" s="3">
        <f t="shared" ref="DG422:EL422" si="265">DG435</f>
        <v>0</v>
      </c>
      <c r="DH422" s="3">
        <f t="shared" si="265"/>
        <v>0</v>
      </c>
      <c r="DI422" s="3">
        <f t="shared" si="265"/>
        <v>0</v>
      </c>
      <c r="DJ422" s="3">
        <f t="shared" si="265"/>
        <v>0</v>
      </c>
      <c r="DK422" s="3">
        <f t="shared" si="265"/>
        <v>0</v>
      </c>
      <c r="DL422" s="3">
        <f t="shared" si="265"/>
        <v>0</v>
      </c>
      <c r="DM422" s="3">
        <f t="shared" si="265"/>
        <v>0</v>
      </c>
      <c r="DN422" s="3">
        <f t="shared" si="265"/>
        <v>0</v>
      </c>
      <c r="DO422" s="3">
        <f t="shared" si="265"/>
        <v>0</v>
      </c>
      <c r="DP422" s="3">
        <f t="shared" si="265"/>
        <v>0</v>
      </c>
      <c r="DQ422" s="3">
        <f t="shared" si="265"/>
        <v>0</v>
      </c>
      <c r="DR422" s="3">
        <f t="shared" si="265"/>
        <v>0</v>
      </c>
      <c r="DS422" s="3">
        <f t="shared" si="265"/>
        <v>0</v>
      </c>
      <c r="DT422" s="3">
        <f t="shared" si="265"/>
        <v>0</v>
      </c>
      <c r="DU422" s="3">
        <f t="shared" si="265"/>
        <v>0</v>
      </c>
      <c r="DV422" s="3">
        <f t="shared" si="265"/>
        <v>0</v>
      </c>
      <c r="DW422" s="3">
        <f t="shared" si="265"/>
        <v>0</v>
      </c>
      <c r="DX422" s="3">
        <f t="shared" si="265"/>
        <v>0</v>
      </c>
      <c r="DY422" s="3">
        <f t="shared" si="265"/>
        <v>0</v>
      </c>
      <c r="DZ422" s="3">
        <f t="shared" si="265"/>
        <v>0</v>
      </c>
      <c r="EA422" s="3">
        <f t="shared" si="265"/>
        <v>0</v>
      </c>
      <c r="EB422" s="3">
        <f t="shared" si="265"/>
        <v>0</v>
      </c>
      <c r="EC422" s="3">
        <f t="shared" si="265"/>
        <v>0</v>
      </c>
      <c r="ED422" s="3">
        <f t="shared" si="265"/>
        <v>0</v>
      </c>
      <c r="EE422" s="3">
        <f t="shared" si="265"/>
        <v>0</v>
      </c>
      <c r="EF422" s="3">
        <f t="shared" si="265"/>
        <v>0</v>
      </c>
      <c r="EG422" s="3">
        <f t="shared" si="265"/>
        <v>0</v>
      </c>
      <c r="EH422" s="3">
        <f t="shared" si="265"/>
        <v>0</v>
      </c>
      <c r="EI422" s="3">
        <f t="shared" si="265"/>
        <v>0</v>
      </c>
      <c r="EJ422" s="3">
        <f t="shared" si="265"/>
        <v>0</v>
      </c>
      <c r="EK422" s="3">
        <f t="shared" si="265"/>
        <v>0</v>
      </c>
      <c r="EL422" s="3">
        <f t="shared" si="265"/>
        <v>0</v>
      </c>
      <c r="EM422" s="3">
        <f t="shared" ref="EM422:FR422" si="266">EM435</f>
        <v>0</v>
      </c>
      <c r="EN422" s="3">
        <f t="shared" si="266"/>
        <v>0</v>
      </c>
      <c r="EO422" s="3">
        <f t="shared" si="266"/>
        <v>0</v>
      </c>
      <c r="EP422" s="3">
        <f t="shared" si="266"/>
        <v>0</v>
      </c>
      <c r="EQ422" s="3">
        <f t="shared" si="266"/>
        <v>0</v>
      </c>
      <c r="ER422" s="3">
        <f t="shared" si="266"/>
        <v>0</v>
      </c>
      <c r="ES422" s="3">
        <f t="shared" si="266"/>
        <v>0</v>
      </c>
      <c r="ET422" s="3">
        <f t="shared" si="266"/>
        <v>0</v>
      </c>
      <c r="EU422" s="3">
        <f t="shared" si="266"/>
        <v>0</v>
      </c>
      <c r="EV422" s="3">
        <f t="shared" si="266"/>
        <v>0</v>
      </c>
      <c r="EW422" s="3">
        <f t="shared" si="266"/>
        <v>0</v>
      </c>
      <c r="EX422" s="3">
        <f t="shared" si="266"/>
        <v>0</v>
      </c>
      <c r="EY422" s="3">
        <f t="shared" si="266"/>
        <v>0</v>
      </c>
      <c r="EZ422" s="3">
        <f t="shared" si="266"/>
        <v>0</v>
      </c>
      <c r="FA422" s="3">
        <f t="shared" si="266"/>
        <v>0</v>
      </c>
      <c r="FB422" s="3">
        <f t="shared" si="266"/>
        <v>0</v>
      </c>
      <c r="FC422" s="3">
        <f t="shared" si="266"/>
        <v>0</v>
      </c>
      <c r="FD422" s="3">
        <f t="shared" si="266"/>
        <v>0</v>
      </c>
      <c r="FE422" s="3">
        <f t="shared" si="266"/>
        <v>0</v>
      </c>
      <c r="FF422" s="3">
        <f t="shared" si="266"/>
        <v>0</v>
      </c>
      <c r="FG422" s="3">
        <f t="shared" si="266"/>
        <v>0</v>
      </c>
      <c r="FH422" s="3">
        <f t="shared" si="266"/>
        <v>0</v>
      </c>
      <c r="FI422" s="3">
        <f t="shared" si="266"/>
        <v>0</v>
      </c>
      <c r="FJ422" s="3">
        <f t="shared" si="266"/>
        <v>0</v>
      </c>
      <c r="FK422" s="3">
        <f t="shared" si="266"/>
        <v>0</v>
      </c>
      <c r="FL422" s="3">
        <f t="shared" si="266"/>
        <v>0</v>
      </c>
      <c r="FM422" s="3">
        <f t="shared" si="266"/>
        <v>0</v>
      </c>
      <c r="FN422" s="3">
        <f t="shared" si="266"/>
        <v>0</v>
      </c>
      <c r="FO422" s="3">
        <f t="shared" si="266"/>
        <v>0</v>
      </c>
      <c r="FP422" s="3">
        <f t="shared" si="266"/>
        <v>0</v>
      </c>
      <c r="FQ422" s="3">
        <f t="shared" si="266"/>
        <v>0</v>
      </c>
      <c r="FR422" s="3">
        <f t="shared" si="266"/>
        <v>0</v>
      </c>
      <c r="FS422" s="3">
        <f t="shared" ref="FS422:GX422" si="267">FS435</f>
        <v>0</v>
      </c>
      <c r="FT422" s="3">
        <f t="shared" si="267"/>
        <v>0</v>
      </c>
      <c r="FU422" s="3">
        <f t="shared" si="267"/>
        <v>0</v>
      </c>
      <c r="FV422" s="3">
        <f t="shared" si="267"/>
        <v>0</v>
      </c>
      <c r="FW422" s="3">
        <f t="shared" si="267"/>
        <v>0</v>
      </c>
      <c r="FX422" s="3">
        <f t="shared" si="267"/>
        <v>0</v>
      </c>
      <c r="FY422" s="3">
        <f t="shared" si="267"/>
        <v>0</v>
      </c>
      <c r="FZ422" s="3">
        <f t="shared" si="267"/>
        <v>0</v>
      </c>
      <c r="GA422" s="3">
        <f t="shared" si="267"/>
        <v>0</v>
      </c>
      <c r="GB422" s="3">
        <f t="shared" si="267"/>
        <v>0</v>
      </c>
      <c r="GC422" s="3">
        <f t="shared" si="267"/>
        <v>0</v>
      </c>
      <c r="GD422" s="3">
        <f t="shared" si="267"/>
        <v>0</v>
      </c>
      <c r="GE422" s="3">
        <f t="shared" si="267"/>
        <v>0</v>
      </c>
      <c r="GF422" s="3">
        <f t="shared" si="267"/>
        <v>0</v>
      </c>
      <c r="GG422" s="3">
        <f t="shared" si="267"/>
        <v>0</v>
      </c>
      <c r="GH422" s="3">
        <f t="shared" si="267"/>
        <v>0</v>
      </c>
      <c r="GI422" s="3">
        <f t="shared" si="267"/>
        <v>0</v>
      </c>
      <c r="GJ422" s="3">
        <f t="shared" si="267"/>
        <v>0</v>
      </c>
      <c r="GK422" s="3">
        <f t="shared" si="267"/>
        <v>0</v>
      </c>
      <c r="GL422" s="3">
        <f t="shared" si="267"/>
        <v>0</v>
      </c>
      <c r="GM422" s="3">
        <f t="shared" si="267"/>
        <v>0</v>
      </c>
      <c r="GN422" s="3">
        <f t="shared" si="267"/>
        <v>0</v>
      </c>
      <c r="GO422" s="3">
        <f t="shared" si="267"/>
        <v>0</v>
      </c>
      <c r="GP422" s="3">
        <f t="shared" si="267"/>
        <v>0</v>
      </c>
      <c r="GQ422" s="3">
        <f t="shared" si="267"/>
        <v>0</v>
      </c>
      <c r="GR422" s="3">
        <f t="shared" si="267"/>
        <v>0</v>
      </c>
      <c r="GS422" s="3">
        <f t="shared" si="267"/>
        <v>0</v>
      </c>
      <c r="GT422" s="3">
        <f t="shared" si="267"/>
        <v>0</v>
      </c>
      <c r="GU422" s="3">
        <f t="shared" si="267"/>
        <v>0</v>
      </c>
      <c r="GV422" s="3">
        <f t="shared" si="267"/>
        <v>0</v>
      </c>
      <c r="GW422" s="3">
        <f t="shared" si="267"/>
        <v>0</v>
      </c>
      <c r="GX422" s="3">
        <f t="shared" si="267"/>
        <v>0</v>
      </c>
    </row>
    <row r="424" spans="1:245" x14ac:dyDescent="0.2">
      <c r="A424">
        <v>17</v>
      </c>
      <c r="B424">
        <v>1</v>
      </c>
      <c r="D424">
        <f>ROW(EtalonRes!A130)</f>
        <v>130</v>
      </c>
      <c r="E424" t="s">
        <v>234</v>
      </c>
      <c r="F424" t="s">
        <v>18</v>
      </c>
      <c r="G424" t="s">
        <v>235</v>
      </c>
      <c r="H424" t="s">
        <v>20</v>
      </c>
      <c r="I424">
        <f>ROUND((68*0.05)/100,9)</f>
        <v>3.4000000000000002E-2</v>
      </c>
      <c r="J424">
        <v>0</v>
      </c>
      <c r="O424">
        <f t="shared" ref="O424:O433" si="268">ROUND(CP424,2)</f>
        <v>1977.84</v>
      </c>
      <c r="P424">
        <f t="shared" ref="P424:P433" si="269">ROUND(CQ424*I424,2)</f>
        <v>0</v>
      </c>
      <c r="Q424">
        <f t="shared" ref="Q424:Q433" si="270">ROUND(CR424*I424,2)</f>
        <v>995.41</v>
      </c>
      <c r="R424">
        <f t="shared" ref="R424:R433" si="271">ROUND(CS424*I424,2)</f>
        <v>545.66999999999996</v>
      </c>
      <c r="S424">
        <f t="shared" ref="S424:S433" si="272">ROUND(CT424*I424,2)</f>
        <v>982.43</v>
      </c>
      <c r="T424">
        <f t="shared" ref="T424:T433" si="273">ROUND(CU424*I424,2)</f>
        <v>0</v>
      </c>
      <c r="U424">
        <f t="shared" ref="U424:U433" si="274">CV424*I424</f>
        <v>5.2700000000000005</v>
      </c>
      <c r="V424">
        <f t="shared" ref="V424:V433" si="275">CW424*I424</f>
        <v>0</v>
      </c>
      <c r="W424">
        <f t="shared" ref="W424:W433" si="276">ROUND(CX424*I424,2)</f>
        <v>0</v>
      </c>
      <c r="X424">
        <f t="shared" ref="X424:X433" si="277">ROUND(CY424,2)</f>
        <v>687.7</v>
      </c>
      <c r="Y424">
        <f t="shared" ref="Y424:Y433" si="278">ROUND(CZ424,2)</f>
        <v>98.24</v>
      </c>
      <c r="AA424">
        <v>39292387</v>
      </c>
      <c r="AB424">
        <f t="shared" ref="AB424:AB433" si="279">ROUND((AC424+AD424+AF424),6)</f>
        <v>58171.74</v>
      </c>
      <c r="AC424">
        <f t="shared" ref="AC424:AC430" si="280">ROUND((ES424),6)</f>
        <v>0</v>
      </c>
      <c r="AD424">
        <f t="shared" ref="AD424:AD430" si="281">ROUND((((ET424)-(EU424))+AE424),6)</f>
        <v>29276.639999999999</v>
      </c>
      <c r="AE424">
        <f t="shared" ref="AE424:AF430" si="282">ROUND((EU424),6)</f>
        <v>16049.11</v>
      </c>
      <c r="AF424">
        <f t="shared" si="282"/>
        <v>28895.1</v>
      </c>
      <c r="AG424">
        <f t="shared" ref="AG424:AG433" si="283">ROUND((AP424),6)</f>
        <v>0</v>
      </c>
      <c r="AH424">
        <f t="shared" ref="AH424:AI430" si="284">(EW424)</f>
        <v>155</v>
      </c>
      <c r="AI424">
        <f t="shared" si="284"/>
        <v>0</v>
      </c>
      <c r="AJ424">
        <f t="shared" ref="AJ424:AJ433" si="285">(AS424)</f>
        <v>0</v>
      </c>
      <c r="AK424">
        <v>58171.74</v>
      </c>
      <c r="AL424">
        <v>0</v>
      </c>
      <c r="AM424">
        <v>29276.639999999999</v>
      </c>
      <c r="AN424">
        <v>16049.11</v>
      </c>
      <c r="AO424">
        <v>28895.1</v>
      </c>
      <c r="AP424">
        <v>0</v>
      </c>
      <c r="AQ424">
        <v>155</v>
      </c>
      <c r="AR424">
        <v>0</v>
      </c>
      <c r="AS424">
        <v>0</v>
      </c>
      <c r="AT424">
        <v>70</v>
      </c>
      <c r="AU424">
        <v>10</v>
      </c>
      <c r="AV424">
        <v>1</v>
      </c>
      <c r="AW424">
        <v>1</v>
      </c>
      <c r="AZ424">
        <v>1</v>
      </c>
      <c r="BA424">
        <v>1</v>
      </c>
      <c r="BB424">
        <v>1</v>
      </c>
      <c r="BC424">
        <v>1</v>
      </c>
      <c r="BD424" t="s">
        <v>3</v>
      </c>
      <c r="BE424" t="s">
        <v>3</v>
      </c>
      <c r="BF424" t="s">
        <v>3</v>
      </c>
      <c r="BG424" t="s">
        <v>3</v>
      </c>
      <c r="BH424">
        <v>0</v>
      </c>
      <c r="BI424">
        <v>4</v>
      </c>
      <c r="BJ424" t="s">
        <v>21</v>
      </c>
      <c r="BM424">
        <v>0</v>
      </c>
      <c r="BN424">
        <v>0</v>
      </c>
      <c r="BO424" t="s">
        <v>3</v>
      </c>
      <c r="BP424">
        <v>0</v>
      </c>
      <c r="BQ424">
        <v>1</v>
      </c>
      <c r="BR424">
        <v>0</v>
      </c>
      <c r="BS424">
        <v>1</v>
      </c>
      <c r="BT424">
        <v>1</v>
      </c>
      <c r="BU424">
        <v>1</v>
      </c>
      <c r="BV424">
        <v>1</v>
      </c>
      <c r="BW424">
        <v>1</v>
      </c>
      <c r="BX424">
        <v>1</v>
      </c>
      <c r="BY424" t="s">
        <v>3</v>
      </c>
      <c r="BZ424">
        <v>70</v>
      </c>
      <c r="CA424">
        <v>10</v>
      </c>
      <c r="CE424">
        <v>0</v>
      </c>
      <c r="CF424">
        <v>0</v>
      </c>
      <c r="CG424">
        <v>0</v>
      </c>
      <c r="CM424">
        <v>0</v>
      </c>
      <c r="CN424" t="s">
        <v>3</v>
      </c>
      <c r="CO424">
        <v>0</v>
      </c>
      <c r="CP424">
        <f t="shared" ref="CP424:CP433" si="286">(P424+Q424+S424)</f>
        <v>1977.84</v>
      </c>
      <c r="CQ424">
        <f t="shared" ref="CQ424:CQ433" si="287">(AC424*BC424*AW424)</f>
        <v>0</v>
      </c>
      <c r="CR424">
        <f t="shared" ref="CR424:CR430" si="288">((((ET424)*BB424-(EU424)*BS424)+AE424*BS424)*AV424)</f>
        <v>29276.639999999999</v>
      </c>
      <c r="CS424">
        <f t="shared" ref="CS424:CS433" si="289">(AE424*BS424*AV424)</f>
        <v>16049.11</v>
      </c>
      <c r="CT424">
        <f t="shared" ref="CT424:CT433" si="290">(AF424*BA424*AV424)</f>
        <v>28895.1</v>
      </c>
      <c r="CU424">
        <f t="shared" ref="CU424:CU433" si="291">AG424</f>
        <v>0</v>
      </c>
      <c r="CV424">
        <f t="shared" ref="CV424:CV433" si="292">(AH424*AV424)</f>
        <v>155</v>
      </c>
      <c r="CW424">
        <f t="shared" ref="CW424:CW433" si="293">AI424</f>
        <v>0</v>
      </c>
      <c r="CX424">
        <f t="shared" ref="CX424:CX433" si="294">AJ424</f>
        <v>0</v>
      </c>
      <c r="CY424">
        <f t="shared" ref="CY424:CY433" si="295">((S424*BZ424)/100)</f>
        <v>687.70099999999991</v>
      </c>
      <c r="CZ424">
        <f t="shared" ref="CZ424:CZ433" si="296">((S424*CA424)/100)</f>
        <v>98.242999999999995</v>
      </c>
      <c r="DC424" t="s">
        <v>3</v>
      </c>
      <c r="DD424" t="s">
        <v>3</v>
      </c>
      <c r="DE424" t="s">
        <v>3</v>
      </c>
      <c r="DF424" t="s">
        <v>3</v>
      </c>
      <c r="DG424" t="s">
        <v>3</v>
      </c>
      <c r="DH424" t="s">
        <v>3</v>
      </c>
      <c r="DI424" t="s">
        <v>3</v>
      </c>
      <c r="DJ424" t="s">
        <v>3</v>
      </c>
      <c r="DK424" t="s">
        <v>3</v>
      </c>
      <c r="DL424" t="s">
        <v>3</v>
      </c>
      <c r="DM424" t="s">
        <v>3</v>
      </c>
      <c r="DN424">
        <v>0</v>
      </c>
      <c r="DO424">
        <v>0</v>
      </c>
      <c r="DP424">
        <v>1</v>
      </c>
      <c r="DQ424">
        <v>1</v>
      </c>
      <c r="DU424">
        <v>1007</v>
      </c>
      <c r="DV424" t="s">
        <v>20</v>
      </c>
      <c r="DW424" t="s">
        <v>20</v>
      </c>
      <c r="DX424">
        <v>100</v>
      </c>
      <c r="EE424">
        <v>34857346</v>
      </c>
      <c r="EF424">
        <v>1</v>
      </c>
      <c r="EG424" t="s">
        <v>22</v>
      </c>
      <c r="EH424">
        <v>0</v>
      </c>
      <c r="EI424" t="s">
        <v>3</v>
      </c>
      <c r="EJ424">
        <v>4</v>
      </c>
      <c r="EK424">
        <v>0</v>
      </c>
      <c r="EL424" t="s">
        <v>23</v>
      </c>
      <c r="EM424" t="s">
        <v>24</v>
      </c>
      <c r="EO424" t="s">
        <v>3</v>
      </c>
      <c r="EQ424">
        <v>0</v>
      </c>
      <c r="ER424">
        <v>58171.74</v>
      </c>
      <c r="ES424">
        <v>0</v>
      </c>
      <c r="ET424">
        <v>29276.639999999999</v>
      </c>
      <c r="EU424">
        <v>16049.11</v>
      </c>
      <c r="EV424">
        <v>28895.1</v>
      </c>
      <c r="EW424">
        <v>155</v>
      </c>
      <c r="EX424">
        <v>0</v>
      </c>
      <c r="EY424">
        <v>0</v>
      </c>
      <c r="FQ424">
        <v>0</v>
      </c>
      <c r="FR424">
        <f t="shared" ref="FR424:FR433" si="297">ROUND(IF(AND(BH424=3,BI424=3),P424,0),2)</f>
        <v>0</v>
      </c>
      <c r="FS424">
        <v>0</v>
      </c>
      <c r="FX424">
        <v>70</v>
      </c>
      <c r="FY424">
        <v>10</v>
      </c>
      <c r="GA424" t="s">
        <v>3</v>
      </c>
      <c r="GD424">
        <v>0</v>
      </c>
      <c r="GF424">
        <v>785646225</v>
      </c>
      <c r="GG424">
        <v>2</v>
      </c>
      <c r="GH424">
        <v>1</v>
      </c>
      <c r="GI424">
        <v>-2</v>
      </c>
      <c r="GJ424">
        <v>0</v>
      </c>
      <c r="GK424">
        <f>ROUND(R424*(R12)/100,2)</f>
        <v>589.32000000000005</v>
      </c>
      <c r="GL424">
        <f t="shared" ref="GL424:GL433" si="298">ROUND(IF(AND(BH424=3,BI424=3,FS424&lt;&gt;0),P424,0),2)</f>
        <v>0</v>
      </c>
      <c r="GM424">
        <f>ROUND(O424+X424+Y424+GK424,2)+GX424</f>
        <v>3353.1</v>
      </c>
      <c r="GN424">
        <f>IF(OR(BI424=0,BI424=1),ROUND(O424+X424+Y424+GK424,2),0)</f>
        <v>0</v>
      </c>
      <c r="GO424">
        <f>IF(BI424=2,ROUND(O424+X424+Y424+GK424,2),0)</f>
        <v>0</v>
      </c>
      <c r="GP424">
        <f>IF(BI424=4,ROUND(O424+X424+Y424+GK424,2)+GX424,0)</f>
        <v>3353.1</v>
      </c>
      <c r="GR424">
        <v>0</v>
      </c>
      <c r="GS424">
        <v>3</v>
      </c>
      <c r="GT424">
        <v>0</v>
      </c>
      <c r="GU424" t="s">
        <v>3</v>
      </c>
      <c r="GV424">
        <f t="shared" ref="GV424:GV433" si="299">ROUND((GT424),6)</f>
        <v>0</v>
      </c>
      <c r="GW424">
        <v>1</v>
      </c>
      <c r="GX424">
        <f t="shared" ref="GX424:GX433" si="300">ROUND(HC424*I424,2)</f>
        <v>0</v>
      </c>
      <c r="HA424">
        <v>0</v>
      </c>
      <c r="HB424">
        <v>0</v>
      </c>
      <c r="HC424">
        <f t="shared" ref="HC424:HC433" si="301">GV424*GW424</f>
        <v>0</v>
      </c>
      <c r="IK424">
        <v>0</v>
      </c>
    </row>
    <row r="425" spans="1:245" x14ac:dyDescent="0.2">
      <c r="A425">
        <v>17</v>
      </c>
      <c r="B425">
        <v>1</v>
      </c>
      <c r="C425">
        <f>ROW(SmtRes!A62)</f>
        <v>62</v>
      </c>
      <c r="D425">
        <f>ROW(EtalonRes!A133)</f>
        <v>133</v>
      </c>
      <c r="E425" t="s">
        <v>236</v>
      </c>
      <c r="F425" t="s">
        <v>26</v>
      </c>
      <c r="G425" t="s">
        <v>237</v>
      </c>
      <c r="H425" t="s">
        <v>20</v>
      </c>
      <c r="I425">
        <f>ROUND((68*0.14)/100,9)</f>
        <v>9.5200000000000007E-2</v>
      </c>
      <c r="J425">
        <v>0</v>
      </c>
      <c r="O425">
        <f t="shared" si="268"/>
        <v>490.65</v>
      </c>
      <c r="P425">
        <f t="shared" si="269"/>
        <v>0</v>
      </c>
      <c r="Q425">
        <f t="shared" si="270"/>
        <v>359.95</v>
      </c>
      <c r="R425">
        <f t="shared" si="271"/>
        <v>161.84</v>
      </c>
      <c r="S425">
        <f t="shared" si="272"/>
        <v>130.69999999999999</v>
      </c>
      <c r="T425">
        <f t="shared" si="273"/>
        <v>0</v>
      </c>
      <c r="U425">
        <f t="shared" si="274"/>
        <v>1.1138399999999999</v>
      </c>
      <c r="V425">
        <f t="shared" si="275"/>
        <v>0</v>
      </c>
      <c r="W425">
        <f t="shared" si="276"/>
        <v>0</v>
      </c>
      <c r="X425">
        <f t="shared" si="277"/>
        <v>91.49</v>
      </c>
      <c r="Y425">
        <f t="shared" si="278"/>
        <v>13.07</v>
      </c>
      <c r="AA425">
        <v>39292387</v>
      </c>
      <c r="AB425">
        <f t="shared" si="279"/>
        <v>5153.91</v>
      </c>
      <c r="AC425">
        <f t="shared" si="280"/>
        <v>0</v>
      </c>
      <c r="AD425">
        <f t="shared" si="281"/>
        <v>3781.03</v>
      </c>
      <c r="AE425">
        <f t="shared" si="282"/>
        <v>1699.96</v>
      </c>
      <c r="AF425">
        <f t="shared" si="282"/>
        <v>1372.88</v>
      </c>
      <c r="AG425">
        <f t="shared" si="283"/>
        <v>0</v>
      </c>
      <c r="AH425">
        <f t="shared" si="284"/>
        <v>11.7</v>
      </c>
      <c r="AI425">
        <f t="shared" si="284"/>
        <v>0</v>
      </c>
      <c r="AJ425">
        <f t="shared" si="285"/>
        <v>0</v>
      </c>
      <c r="AK425">
        <v>5153.91</v>
      </c>
      <c r="AL425">
        <v>0</v>
      </c>
      <c r="AM425">
        <v>3781.03</v>
      </c>
      <c r="AN425">
        <v>1699.96</v>
      </c>
      <c r="AO425">
        <v>1372.88</v>
      </c>
      <c r="AP425">
        <v>0</v>
      </c>
      <c r="AQ425">
        <v>11.7</v>
      </c>
      <c r="AR425">
        <v>0</v>
      </c>
      <c r="AS425">
        <v>0</v>
      </c>
      <c r="AT425">
        <v>70</v>
      </c>
      <c r="AU425">
        <v>10</v>
      </c>
      <c r="AV425">
        <v>1</v>
      </c>
      <c r="AW425">
        <v>1</v>
      </c>
      <c r="AZ425">
        <v>1</v>
      </c>
      <c r="BA425">
        <v>1</v>
      </c>
      <c r="BB425">
        <v>1</v>
      </c>
      <c r="BC425">
        <v>1</v>
      </c>
      <c r="BD425" t="s">
        <v>3</v>
      </c>
      <c r="BE425" t="s">
        <v>3</v>
      </c>
      <c r="BF425" t="s">
        <v>3</v>
      </c>
      <c r="BG425" t="s">
        <v>3</v>
      </c>
      <c r="BH425">
        <v>0</v>
      </c>
      <c r="BI425">
        <v>4</v>
      </c>
      <c r="BJ425" t="s">
        <v>28</v>
      </c>
      <c r="BM425">
        <v>0</v>
      </c>
      <c r="BN425">
        <v>0</v>
      </c>
      <c r="BO425" t="s">
        <v>3</v>
      </c>
      <c r="BP425">
        <v>0</v>
      </c>
      <c r="BQ425">
        <v>1</v>
      </c>
      <c r="BR425">
        <v>0</v>
      </c>
      <c r="BS425">
        <v>1</v>
      </c>
      <c r="BT425">
        <v>1</v>
      </c>
      <c r="BU425">
        <v>1</v>
      </c>
      <c r="BV425">
        <v>1</v>
      </c>
      <c r="BW425">
        <v>1</v>
      </c>
      <c r="BX425">
        <v>1</v>
      </c>
      <c r="BY425" t="s">
        <v>3</v>
      </c>
      <c r="BZ425">
        <v>70</v>
      </c>
      <c r="CA425">
        <v>10</v>
      </c>
      <c r="CE425">
        <v>0</v>
      </c>
      <c r="CF425">
        <v>0</v>
      </c>
      <c r="CG425">
        <v>0</v>
      </c>
      <c r="CM425">
        <v>0</v>
      </c>
      <c r="CN425" t="s">
        <v>3</v>
      </c>
      <c r="CO425">
        <v>0</v>
      </c>
      <c r="CP425">
        <f t="shared" si="286"/>
        <v>490.65</v>
      </c>
      <c r="CQ425">
        <f t="shared" si="287"/>
        <v>0</v>
      </c>
      <c r="CR425">
        <f t="shared" si="288"/>
        <v>3781.03</v>
      </c>
      <c r="CS425">
        <f t="shared" si="289"/>
        <v>1699.96</v>
      </c>
      <c r="CT425">
        <f t="shared" si="290"/>
        <v>1372.88</v>
      </c>
      <c r="CU425">
        <f t="shared" si="291"/>
        <v>0</v>
      </c>
      <c r="CV425">
        <f t="shared" si="292"/>
        <v>11.7</v>
      </c>
      <c r="CW425">
        <f t="shared" si="293"/>
        <v>0</v>
      </c>
      <c r="CX425">
        <f t="shared" si="294"/>
        <v>0</v>
      </c>
      <c r="CY425">
        <f t="shared" si="295"/>
        <v>91.49</v>
      </c>
      <c r="CZ425">
        <f t="shared" si="296"/>
        <v>13.07</v>
      </c>
      <c r="DC425" t="s">
        <v>3</v>
      </c>
      <c r="DD425" t="s">
        <v>3</v>
      </c>
      <c r="DE425" t="s">
        <v>3</v>
      </c>
      <c r="DF425" t="s">
        <v>3</v>
      </c>
      <c r="DG425" t="s">
        <v>3</v>
      </c>
      <c r="DH425" t="s">
        <v>3</v>
      </c>
      <c r="DI425" t="s">
        <v>3</v>
      </c>
      <c r="DJ425" t="s">
        <v>3</v>
      </c>
      <c r="DK425" t="s">
        <v>3</v>
      </c>
      <c r="DL425" t="s">
        <v>3</v>
      </c>
      <c r="DM425" t="s">
        <v>3</v>
      </c>
      <c r="DN425">
        <v>0</v>
      </c>
      <c r="DO425">
        <v>0</v>
      </c>
      <c r="DP425">
        <v>1</v>
      </c>
      <c r="DQ425">
        <v>1</v>
      </c>
      <c r="DU425">
        <v>1007</v>
      </c>
      <c r="DV425" t="s">
        <v>20</v>
      </c>
      <c r="DW425" t="s">
        <v>20</v>
      </c>
      <c r="DX425">
        <v>100</v>
      </c>
      <c r="EE425">
        <v>34857346</v>
      </c>
      <c r="EF425">
        <v>1</v>
      </c>
      <c r="EG425" t="s">
        <v>22</v>
      </c>
      <c r="EH425">
        <v>0</v>
      </c>
      <c r="EI425" t="s">
        <v>3</v>
      </c>
      <c r="EJ425">
        <v>4</v>
      </c>
      <c r="EK425">
        <v>0</v>
      </c>
      <c r="EL425" t="s">
        <v>23</v>
      </c>
      <c r="EM425" t="s">
        <v>24</v>
      </c>
      <c r="EO425" t="s">
        <v>3</v>
      </c>
      <c r="EQ425">
        <v>0</v>
      </c>
      <c r="ER425">
        <v>5153.91</v>
      </c>
      <c r="ES425">
        <v>0</v>
      </c>
      <c r="ET425">
        <v>3781.03</v>
      </c>
      <c r="EU425">
        <v>1699.96</v>
      </c>
      <c r="EV425">
        <v>1372.88</v>
      </c>
      <c r="EW425">
        <v>11.7</v>
      </c>
      <c r="EX425">
        <v>0</v>
      </c>
      <c r="EY425">
        <v>0</v>
      </c>
      <c r="FQ425">
        <v>0</v>
      </c>
      <c r="FR425">
        <f t="shared" si="297"/>
        <v>0</v>
      </c>
      <c r="FS425">
        <v>0</v>
      </c>
      <c r="FX425">
        <v>70</v>
      </c>
      <c r="FY425">
        <v>10</v>
      </c>
      <c r="GA425" t="s">
        <v>3</v>
      </c>
      <c r="GD425">
        <v>0</v>
      </c>
      <c r="GF425">
        <v>-1084207411</v>
      </c>
      <c r="GG425">
        <v>2</v>
      </c>
      <c r="GH425">
        <v>1</v>
      </c>
      <c r="GI425">
        <v>-2</v>
      </c>
      <c r="GJ425">
        <v>0</v>
      </c>
      <c r="GK425">
        <f>ROUND(R425*(R12)/100,2)</f>
        <v>174.79</v>
      </c>
      <c r="GL425">
        <f t="shared" si="298"/>
        <v>0</v>
      </c>
      <c r="GM425">
        <f>ROUND(O425+X425+Y425+GK425,2)+GX425</f>
        <v>770</v>
      </c>
      <c r="GN425">
        <f>IF(OR(BI425=0,BI425=1),ROUND(O425+X425+Y425+GK425,2),0)</f>
        <v>0</v>
      </c>
      <c r="GO425">
        <f>IF(BI425=2,ROUND(O425+X425+Y425+GK425,2),0)</f>
        <v>0</v>
      </c>
      <c r="GP425">
        <f>IF(BI425=4,ROUND(O425+X425+Y425+GK425,2)+GX425,0)</f>
        <v>770</v>
      </c>
      <c r="GR425">
        <v>0</v>
      </c>
      <c r="GS425">
        <v>3</v>
      </c>
      <c r="GT425">
        <v>0</v>
      </c>
      <c r="GU425" t="s">
        <v>3</v>
      </c>
      <c r="GV425">
        <f t="shared" si="299"/>
        <v>0</v>
      </c>
      <c r="GW425">
        <v>1</v>
      </c>
      <c r="GX425">
        <f t="shared" si="300"/>
        <v>0</v>
      </c>
      <c r="HA425">
        <v>0</v>
      </c>
      <c r="HB425">
        <v>0</v>
      </c>
      <c r="HC425">
        <f t="shared" si="301"/>
        <v>0</v>
      </c>
      <c r="IK425">
        <v>0</v>
      </c>
    </row>
    <row r="426" spans="1:245" x14ac:dyDescent="0.2">
      <c r="A426">
        <v>17</v>
      </c>
      <c r="B426">
        <v>1</v>
      </c>
      <c r="D426">
        <f>ROW(EtalonRes!A134)</f>
        <v>134</v>
      </c>
      <c r="E426" t="s">
        <v>238</v>
      </c>
      <c r="F426" t="s">
        <v>30</v>
      </c>
      <c r="G426" t="s">
        <v>31</v>
      </c>
      <c r="H426" t="s">
        <v>32</v>
      </c>
      <c r="I426">
        <f>ROUND((45)/100,9)</f>
        <v>0.45</v>
      </c>
      <c r="J426">
        <v>0</v>
      </c>
      <c r="O426">
        <f t="shared" si="268"/>
        <v>6645.52</v>
      </c>
      <c r="P426">
        <f t="shared" si="269"/>
        <v>0</v>
      </c>
      <c r="Q426">
        <f t="shared" si="270"/>
        <v>0</v>
      </c>
      <c r="R426">
        <f t="shared" si="271"/>
        <v>0</v>
      </c>
      <c r="S426">
        <f t="shared" si="272"/>
        <v>6645.52</v>
      </c>
      <c r="T426">
        <f t="shared" si="273"/>
        <v>0</v>
      </c>
      <c r="U426">
        <f t="shared" si="274"/>
        <v>34.515000000000001</v>
      </c>
      <c r="V426">
        <f t="shared" si="275"/>
        <v>0</v>
      </c>
      <c r="W426">
        <f t="shared" si="276"/>
        <v>0</v>
      </c>
      <c r="X426">
        <f t="shared" si="277"/>
        <v>4651.8599999999997</v>
      </c>
      <c r="Y426">
        <f t="shared" si="278"/>
        <v>664.55</v>
      </c>
      <c r="AA426">
        <v>39292387</v>
      </c>
      <c r="AB426">
        <f t="shared" si="279"/>
        <v>14767.82</v>
      </c>
      <c r="AC426">
        <f t="shared" si="280"/>
        <v>0</v>
      </c>
      <c r="AD426">
        <f t="shared" si="281"/>
        <v>0</v>
      </c>
      <c r="AE426">
        <f t="shared" si="282"/>
        <v>0</v>
      </c>
      <c r="AF426">
        <f t="shared" si="282"/>
        <v>14767.82</v>
      </c>
      <c r="AG426">
        <f t="shared" si="283"/>
        <v>0</v>
      </c>
      <c r="AH426">
        <f t="shared" si="284"/>
        <v>76.7</v>
      </c>
      <c r="AI426">
        <f t="shared" si="284"/>
        <v>0</v>
      </c>
      <c r="AJ426">
        <f t="shared" si="285"/>
        <v>0</v>
      </c>
      <c r="AK426">
        <v>14767.82</v>
      </c>
      <c r="AL426">
        <v>0</v>
      </c>
      <c r="AM426">
        <v>0</v>
      </c>
      <c r="AN426">
        <v>0</v>
      </c>
      <c r="AO426">
        <v>14767.82</v>
      </c>
      <c r="AP426">
        <v>0</v>
      </c>
      <c r="AQ426">
        <v>76.7</v>
      </c>
      <c r="AR426">
        <v>0</v>
      </c>
      <c r="AS426">
        <v>0</v>
      </c>
      <c r="AT426">
        <v>70</v>
      </c>
      <c r="AU426">
        <v>10</v>
      </c>
      <c r="AV426">
        <v>1</v>
      </c>
      <c r="AW426">
        <v>1</v>
      </c>
      <c r="AZ426">
        <v>1</v>
      </c>
      <c r="BA426">
        <v>1</v>
      </c>
      <c r="BB426">
        <v>1</v>
      </c>
      <c r="BC426">
        <v>1</v>
      </c>
      <c r="BD426" t="s">
        <v>3</v>
      </c>
      <c r="BE426" t="s">
        <v>3</v>
      </c>
      <c r="BF426" t="s">
        <v>3</v>
      </c>
      <c r="BG426" t="s">
        <v>3</v>
      </c>
      <c r="BH426">
        <v>0</v>
      </c>
      <c r="BI426">
        <v>4</v>
      </c>
      <c r="BJ426" t="s">
        <v>33</v>
      </c>
      <c r="BM426">
        <v>0</v>
      </c>
      <c r="BN426">
        <v>0</v>
      </c>
      <c r="BO426" t="s">
        <v>3</v>
      </c>
      <c r="BP426">
        <v>0</v>
      </c>
      <c r="BQ426">
        <v>1</v>
      </c>
      <c r="BR426">
        <v>0</v>
      </c>
      <c r="BS426">
        <v>1</v>
      </c>
      <c r="BT426">
        <v>1</v>
      </c>
      <c r="BU426">
        <v>1</v>
      </c>
      <c r="BV426">
        <v>1</v>
      </c>
      <c r="BW426">
        <v>1</v>
      </c>
      <c r="BX426">
        <v>1</v>
      </c>
      <c r="BY426" t="s">
        <v>3</v>
      </c>
      <c r="BZ426">
        <v>70</v>
      </c>
      <c r="CA426">
        <v>10</v>
      </c>
      <c r="CE426">
        <v>0</v>
      </c>
      <c r="CF426">
        <v>0</v>
      </c>
      <c r="CG426">
        <v>0</v>
      </c>
      <c r="CM426">
        <v>0</v>
      </c>
      <c r="CN426" t="s">
        <v>3</v>
      </c>
      <c r="CO426">
        <v>0</v>
      </c>
      <c r="CP426">
        <f t="shared" si="286"/>
        <v>6645.52</v>
      </c>
      <c r="CQ426">
        <f t="shared" si="287"/>
        <v>0</v>
      </c>
      <c r="CR426">
        <f t="shared" si="288"/>
        <v>0</v>
      </c>
      <c r="CS426">
        <f t="shared" si="289"/>
        <v>0</v>
      </c>
      <c r="CT426">
        <f t="shared" si="290"/>
        <v>14767.82</v>
      </c>
      <c r="CU426">
        <f t="shared" si="291"/>
        <v>0</v>
      </c>
      <c r="CV426">
        <f t="shared" si="292"/>
        <v>76.7</v>
      </c>
      <c r="CW426">
        <f t="shared" si="293"/>
        <v>0</v>
      </c>
      <c r="CX426">
        <f t="shared" si="294"/>
        <v>0</v>
      </c>
      <c r="CY426">
        <f t="shared" si="295"/>
        <v>4651.8640000000005</v>
      </c>
      <c r="CZ426">
        <f t="shared" si="296"/>
        <v>664.55200000000013</v>
      </c>
      <c r="DC426" t="s">
        <v>3</v>
      </c>
      <c r="DD426" t="s">
        <v>3</v>
      </c>
      <c r="DE426" t="s">
        <v>3</v>
      </c>
      <c r="DF426" t="s">
        <v>3</v>
      </c>
      <c r="DG426" t="s">
        <v>3</v>
      </c>
      <c r="DH426" t="s">
        <v>3</v>
      </c>
      <c r="DI426" t="s">
        <v>3</v>
      </c>
      <c r="DJ426" t="s">
        <v>3</v>
      </c>
      <c r="DK426" t="s">
        <v>3</v>
      </c>
      <c r="DL426" t="s">
        <v>3</v>
      </c>
      <c r="DM426" t="s">
        <v>3</v>
      </c>
      <c r="DN426">
        <v>0</v>
      </c>
      <c r="DO426">
        <v>0</v>
      </c>
      <c r="DP426">
        <v>1</v>
      </c>
      <c r="DQ426">
        <v>1</v>
      </c>
      <c r="DU426">
        <v>1003</v>
      </c>
      <c r="DV426" t="s">
        <v>32</v>
      </c>
      <c r="DW426" t="s">
        <v>32</v>
      </c>
      <c r="DX426">
        <v>100</v>
      </c>
      <c r="EE426">
        <v>34857346</v>
      </c>
      <c r="EF426">
        <v>1</v>
      </c>
      <c r="EG426" t="s">
        <v>22</v>
      </c>
      <c r="EH426">
        <v>0</v>
      </c>
      <c r="EI426" t="s">
        <v>3</v>
      </c>
      <c r="EJ426">
        <v>4</v>
      </c>
      <c r="EK426">
        <v>0</v>
      </c>
      <c r="EL426" t="s">
        <v>23</v>
      </c>
      <c r="EM426" t="s">
        <v>24</v>
      </c>
      <c r="EO426" t="s">
        <v>3</v>
      </c>
      <c r="EQ426">
        <v>0</v>
      </c>
      <c r="ER426">
        <v>14767.82</v>
      </c>
      <c r="ES426">
        <v>0</v>
      </c>
      <c r="ET426">
        <v>0</v>
      </c>
      <c r="EU426">
        <v>0</v>
      </c>
      <c r="EV426">
        <v>14767.82</v>
      </c>
      <c r="EW426">
        <v>76.7</v>
      </c>
      <c r="EX426">
        <v>0</v>
      </c>
      <c r="EY426">
        <v>0</v>
      </c>
      <c r="FQ426">
        <v>0</v>
      </c>
      <c r="FR426">
        <f t="shared" si="297"/>
        <v>0</v>
      </c>
      <c r="FS426">
        <v>0</v>
      </c>
      <c r="FX426">
        <v>70</v>
      </c>
      <c r="FY426">
        <v>10</v>
      </c>
      <c r="GA426" t="s">
        <v>3</v>
      </c>
      <c r="GD426">
        <v>0</v>
      </c>
      <c r="GF426">
        <v>-1374617303</v>
      </c>
      <c r="GG426">
        <v>2</v>
      </c>
      <c r="GH426">
        <v>1</v>
      </c>
      <c r="GI426">
        <v>-2</v>
      </c>
      <c r="GJ426">
        <v>0</v>
      </c>
      <c r="GK426">
        <f>ROUND(R426*(R12)/100,2)</f>
        <v>0</v>
      </c>
      <c r="GL426">
        <f t="shared" si="298"/>
        <v>0</v>
      </c>
      <c r="GM426">
        <f>ROUND(O426+X426+Y426+GK426,2)+GX426</f>
        <v>11961.93</v>
      </c>
      <c r="GN426">
        <f>IF(OR(BI426=0,BI426=1),ROUND(O426+X426+Y426+GK426,2),0)</f>
        <v>0</v>
      </c>
      <c r="GO426">
        <f>IF(BI426=2,ROUND(O426+X426+Y426+GK426,2),0)</f>
        <v>0</v>
      </c>
      <c r="GP426">
        <f>IF(BI426=4,ROUND(O426+X426+Y426+GK426,2)+GX426,0)</f>
        <v>11961.93</v>
      </c>
      <c r="GR426">
        <v>0</v>
      </c>
      <c r="GS426">
        <v>3</v>
      </c>
      <c r="GT426">
        <v>0</v>
      </c>
      <c r="GU426" t="s">
        <v>3</v>
      </c>
      <c r="GV426">
        <f t="shared" si="299"/>
        <v>0</v>
      </c>
      <c r="GW426">
        <v>1</v>
      </c>
      <c r="GX426">
        <f t="shared" si="300"/>
        <v>0</v>
      </c>
      <c r="HA426">
        <v>0</v>
      </c>
      <c r="HB426">
        <v>0</v>
      </c>
      <c r="HC426">
        <f t="shared" si="301"/>
        <v>0</v>
      </c>
      <c r="IK426">
        <v>0</v>
      </c>
    </row>
    <row r="427" spans="1:245" x14ac:dyDescent="0.2">
      <c r="A427">
        <v>17</v>
      </c>
      <c r="B427">
        <v>1</v>
      </c>
      <c r="D427">
        <f>ROW(EtalonRes!A135)</f>
        <v>135</v>
      </c>
      <c r="E427" t="s">
        <v>239</v>
      </c>
      <c r="F427" t="s">
        <v>35</v>
      </c>
      <c r="G427" t="s">
        <v>36</v>
      </c>
      <c r="H427" t="s">
        <v>37</v>
      </c>
      <c r="I427">
        <f>ROUND((I424*100*2.4+I425*100*1.6+I426*100*(0.043+0.059)*2.4)*0.9,9)</f>
        <v>30.967199999999998</v>
      </c>
      <c r="J427">
        <v>0</v>
      </c>
      <c r="O427">
        <f t="shared" si="268"/>
        <v>2414.1999999999998</v>
      </c>
      <c r="P427">
        <f t="shared" si="269"/>
        <v>0</v>
      </c>
      <c r="Q427">
        <f t="shared" si="270"/>
        <v>2414.1999999999998</v>
      </c>
      <c r="R427">
        <f t="shared" si="271"/>
        <v>761.48</v>
      </c>
      <c r="S427">
        <f t="shared" si="272"/>
        <v>0</v>
      </c>
      <c r="T427">
        <f t="shared" si="273"/>
        <v>0</v>
      </c>
      <c r="U427">
        <f t="shared" si="274"/>
        <v>0</v>
      </c>
      <c r="V427">
        <f t="shared" si="275"/>
        <v>0</v>
      </c>
      <c r="W427">
        <f t="shared" si="276"/>
        <v>0</v>
      </c>
      <c r="X427">
        <f t="shared" si="277"/>
        <v>0</v>
      </c>
      <c r="Y427">
        <f t="shared" si="278"/>
        <v>0</v>
      </c>
      <c r="AA427">
        <v>39292387</v>
      </c>
      <c r="AB427">
        <f t="shared" si="279"/>
        <v>77.959999999999994</v>
      </c>
      <c r="AC427">
        <f t="shared" si="280"/>
        <v>0</v>
      </c>
      <c r="AD427">
        <f t="shared" si="281"/>
        <v>77.959999999999994</v>
      </c>
      <c r="AE427">
        <f t="shared" si="282"/>
        <v>24.59</v>
      </c>
      <c r="AF427">
        <f t="shared" si="282"/>
        <v>0</v>
      </c>
      <c r="AG427">
        <f t="shared" si="283"/>
        <v>0</v>
      </c>
      <c r="AH427">
        <f t="shared" si="284"/>
        <v>0</v>
      </c>
      <c r="AI427">
        <f t="shared" si="284"/>
        <v>0</v>
      </c>
      <c r="AJ427">
        <f t="shared" si="285"/>
        <v>0</v>
      </c>
      <c r="AK427">
        <v>77.959999999999994</v>
      </c>
      <c r="AL427">
        <v>0</v>
      </c>
      <c r="AM427">
        <v>77.959999999999994</v>
      </c>
      <c r="AN427">
        <v>24.59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70</v>
      </c>
      <c r="AU427">
        <v>10</v>
      </c>
      <c r="AV427">
        <v>1</v>
      </c>
      <c r="AW427">
        <v>1</v>
      </c>
      <c r="AZ427">
        <v>1</v>
      </c>
      <c r="BA427">
        <v>1</v>
      </c>
      <c r="BB427">
        <v>1</v>
      </c>
      <c r="BC427">
        <v>1</v>
      </c>
      <c r="BD427" t="s">
        <v>3</v>
      </c>
      <c r="BE427" t="s">
        <v>3</v>
      </c>
      <c r="BF427" t="s">
        <v>3</v>
      </c>
      <c r="BG427" t="s">
        <v>3</v>
      </c>
      <c r="BH427">
        <v>0</v>
      </c>
      <c r="BI427">
        <v>4</v>
      </c>
      <c r="BJ427" t="s">
        <v>38</v>
      </c>
      <c r="BM427">
        <v>0</v>
      </c>
      <c r="BN427">
        <v>0</v>
      </c>
      <c r="BO427" t="s">
        <v>3</v>
      </c>
      <c r="BP427">
        <v>0</v>
      </c>
      <c r="BQ427">
        <v>1</v>
      </c>
      <c r="BR427">
        <v>0</v>
      </c>
      <c r="BS427">
        <v>1</v>
      </c>
      <c r="BT427">
        <v>1</v>
      </c>
      <c r="BU427">
        <v>1</v>
      </c>
      <c r="BV427">
        <v>1</v>
      </c>
      <c r="BW427">
        <v>1</v>
      </c>
      <c r="BX427">
        <v>1</v>
      </c>
      <c r="BY427" t="s">
        <v>3</v>
      </c>
      <c r="BZ427">
        <v>70</v>
      </c>
      <c r="CA427">
        <v>10</v>
      </c>
      <c r="CE427">
        <v>0</v>
      </c>
      <c r="CF427">
        <v>0</v>
      </c>
      <c r="CG427">
        <v>0</v>
      </c>
      <c r="CM427">
        <v>0</v>
      </c>
      <c r="CN427" t="s">
        <v>3</v>
      </c>
      <c r="CO427">
        <v>0</v>
      </c>
      <c r="CP427">
        <f t="shared" si="286"/>
        <v>2414.1999999999998</v>
      </c>
      <c r="CQ427">
        <f t="shared" si="287"/>
        <v>0</v>
      </c>
      <c r="CR427">
        <f t="shared" si="288"/>
        <v>77.959999999999994</v>
      </c>
      <c r="CS427">
        <f t="shared" si="289"/>
        <v>24.59</v>
      </c>
      <c r="CT427">
        <f t="shared" si="290"/>
        <v>0</v>
      </c>
      <c r="CU427">
        <f t="shared" si="291"/>
        <v>0</v>
      </c>
      <c r="CV427">
        <f t="shared" si="292"/>
        <v>0</v>
      </c>
      <c r="CW427">
        <f t="shared" si="293"/>
        <v>0</v>
      </c>
      <c r="CX427">
        <f t="shared" si="294"/>
        <v>0</v>
      </c>
      <c r="CY427">
        <f t="shared" si="295"/>
        <v>0</v>
      </c>
      <c r="CZ427">
        <f t="shared" si="296"/>
        <v>0</v>
      </c>
      <c r="DC427" t="s">
        <v>3</v>
      </c>
      <c r="DD427" t="s">
        <v>3</v>
      </c>
      <c r="DE427" t="s">
        <v>3</v>
      </c>
      <c r="DF427" t="s">
        <v>3</v>
      </c>
      <c r="DG427" t="s">
        <v>3</v>
      </c>
      <c r="DH427" t="s">
        <v>3</v>
      </c>
      <c r="DI427" t="s">
        <v>3</v>
      </c>
      <c r="DJ427" t="s">
        <v>3</v>
      </c>
      <c r="DK427" t="s">
        <v>3</v>
      </c>
      <c r="DL427" t="s">
        <v>3</v>
      </c>
      <c r="DM427" t="s">
        <v>3</v>
      </c>
      <c r="DN427">
        <v>0</v>
      </c>
      <c r="DO427">
        <v>0</v>
      </c>
      <c r="DP427">
        <v>1</v>
      </c>
      <c r="DQ427">
        <v>1</v>
      </c>
      <c r="DU427">
        <v>1009</v>
      </c>
      <c r="DV427" t="s">
        <v>37</v>
      </c>
      <c r="DW427" t="s">
        <v>37</v>
      </c>
      <c r="DX427">
        <v>1000</v>
      </c>
      <c r="EE427">
        <v>34857346</v>
      </c>
      <c r="EF427">
        <v>1</v>
      </c>
      <c r="EG427" t="s">
        <v>22</v>
      </c>
      <c r="EH427">
        <v>0</v>
      </c>
      <c r="EI427" t="s">
        <v>3</v>
      </c>
      <c r="EJ427">
        <v>4</v>
      </c>
      <c r="EK427">
        <v>0</v>
      </c>
      <c r="EL427" t="s">
        <v>23</v>
      </c>
      <c r="EM427" t="s">
        <v>24</v>
      </c>
      <c r="EO427" t="s">
        <v>3</v>
      </c>
      <c r="EQ427">
        <v>0</v>
      </c>
      <c r="ER427">
        <v>77.959999999999994</v>
      </c>
      <c r="ES427">
        <v>0</v>
      </c>
      <c r="ET427">
        <v>77.959999999999994</v>
      </c>
      <c r="EU427">
        <v>24.59</v>
      </c>
      <c r="EV427">
        <v>0</v>
      </c>
      <c r="EW427">
        <v>0</v>
      </c>
      <c r="EX427">
        <v>0</v>
      </c>
      <c r="EY427">
        <v>0</v>
      </c>
      <c r="FQ427">
        <v>0</v>
      </c>
      <c r="FR427">
        <f t="shared" si="297"/>
        <v>0</v>
      </c>
      <c r="FS427">
        <v>0</v>
      </c>
      <c r="FX427">
        <v>70</v>
      </c>
      <c r="FY427">
        <v>10</v>
      </c>
      <c r="GA427" t="s">
        <v>3</v>
      </c>
      <c r="GD427">
        <v>0</v>
      </c>
      <c r="GF427">
        <v>-518171745</v>
      </c>
      <c r="GG427">
        <v>2</v>
      </c>
      <c r="GH427">
        <v>1</v>
      </c>
      <c r="GI427">
        <v>-2</v>
      </c>
      <c r="GJ427">
        <v>0</v>
      </c>
      <c r="GK427">
        <f>ROUND(R427*(R12)/100,2)</f>
        <v>822.4</v>
      </c>
      <c r="GL427">
        <f t="shared" si="298"/>
        <v>0</v>
      </c>
      <c r="GM427">
        <f>ROUND(O427+X427+Y427+GK427,2)+GX427</f>
        <v>3236.6</v>
      </c>
      <c r="GN427">
        <f>IF(OR(BI427=0,BI427=1),ROUND(O427+X427+Y427+GK427,2),0)</f>
        <v>0</v>
      </c>
      <c r="GO427">
        <f>IF(BI427=2,ROUND(O427+X427+Y427+GK427,2),0)</f>
        <v>0</v>
      </c>
      <c r="GP427">
        <f>IF(BI427=4,ROUND(O427+X427+Y427+GK427,2)+GX427,0)</f>
        <v>3236.6</v>
      </c>
      <c r="GR427">
        <v>0</v>
      </c>
      <c r="GS427">
        <v>3</v>
      </c>
      <c r="GT427">
        <v>0</v>
      </c>
      <c r="GU427" t="s">
        <v>3</v>
      </c>
      <c r="GV427">
        <f t="shared" si="299"/>
        <v>0</v>
      </c>
      <c r="GW427">
        <v>1</v>
      </c>
      <c r="GX427">
        <f t="shared" si="300"/>
        <v>0</v>
      </c>
      <c r="HA427">
        <v>0</v>
      </c>
      <c r="HB427">
        <v>0</v>
      </c>
      <c r="HC427">
        <f t="shared" si="301"/>
        <v>0</v>
      </c>
      <c r="IK427">
        <v>0</v>
      </c>
    </row>
    <row r="428" spans="1:245" x14ac:dyDescent="0.2">
      <c r="A428">
        <v>17</v>
      </c>
      <c r="B428">
        <v>1</v>
      </c>
      <c r="D428">
        <f>ROW(EtalonRes!A137)</f>
        <v>137</v>
      </c>
      <c r="E428" t="s">
        <v>240</v>
      </c>
      <c r="F428" t="s">
        <v>40</v>
      </c>
      <c r="G428" t="s">
        <v>41</v>
      </c>
      <c r="H428" t="s">
        <v>37</v>
      </c>
      <c r="I428">
        <f>ROUND(I427,9)</f>
        <v>30.967199999999998</v>
      </c>
      <c r="J428">
        <v>0</v>
      </c>
      <c r="O428">
        <f t="shared" si="268"/>
        <v>1935.45</v>
      </c>
      <c r="P428">
        <f t="shared" si="269"/>
        <v>0</v>
      </c>
      <c r="Q428">
        <f t="shared" si="270"/>
        <v>1935.45</v>
      </c>
      <c r="R428">
        <f t="shared" si="271"/>
        <v>1146.4100000000001</v>
      </c>
      <c r="S428">
        <f t="shared" si="272"/>
        <v>0</v>
      </c>
      <c r="T428">
        <f t="shared" si="273"/>
        <v>0</v>
      </c>
      <c r="U428">
        <f t="shared" si="274"/>
        <v>0</v>
      </c>
      <c r="V428">
        <f t="shared" si="275"/>
        <v>0</v>
      </c>
      <c r="W428">
        <f t="shared" si="276"/>
        <v>0</v>
      </c>
      <c r="X428">
        <f t="shared" si="277"/>
        <v>0</v>
      </c>
      <c r="Y428">
        <f t="shared" si="278"/>
        <v>0</v>
      </c>
      <c r="AA428">
        <v>39292387</v>
      </c>
      <c r="AB428">
        <f t="shared" si="279"/>
        <v>62.5</v>
      </c>
      <c r="AC428">
        <f t="shared" si="280"/>
        <v>0</v>
      </c>
      <c r="AD428">
        <f t="shared" si="281"/>
        <v>62.5</v>
      </c>
      <c r="AE428">
        <f t="shared" si="282"/>
        <v>37.020000000000003</v>
      </c>
      <c r="AF428">
        <f t="shared" si="282"/>
        <v>0</v>
      </c>
      <c r="AG428">
        <f t="shared" si="283"/>
        <v>0</v>
      </c>
      <c r="AH428">
        <f t="shared" si="284"/>
        <v>0</v>
      </c>
      <c r="AI428">
        <f t="shared" si="284"/>
        <v>0</v>
      </c>
      <c r="AJ428">
        <f t="shared" si="285"/>
        <v>0</v>
      </c>
      <c r="AK428">
        <v>62.5</v>
      </c>
      <c r="AL428">
        <v>0</v>
      </c>
      <c r="AM428">
        <v>62.5</v>
      </c>
      <c r="AN428">
        <v>37.020000000000003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1</v>
      </c>
      <c r="AW428">
        <v>1</v>
      </c>
      <c r="AZ428">
        <v>1</v>
      </c>
      <c r="BA428">
        <v>1</v>
      </c>
      <c r="BB428">
        <v>1</v>
      </c>
      <c r="BC428">
        <v>1</v>
      </c>
      <c r="BD428" t="s">
        <v>3</v>
      </c>
      <c r="BE428" t="s">
        <v>3</v>
      </c>
      <c r="BF428" t="s">
        <v>3</v>
      </c>
      <c r="BG428" t="s">
        <v>3</v>
      </c>
      <c r="BH428">
        <v>0</v>
      </c>
      <c r="BI428">
        <v>4</v>
      </c>
      <c r="BJ428" t="s">
        <v>42</v>
      </c>
      <c r="BM428">
        <v>1</v>
      </c>
      <c r="BN428">
        <v>0</v>
      </c>
      <c r="BO428" t="s">
        <v>3</v>
      </c>
      <c r="BP428">
        <v>0</v>
      </c>
      <c r="BQ428">
        <v>1</v>
      </c>
      <c r="BR428">
        <v>0</v>
      </c>
      <c r="BS428">
        <v>1</v>
      </c>
      <c r="BT428">
        <v>1</v>
      </c>
      <c r="BU428">
        <v>1</v>
      </c>
      <c r="BV428">
        <v>1</v>
      </c>
      <c r="BW428">
        <v>1</v>
      </c>
      <c r="BX428">
        <v>1</v>
      </c>
      <c r="BY428" t="s">
        <v>3</v>
      </c>
      <c r="BZ428">
        <v>0</v>
      </c>
      <c r="CA428">
        <v>0</v>
      </c>
      <c r="CE428">
        <v>0</v>
      </c>
      <c r="CF428">
        <v>0</v>
      </c>
      <c r="CG428">
        <v>0</v>
      </c>
      <c r="CM428">
        <v>0</v>
      </c>
      <c r="CN428" t="s">
        <v>3</v>
      </c>
      <c r="CO428">
        <v>0</v>
      </c>
      <c r="CP428">
        <f t="shared" si="286"/>
        <v>1935.45</v>
      </c>
      <c r="CQ428">
        <f t="shared" si="287"/>
        <v>0</v>
      </c>
      <c r="CR428">
        <f t="shared" si="288"/>
        <v>62.5</v>
      </c>
      <c r="CS428">
        <f t="shared" si="289"/>
        <v>37.020000000000003</v>
      </c>
      <c r="CT428">
        <f t="shared" si="290"/>
        <v>0</v>
      </c>
      <c r="CU428">
        <f t="shared" si="291"/>
        <v>0</v>
      </c>
      <c r="CV428">
        <f t="shared" si="292"/>
        <v>0</v>
      </c>
      <c r="CW428">
        <f t="shared" si="293"/>
        <v>0</v>
      </c>
      <c r="CX428">
        <f t="shared" si="294"/>
        <v>0</v>
      </c>
      <c r="CY428">
        <f t="shared" si="295"/>
        <v>0</v>
      </c>
      <c r="CZ428">
        <f t="shared" si="296"/>
        <v>0</v>
      </c>
      <c r="DC428" t="s">
        <v>3</v>
      </c>
      <c r="DD428" t="s">
        <v>3</v>
      </c>
      <c r="DE428" t="s">
        <v>3</v>
      </c>
      <c r="DF428" t="s">
        <v>3</v>
      </c>
      <c r="DG428" t="s">
        <v>3</v>
      </c>
      <c r="DH428" t="s">
        <v>3</v>
      </c>
      <c r="DI428" t="s">
        <v>3</v>
      </c>
      <c r="DJ428" t="s">
        <v>3</v>
      </c>
      <c r="DK428" t="s">
        <v>3</v>
      </c>
      <c r="DL428" t="s">
        <v>3</v>
      </c>
      <c r="DM428" t="s">
        <v>3</v>
      </c>
      <c r="DN428">
        <v>0</v>
      </c>
      <c r="DO428">
        <v>0</v>
      </c>
      <c r="DP428">
        <v>1</v>
      </c>
      <c r="DQ428">
        <v>1</v>
      </c>
      <c r="DU428">
        <v>1009</v>
      </c>
      <c r="DV428" t="s">
        <v>37</v>
      </c>
      <c r="DW428" t="s">
        <v>37</v>
      </c>
      <c r="DX428">
        <v>1000</v>
      </c>
      <c r="EE428">
        <v>34857348</v>
      </c>
      <c r="EF428">
        <v>1</v>
      </c>
      <c r="EG428" t="s">
        <v>22</v>
      </c>
      <c r="EH428">
        <v>0</v>
      </c>
      <c r="EI428" t="s">
        <v>3</v>
      </c>
      <c r="EJ428">
        <v>4</v>
      </c>
      <c r="EK428">
        <v>1</v>
      </c>
      <c r="EL428" t="s">
        <v>43</v>
      </c>
      <c r="EM428" t="s">
        <v>24</v>
      </c>
      <c r="EO428" t="s">
        <v>3</v>
      </c>
      <c r="EQ428">
        <v>0</v>
      </c>
      <c r="ER428">
        <v>62.5</v>
      </c>
      <c r="ES428">
        <v>0</v>
      </c>
      <c r="ET428">
        <v>62.5</v>
      </c>
      <c r="EU428">
        <v>37.020000000000003</v>
      </c>
      <c r="EV428">
        <v>0</v>
      </c>
      <c r="EW428">
        <v>0</v>
      </c>
      <c r="EX428">
        <v>0</v>
      </c>
      <c r="EY428">
        <v>0</v>
      </c>
      <c r="FQ428">
        <v>0</v>
      </c>
      <c r="FR428">
        <f t="shared" si="297"/>
        <v>0</v>
      </c>
      <c r="FS428">
        <v>0</v>
      </c>
      <c r="FX428">
        <v>0</v>
      </c>
      <c r="FY428">
        <v>0</v>
      </c>
      <c r="GA428" t="s">
        <v>3</v>
      </c>
      <c r="GD428">
        <v>1</v>
      </c>
      <c r="GF428">
        <v>-1530973417</v>
      </c>
      <c r="GG428">
        <v>2</v>
      </c>
      <c r="GH428">
        <v>1</v>
      </c>
      <c r="GI428">
        <v>-2</v>
      </c>
      <c r="GJ428">
        <v>0</v>
      </c>
      <c r="GK428">
        <v>0</v>
      </c>
      <c r="GL428">
        <f t="shared" si="298"/>
        <v>0</v>
      </c>
      <c r="GM428">
        <f>ROUND(O428+X428+Y428,2)+GX428</f>
        <v>1935.45</v>
      </c>
      <c r="GN428">
        <f>IF(OR(BI428=0,BI428=1),ROUND(O428+X428+Y428,2),0)</f>
        <v>0</v>
      </c>
      <c r="GO428">
        <f>IF(BI428=2,ROUND(O428+X428+Y428,2),0)</f>
        <v>0</v>
      </c>
      <c r="GP428">
        <f>IF(BI428=4,ROUND(O428+X428+Y428,2)+GX428,0)</f>
        <v>1935.45</v>
      </c>
      <c r="GR428">
        <v>0</v>
      </c>
      <c r="GS428">
        <v>3</v>
      </c>
      <c r="GT428">
        <v>0</v>
      </c>
      <c r="GU428" t="s">
        <v>3</v>
      </c>
      <c r="GV428">
        <f t="shared" si="299"/>
        <v>0</v>
      </c>
      <c r="GW428">
        <v>1</v>
      </c>
      <c r="GX428">
        <f t="shared" si="300"/>
        <v>0</v>
      </c>
      <c r="HA428">
        <v>0</v>
      </c>
      <c r="HB428">
        <v>0</v>
      </c>
      <c r="HC428">
        <f t="shared" si="301"/>
        <v>0</v>
      </c>
      <c r="IK428">
        <v>0</v>
      </c>
    </row>
    <row r="429" spans="1:245" x14ac:dyDescent="0.2">
      <c r="A429">
        <v>17</v>
      </c>
      <c r="B429">
        <v>1</v>
      </c>
      <c r="D429">
        <f>ROW(EtalonRes!A138)</f>
        <v>138</v>
      </c>
      <c r="E429" t="s">
        <v>241</v>
      </c>
      <c r="F429" t="s">
        <v>45</v>
      </c>
      <c r="G429" t="s">
        <v>46</v>
      </c>
      <c r="H429" t="s">
        <v>37</v>
      </c>
      <c r="I429">
        <f>ROUND(I427/0.9*0.1,9)</f>
        <v>3.4407999999999999</v>
      </c>
      <c r="J429">
        <v>0</v>
      </c>
      <c r="O429">
        <f t="shared" si="268"/>
        <v>411.83</v>
      </c>
      <c r="P429">
        <f t="shared" si="269"/>
        <v>0</v>
      </c>
      <c r="Q429">
        <f t="shared" si="270"/>
        <v>0</v>
      </c>
      <c r="R429">
        <f t="shared" si="271"/>
        <v>0</v>
      </c>
      <c r="S429">
        <f t="shared" si="272"/>
        <v>411.83</v>
      </c>
      <c r="T429">
        <f t="shared" si="273"/>
        <v>0</v>
      </c>
      <c r="U429">
        <f t="shared" si="274"/>
        <v>3.5096159999999998</v>
      </c>
      <c r="V429">
        <f t="shared" si="275"/>
        <v>0</v>
      </c>
      <c r="W429">
        <f t="shared" si="276"/>
        <v>0</v>
      </c>
      <c r="X429">
        <f t="shared" si="277"/>
        <v>288.27999999999997</v>
      </c>
      <c r="Y429">
        <f t="shared" si="278"/>
        <v>41.18</v>
      </c>
      <c r="AA429">
        <v>39292387</v>
      </c>
      <c r="AB429">
        <f t="shared" si="279"/>
        <v>119.69</v>
      </c>
      <c r="AC429">
        <f t="shared" si="280"/>
        <v>0</v>
      </c>
      <c r="AD429">
        <f t="shared" si="281"/>
        <v>0</v>
      </c>
      <c r="AE429">
        <f t="shared" si="282"/>
        <v>0</v>
      </c>
      <c r="AF429">
        <f t="shared" si="282"/>
        <v>119.69</v>
      </c>
      <c r="AG429">
        <f t="shared" si="283"/>
        <v>0</v>
      </c>
      <c r="AH429">
        <f t="shared" si="284"/>
        <v>1.02</v>
      </c>
      <c r="AI429">
        <f t="shared" si="284"/>
        <v>0</v>
      </c>
      <c r="AJ429">
        <f t="shared" si="285"/>
        <v>0</v>
      </c>
      <c r="AK429">
        <v>119.69</v>
      </c>
      <c r="AL429">
        <v>0</v>
      </c>
      <c r="AM429">
        <v>0</v>
      </c>
      <c r="AN429">
        <v>0</v>
      </c>
      <c r="AO429">
        <v>119.69</v>
      </c>
      <c r="AP429">
        <v>0</v>
      </c>
      <c r="AQ429">
        <v>1.02</v>
      </c>
      <c r="AR429">
        <v>0</v>
      </c>
      <c r="AS429">
        <v>0</v>
      </c>
      <c r="AT429">
        <v>70</v>
      </c>
      <c r="AU429">
        <v>10</v>
      </c>
      <c r="AV429">
        <v>1</v>
      </c>
      <c r="AW429">
        <v>1</v>
      </c>
      <c r="AZ429">
        <v>1</v>
      </c>
      <c r="BA429">
        <v>1</v>
      </c>
      <c r="BB429">
        <v>1</v>
      </c>
      <c r="BC429">
        <v>1</v>
      </c>
      <c r="BD429" t="s">
        <v>3</v>
      </c>
      <c r="BE429" t="s">
        <v>3</v>
      </c>
      <c r="BF429" t="s">
        <v>3</v>
      </c>
      <c r="BG429" t="s">
        <v>3</v>
      </c>
      <c r="BH429">
        <v>0</v>
      </c>
      <c r="BI429">
        <v>4</v>
      </c>
      <c r="BJ429" t="s">
        <v>47</v>
      </c>
      <c r="BM429">
        <v>0</v>
      </c>
      <c r="BN429">
        <v>0</v>
      </c>
      <c r="BO429" t="s">
        <v>3</v>
      </c>
      <c r="BP429">
        <v>0</v>
      </c>
      <c r="BQ429">
        <v>1</v>
      </c>
      <c r="BR429">
        <v>0</v>
      </c>
      <c r="BS429">
        <v>1</v>
      </c>
      <c r="BT429">
        <v>1</v>
      </c>
      <c r="BU429">
        <v>1</v>
      </c>
      <c r="BV429">
        <v>1</v>
      </c>
      <c r="BW429">
        <v>1</v>
      </c>
      <c r="BX429">
        <v>1</v>
      </c>
      <c r="BY429" t="s">
        <v>3</v>
      </c>
      <c r="BZ429">
        <v>70</v>
      </c>
      <c r="CA429">
        <v>10</v>
      </c>
      <c r="CE429">
        <v>0</v>
      </c>
      <c r="CF429">
        <v>0</v>
      </c>
      <c r="CG429">
        <v>0</v>
      </c>
      <c r="CM429">
        <v>0</v>
      </c>
      <c r="CN429" t="s">
        <v>3</v>
      </c>
      <c r="CO429">
        <v>0</v>
      </c>
      <c r="CP429">
        <f t="shared" si="286"/>
        <v>411.83</v>
      </c>
      <c r="CQ429">
        <f t="shared" si="287"/>
        <v>0</v>
      </c>
      <c r="CR429">
        <f t="shared" si="288"/>
        <v>0</v>
      </c>
      <c r="CS429">
        <f t="shared" si="289"/>
        <v>0</v>
      </c>
      <c r="CT429">
        <f t="shared" si="290"/>
        <v>119.69</v>
      </c>
      <c r="CU429">
        <f t="shared" si="291"/>
        <v>0</v>
      </c>
      <c r="CV429">
        <f t="shared" si="292"/>
        <v>1.02</v>
      </c>
      <c r="CW429">
        <f t="shared" si="293"/>
        <v>0</v>
      </c>
      <c r="CX429">
        <f t="shared" si="294"/>
        <v>0</v>
      </c>
      <c r="CY429">
        <f t="shared" si="295"/>
        <v>288.28100000000001</v>
      </c>
      <c r="CZ429">
        <f t="shared" si="296"/>
        <v>41.183</v>
      </c>
      <c r="DC429" t="s">
        <v>3</v>
      </c>
      <c r="DD429" t="s">
        <v>3</v>
      </c>
      <c r="DE429" t="s">
        <v>3</v>
      </c>
      <c r="DF429" t="s">
        <v>3</v>
      </c>
      <c r="DG429" t="s">
        <v>3</v>
      </c>
      <c r="DH429" t="s">
        <v>3</v>
      </c>
      <c r="DI429" t="s">
        <v>3</v>
      </c>
      <c r="DJ429" t="s">
        <v>3</v>
      </c>
      <c r="DK429" t="s">
        <v>3</v>
      </c>
      <c r="DL429" t="s">
        <v>3</v>
      </c>
      <c r="DM429" t="s">
        <v>3</v>
      </c>
      <c r="DN429">
        <v>0</v>
      </c>
      <c r="DO429">
        <v>0</v>
      </c>
      <c r="DP429">
        <v>1</v>
      </c>
      <c r="DQ429">
        <v>1</v>
      </c>
      <c r="DU429">
        <v>1009</v>
      </c>
      <c r="DV429" t="s">
        <v>37</v>
      </c>
      <c r="DW429" t="s">
        <v>37</v>
      </c>
      <c r="DX429">
        <v>1000</v>
      </c>
      <c r="EE429">
        <v>34857346</v>
      </c>
      <c r="EF429">
        <v>1</v>
      </c>
      <c r="EG429" t="s">
        <v>22</v>
      </c>
      <c r="EH429">
        <v>0</v>
      </c>
      <c r="EI429" t="s">
        <v>3</v>
      </c>
      <c r="EJ429">
        <v>4</v>
      </c>
      <c r="EK429">
        <v>0</v>
      </c>
      <c r="EL429" t="s">
        <v>23</v>
      </c>
      <c r="EM429" t="s">
        <v>24</v>
      </c>
      <c r="EO429" t="s">
        <v>3</v>
      </c>
      <c r="EQ429">
        <v>0</v>
      </c>
      <c r="ER429">
        <v>119.69</v>
      </c>
      <c r="ES429">
        <v>0</v>
      </c>
      <c r="ET429">
        <v>0</v>
      </c>
      <c r="EU429">
        <v>0</v>
      </c>
      <c r="EV429">
        <v>119.69</v>
      </c>
      <c r="EW429">
        <v>1.02</v>
      </c>
      <c r="EX429">
        <v>0</v>
      </c>
      <c r="EY429">
        <v>0</v>
      </c>
      <c r="FQ429">
        <v>0</v>
      </c>
      <c r="FR429">
        <f t="shared" si="297"/>
        <v>0</v>
      </c>
      <c r="FS429">
        <v>0</v>
      </c>
      <c r="FX429">
        <v>70</v>
      </c>
      <c r="FY429">
        <v>10</v>
      </c>
      <c r="GA429" t="s">
        <v>3</v>
      </c>
      <c r="GD429">
        <v>0</v>
      </c>
      <c r="GF429">
        <v>-1938149319</v>
      </c>
      <c r="GG429">
        <v>2</v>
      </c>
      <c r="GH429">
        <v>1</v>
      </c>
      <c r="GI429">
        <v>-2</v>
      </c>
      <c r="GJ429">
        <v>0</v>
      </c>
      <c r="GK429">
        <f>ROUND(R429*(R12)/100,2)</f>
        <v>0</v>
      </c>
      <c r="GL429">
        <f t="shared" si="298"/>
        <v>0</v>
      </c>
      <c r="GM429">
        <f>ROUND(O429+X429+Y429+GK429,2)+GX429</f>
        <v>741.29</v>
      </c>
      <c r="GN429">
        <f>IF(OR(BI429=0,BI429=1),ROUND(O429+X429+Y429+GK429,2),0)</f>
        <v>0</v>
      </c>
      <c r="GO429">
        <f>IF(BI429=2,ROUND(O429+X429+Y429+GK429,2),0)</f>
        <v>0</v>
      </c>
      <c r="GP429">
        <f>IF(BI429=4,ROUND(O429+X429+Y429+GK429,2)+GX429,0)</f>
        <v>741.29</v>
      </c>
      <c r="GR429">
        <v>0</v>
      </c>
      <c r="GS429">
        <v>3</v>
      </c>
      <c r="GT429">
        <v>0</v>
      </c>
      <c r="GU429" t="s">
        <v>3</v>
      </c>
      <c r="GV429">
        <f t="shared" si="299"/>
        <v>0</v>
      </c>
      <c r="GW429">
        <v>1</v>
      </c>
      <c r="GX429">
        <f t="shared" si="300"/>
        <v>0</v>
      </c>
      <c r="HA429">
        <v>0</v>
      </c>
      <c r="HB429">
        <v>0</v>
      </c>
      <c r="HC429">
        <f t="shared" si="301"/>
        <v>0</v>
      </c>
      <c r="IK429">
        <v>0</v>
      </c>
    </row>
    <row r="430" spans="1:245" x14ac:dyDescent="0.2">
      <c r="A430">
        <v>17</v>
      </c>
      <c r="B430">
        <v>1</v>
      </c>
      <c r="D430">
        <f>ROW(EtalonRes!A140)</f>
        <v>140</v>
      </c>
      <c r="E430" t="s">
        <v>242</v>
      </c>
      <c r="F430" t="s">
        <v>49</v>
      </c>
      <c r="G430" t="s">
        <v>50</v>
      </c>
      <c r="H430" t="s">
        <v>37</v>
      </c>
      <c r="I430">
        <f>ROUND(I429,9)</f>
        <v>3.4407999999999999</v>
      </c>
      <c r="J430">
        <v>0</v>
      </c>
      <c r="O430">
        <f t="shared" si="268"/>
        <v>617.28</v>
      </c>
      <c r="P430">
        <f t="shared" si="269"/>
        <v>0</v>
      </c>
      <c r="Q430">
        <f t="shared" si="270"/>
        <v>617.28</v>
      </c>
      <c r="R430">
        <f t="shared" si="271"/>
        <v>365.41</v>
      </c>
      <c r="S430">
        <f t="shared" si="272"/>
        <v>0</v>
      </c>
      <c r="T430">
        <f t="shared" si="273"/>
        <v>0</v>
      </c>
      <c r="U430">
        <f t="shared" si="274"/>
        <v>0</v>
      </c>
      <c r="V430">
        <f t="shared" si="275"/>
        <v>0</v>
      </c>
      <c r="W430">
        <f t="shared" si="276"/>
        <v>0</v>
      </c>
      <c r="X430">
        <f t="shared" si="277"/>
        <v>0</v>
      </c>
      <c r="Y430">
        <f t="shared" si="278"/>
        <v>0</v>
      </c>
      <c r="AA430">
        <v>39292387</v>
      </c>
      <c r="AB430">
        <f t="shared" si="279"/>
        <v>179.4</v>
      </c>
      <c r="AC430">
        <f t="shared" si="280"/>
        <v>0</v>
      </c>
      <c r="AD430">
        <f t="shared" si="281"/>
        <v>179.4</v>
      </c>
      <c r="AE430">
        <f t="shared" si="282"/>
        <v>106.2</v>
      </c>
      <c r="AF430">
        <f t="shared" si="282"/>
        <v>0</v>
      </c>
      <c r="AG430">
        <f t="shared" si="283"/>
        <v>0</v>
      </c>
      <c r="AH430">
        <f t="shared" si="284"/>
        <v>0</v>
      </c>
      <c r="AI430">
        <f t="shared" si="284"/>
        <v>0</v>
      </c>
      <c r="AJ430">
        <f t="shared" si="285"/>
        <v>0</v>
      </c>
      <c r="AK430">
        <v>179.4</v>
      </c>
      <c r="AL430">
        <v>0</v>
      </c>
      <c r="AM430">
        <v>179.4</v>
      </c>
      <c r="AN430">
        <v>106.2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1</v>
      </c>
      <c r="AW430">
        <v>1</v>
      </c>
      <c r="AZ430">
        <v>1</v>
      </c>
      <c r="BA430">
        <v>1</v>
      </c>
      <c r="BB430">
        <v>1</v>
      </c>
      <c r="BC430">
        <v>1</v>
      </c>
      <c r="BD430" t="s">
        <v>3</v>
      </c>
      <c r="BE430" t="s">
        <v>3</v>
      </c>
      <c r="BF430" t="s">
        <v>3</v>
      </c>
      <c r="BG430" t="s">
        <v>3</v>
      </c>
      <c r="BH430">
        <v>0</v>
      </c>
      <c r="BI430">
        <v>4</v>
      </c>
      <c r="BJ430" t="s">
        <v>51</v>
      </c>
      <c r="BM430">
        <v>1</v>
      </c>
      <c r="BN430">
        <v>0</v>
      </c>
      <c r="BO430" t="s">
        <v>3</v>
      </c>
      <c r="BP430">
        <v>0</v>
      </c>
      <c r="BQ430">
        <v>1</v>
      </c>
      <c r="BR430">
        <v>0</v>
      </c>
      <c r="BS430">
        <v>1</v>
      </c>
      <c r="BT430">
        <v>1</v>
      </c>
      <c r="BU430">
        <v>1</v>
      </c>
      <c r="BV430">
        <v>1</v>
      </c>
      <c r="BW430">
        <v>1</v>
      </c>
      <c r="BX430">
        <v>1</v>
      </c>
      <c r="BY430" t="s">
        <v>3</v>
      </c>
      <c r="BZ430">
        <v>0</v>
      </c>
      <c r="CA430">
        <v>0</v>
      </c>
      <c r="CE430">
        <v>0</v>
      </c>
      <c r="CF430">
        <v>0</v>
      </c>
      <c r="CG430">
        <v>0</v>
      </c>
      <c r="CM430">
        <v>0</v>
      </c>
      <c r="CN430" t="s">
        <v>3</v>
      </c>
      <c r="CO430">
        <v>0</v>
      </c>
      <c r="CP430">
        <f t="shared" si="286"/>
        <v>617.28</v>
      </c>
      <c r="CQ430">
        <f t="shared" si="287"/>
        <v>0</v>
      </c>
      <c r="CR430">
        <f t="shared" si="288"/>
        <v>179.4</v>
      </c>
      <c r="CS430">
        <f t="shared" si="289"/>
        <v>106.2</v>
      </c>
      <c r="CT430">
        <f t="shared" si="290"/>
        <v>0</v>
      </c>
      <c r="CU430">
        <f t="shared" si="291"/>
        <v>0</v>
      </c>
      <c r="CV430">
        <f t="shared" si="292"/>
        <v>0</v>
      </c>
      <c r="CW430">
        <f t="shared" si="293"/>
        <v>0</v>
      </c>
      <c r="CX430">
        <f t="shared" si="294"/>
        <v>0</v>
      </c>
      <c r="CY430">
        <f t="shared" si="295"/>
        <v>0</v>
      </c>
      <c r="CZ430">
        <f t="shared" si="296"/>
        <v>0</v>
      </c>
      <c r="DC430" t="s">
        <v>3</v>
      </c>
      <c r="DD430" t="s">
        <v>3</v>
      </c>
      <c r="DE430" t="s">
        <v>3</v>
      </c>
      <c r="DF430" t="s">
        <v>3</v>
      </c>
      <c r="DG430" t="s">
        <v>3</v>
      </c>
      <c r="DH430" t="s">
        <v>3</v>
      </c>
      <c r="DI430" t="s">
        <v>3</v>
      </c>
      <c r="DJ430" t="s">
        <v>3</v>
      </c>
      <c r="DK430" t="s">
        <v>3</v>
      </c>
      <c r="DL430" t="s">
        <v>3</v>
      </c>
      <c r="DM430" t="s">
        <v>3</v>
      </c>
      <c r="DN430">
        <v>0</v>
      </c>
      <c r="DO430">
        <v>0</v>
      </c>
      <c r="DP430">
        <v>1</v>
      </c>
      <c r="DQ430">
        <v>1</v>
      </c>
      <c r="DU430">
        <v>1009</v>
      </c>
      <c r="DV430" t="s">
        <v>37</v>
      </c>
      <c r="DW430" t="s">
        <v>37</v>
      </c>
      <c r="DX430">
        <v>1000</v>
      </c>
      <c r="EE430">
        <v>34857348</v>
      </c>
      <c r="EF430">
        <v>1</v>
      </c>
      <c r="EG430" t="s">
        <v>22</v>
      </c>
      <c r="EH430">
        <v>0</v>
      </c>
      <c r="EI430" t="s">
        <v>3</v>
      </c>
      <c r="EJ430">
        <v>4</v>
      </c>
      <c r="EK430">
        <v>1</v>
      </c>
      <c r="EL430" t="s">
        <v>43</v>
      </c>
      <c r="EM430" t="s">
        <v>24</v>
      </c>
      <c r="EO430" t="s">
        <v>3</v>
      </c>
      <c r="EQ430">
        <v>0</v>
      </c>
      <c r="ER430">
        <v>179.4</v>
      </c>
      <c r="ES430">
        <v>0</v>
      </c>
      <c r="ET430">
        <v>179.4</v>
      </c>
      <c r="EU430">
        <v>106.2</v>
      </c>
      <c r="EV430">
        <v>0</v>
      </c>
      <c r="EW430">
        <v>0</v>
      </c>
      <c r="EX430">
        <v>0</v>
      </c>
      <c r="EY430">
        <v>0</v>
      </c>
      <c r="FQ430">
        <v>0</v>
      </c>
      <c r="FR430">
        <f t="shared" si="297"/>
        <v>0</v>
      </c>
      <c r="FS430">
        <v>0</v>
      </c>
      <c r="FX430">
        <v>0</v>
      </c>
      <c r="FY430">
        <v>0</v>
      </c>
      <c r="GA430" t="s">
        <v>3</v>
      </c>
      <c r="GD430">
        <v>1</v>
      </c>
      <c r="GF430">
        <v>1161399123</v>
      </c>
      <c r="GG430">
        <v>2</v>
      </c>
      <c r="GH430">
        <v>1</v>
      </c>
      <c r="GI430">
        <v>-2</v>
      </c>
      <c r="GJ430">
        <v>0</v>
      </c>
      <c r="GK430">
        <v>0</v>
      </c>
      <c r="GL430">
        <f t="shared" si="298"/>
        <v>0</v>
      </c>
      <c r="GM430">
        <f>ROUND(O430+X430+Y430,2)+GX430</f>
        <v>617.28</v>
      </c>
      <c r="GN430">
        <f>IF(OR(BI430=0,BI430=1),ROUND(O430+X430+Y430,2),0)</f>
        <v>0</v>
      </c>
      <c r="GO430">
        <f>IF(BI430=2,ROUND(O430+X430+Y430,2),0)</f>
        <v>0</v>
      </c>
      <c r="GP430">
        <f>IF(BI430=4,ROUND(O430+X430+Y430,2)+GX430,0)</f>
        <v>617.28</v>
      </c>
      <c r="GR430">
        <v>0</v>
      </c>
      <c r="GS430">
        <v>3</v>
      </c>
      <c r="GT430">
        <v>0</v>
      </c>
      <c r="GU430" t="s">
        <v>3</v>
      </c>
      <c r="GV430">
        <f t="shared" si="299"/>
        <v>0</v>
      </c>
      <c r="GW430">
        <v>1</v>
      </c>
      <c r="GX430">
        <f t="shared" si="300"/>
        <v>0</v>
      </c>
      <c r="HA430">
        <v>0</v>
      </c>
      <c r="HB430">
        <v>0</v>
      </c>
      <c r="HC430">
        <f t="shared" si="301"/>
        <v>0</v>
      </c>
      <c r="IK430">
        <v>0</v>
      </c>
    </row>
    <row r="431" spans="1:245" x14ac:dyDescent="0.2">
      <c r="A431">
        <v>17</v>
      </c>
      <c r="B431">
        <v>1</v>
      </c>
      <c r="D431">
        <f>ROW(EtalonRes!A142)</f>
        <v>142</v>
      </c>
      <c r="E431" t="s">
        <v>243</v>
      </c>
      <c r="F431" t="s">
        <v>53</v>
      </c>
      <c r="G431" t="s">
        <v>54</v>
      </c>
      <c r="H431" t="s">
        <v>37</v>
      </c>
      <c r="I431">
        <f>ROUND(I428+I430,9)</f>
        <v>34.408000000000001</v>
      </c>
      <c r="J431">
        <v>0</v>
      </c>
      <c r="O431">
        <f t="shared" si="268"/>
        <v>26462.5</v>
      </c>
      <c r="P431">
        <f t="shared" si="269"/>
        <v>0</v>
      </c>
      <c r="Q431">
        <f t="shared" si="270"/>
        <v>26462.5</v>
      </c>
      <c r="R431">
        <f t="shared" si="271"/>
        <v>15691.42</v>
      </c>
      <c r="S431">
        <f t="shared" si="272"/>
        <v>0</v>
      </c>
      <c r="T431">
        <f t="shared" si="273"/>
        <v>0</v>
      </c>
      <c r="U431">
        <f t="shared" si="274"/>
        <v>0</v>
      </c>
      <c r="V431">
        <f t="shared" si="275"/>
        <v>0</v>
      </c>
      <c r="W431">
        <f t="shared" si="276"/>
        <v>0</v>
      </c>
      <c r="X431">
        <f t="shared" si="277"/>
        <v>0</v>
      </c>
      <c r="Y431">
        <f t="shared" si="278"/>
        <v>0</v>
      </c>
      <c r="AA431">
        <v>39292387</v>
      </c>
      <c r="AB431">
        <f t="shared" si="279"/>
        <v>769.08</v>
      </c>
      <c r="AC431">
        <f>ROUND(((ES431*26)),6)</f>
        <v>0</v>
      </c>
      <c r="AD431">
        <f>ROUND(((((ET431*26))-((EU431*26)))+AE431),6)</f>
        <v>769.08</v>
      </c>
      <c r="AE431">
        <f>ROUND(((EU431*26)),6)</f>
        <v>456.04</v>
      </c>
      <c r="AF431">
        <f>ROUND(((EV431*26)),6)</f>
        <v>0</v>
      </c>
      <c r="AG431">
        <f t="shared" si="283"/>
        <v>0</v>
      </c>
      <c r="AH431">
        <f>((EW431*26))</f>
        <v>0</v>
      </c>
      <c r="AI431">
        <f>((EX431*26))</f>
        <v>0</v>
      </c>
      <c r="AJ431">
        <f t="shared" si="285"/>
        <v>0</v>
      </c>
      <c r="AK431">
        <v>29.58</v>
      </c>
      <c r="AL431">
        <v>0</v>
      </c>
      <c r="AM431">
        <v>29.58</v>
      </c>
      <c r="AN431">
        <v>17.54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1</v>
      </c>
      <c r="AW431">
        <v>1</v>
      </c>
      <c r="AZ431">
        <v>1</v>
      </c>
      <c r="BA431">
        <v>1</v>
      </c>
      <c r="BB431">
        <v>1</v>
      </c>
      <c r="BC431">
        <v>1</v>
      </c>
      <c r="BD431" t="s">
        <v>3</v>
      </c>
      <c r="BE431" t="s">
        <v>3</v>
      </c>
      <c r="BF431" t="s">
        <v>3</v>
      </c>
      <c r="BG431" t="s">
        <v>3</v>
      </c>
      <c r="BH431">
        <v>0</v>
      </c>
      <c r="BI431">
        <v>4</v>
      </c>
      <c r="BJ431" t="s">
        <v>55</v>
      </c>
      <c r="BM431">
        <v>1</v>
      </c>
      <c r="BN431">
        <v>0</v>
      </c>
      <c r="BO431" t="s">
        <v>3</v>
      </c>
      <c r="BP431">
        <v>0</v>
      </c>
      <c r="BQ431">
        <v>1</v>
      </c>
      <c r="BR431">
        <v>0</v>
      </c>
      <c r="BS431">
        <v>1</v>
      </c>
      <c r="BT431">
        <v>1</v>
      </c>
      <c r="BU431">
        <v>1</v>
      </c>
      <c r="BV431">
        <v>1</v>
      </c>
      <c r="BW431">
        <v>1</v>
      </c>
      <c r="BX431">
        <v>1</v>
      </c>
      <c r="BY431" t="s">
        <v>3</v>
      </c>
      <c r="BZ431">
        <v>0</v>
      </c>
      <c r="CA431">
        <v>0</v>
      </c>
      <c r="CE431">
        <v>0</v>
      </c>
      <c r="CF431">
        <v>0</v>
      </c>
      <c r="CG431">
        <v>0</v>
      </c>
      <c r="CM431">
        <v>0</v>
      </c>
      <c r="CN431" t="s">
        <v>3</v>
      </c>
      <c r="CO431">
        <v>0</v>
      </c>
      <c r="CP431">
        <f t="shared" si="286"/>
        <v>26462.5</v>
      </c>
      <c r="CQ431">
        <f t="shared" si="287"/>
        <v>0</v>
      </c>
      <c r="CR431">
        <f>(((((ET431*26))*BB431-((EU431*26))*BS431)+AE431*BS431)*AV431)</f>
        <v>769.07999999999993</v>
      </c>
      <c r="CS431">
        <f t="shared" si="289"/>
        <v>456.04</v>
      </c>
      <c r="CT431">
        <f t="shared" si="290"/>
        <v>0</v>
      </c>
      <c r="CU431">
        <f t="shared" si="291"/>
        <v>0</v>
      </c>
      <c r="CV431">
        <f t="shared" si="292"/>
        <v>0</v>
      </c>
      <c r="CW431">
        <f t="shared" si="293"/>
        <v>0</v>
      </c>
      <c r="CX431">
        <f t="shared" si="294"/>
        <v>0</v>
      </c>
      <c r="CY431">
        <f t="shared" si="295"/>
        <v>0</v>
      </c>
      <c r="CZ431">
        <f t="shared" si="296"/>
        <v>0</v>
      </c>
      <c r="DC431" t="s">
        <v>3</v>
      </c>
      <c r="DD431" t="s">
        <v>56</v>
      </c>
      <c r="DE431" t="s">
        <v>56</v>
      </c>
      <c r="DF431" t="s">
        <v>56</v>
      </c>
      <c r="DG431" t="s">
        <v>56</v>
      </c>
      <c r="DH431" t="s">
        <v>3</v>
      </c>
      <c r="DI431" t="s">
        <v>56</v>
      </c>
      <c r="DJ431" t="s">
        <v>56</v>
      </c>
      <c r="DK431" t="s">
        <v>3</v>
      </c>
      <c r="DL431" t="s">
        <v>3</v>
      </c>
      <c r="DM431" t="s">
        <v>3</v>
      </c>
      <c r="DN431">
        <v>0</v>
      </c>
      <c r="DO431">
        <v>0</v>
      </c>
      <c r="DP431">
        <v>1</v>
      </c>
      <c r="DQ431">
        <v>1</v>
      </c>
      <c r="DU431">
        <v>1009</v>
      </c>
      <c r="DV431" t="s">
        <v>37</v>
      </c>
      <c r="DW431" t="s">
        <v>37</v>
      </c>
      <c r="DX431">
        <v>1000</v>
      </c>
      <c r="EE431">
        <v>34857348</v>
      </c>
      <c r="EF431">
        <v>1</v>
      </c>
      <c r="EG431" t="s">
        <v>22</v>
      </c>
      <c r="EH431">
        <v>0</v>
      </c>
      <c r="EI431" t="s">
        <v>3</v>
      </c>
      <c r="EJ431">
        <v>4</v>
      </c>
      <c r="EK431">
        <v>1</v>
      </c>
      <c r="EL431" t="s">
        <v>43</v>
      </c>
      <c r="EM431" t="s">
        <v>24</v>
      </c>
      <c r="EO431" t="s">
        <v>3</v>
      </c>
      <c r="EQ431">
        <v>0</v>
      </c>
      <c r="ER431">
        <v>29.58</v>
      </c>
      <c r="ES431">
        <v>0</v>
      </c>
      <c r="ET431">
        <v>29.58</v>
      </c>
      <c r="EU431">
        <v>17.54</v>
      </c>
      <c r="EV431">
        <v>0</v>
      </c>
      <c r="EW431">
        <v>0</v>
      </c>
      <c r="EX431">
        <v>0</v>
      </c>
      <c r="EY431">
        <v>0</v>
      </c>
      <c r="FQ431">
        <v>0</v>
      </c>
      <c r="FR431">
        <f t="shared" si="297"/>
        <v>0</v>
      </c>
      <c r="FS431">
        <v>0</v>
      </c>
      <c r="FX431">
        <v>0</v>
      </c>
      <c r="FY431">
        <v>0</v>
      </c>
      <c r="GA431" t="s">
        <v>3</v>
      </c>
      <c r="GD431">
        <v>1</v>
      </c>
      <c r="GF431">
        <v>1159273940</v>
      </c>
      <c r="GG431">
        <v>2</v>
      </c>
      <c r="GH431">
        <v>1</v>
      </c>
      <c r="GI431">
        <v>-2</v>
      </c>
      <c r="GJ431">
        <v>0</v>
      </c>
      <c r="GK431">
        <v>0</v>
      </c>
      <c r="GL431">
        <f t="shared" si="298"/>
        <v>0</v>
      </c>
      <c r="GM431">
        <f>ROUND(O431+X431+Y431,2)+GX431</f>
        <v>26462.5</v>
      </c>
      <c r="GN431">
        <f>IF(OR(BI431=0,BI431=1),ROUND(O431+X431+Y431,2),0)</f>
        <v>0</v>
      </c>
      <c r="GO431">
        <f>IF(BI431=2,ROUND(O431+X431+Y431,2),0)</f>
        <v>0</v>
      </c>
      <c r="GP431">
        <f>IF(BI431=4,ROUND(O431+X431+Y431,2)+GX431,0)</f>
        <v>26462.5</v>
      </c>
      <c r="GR431">
        <v>0</v>
      </c>
      <c r="GS431">
        <v>3</v>
      </c>
      <c r="GT431">
        <v>0</v>
      </c>
      <c r="GU431" t="s">
        <v>3</v>
      </c>
      <c r="GV431">
        <f t="shared" si="299"/>
        <v>0</v>
      </c>
      <c r="GW431">
        <v>1</v>
      </c>
      <c r="GX431">
        <f t="shared" si="300"/>
        <v>0</v>
      </c>
      <c r="HA431">
        <v>0</v>
      </c>
      <c r="HB431">
        <v>0</v>
      </c>
      <c r="HC431">
        <f t="shared" si="301"/>
        <v>0</v>
      </c>
      <c r="IK431">
        <v>0</v>
      </c>
    </row>
    <row r="432" spans="1:245" x14ac:dyDescent="0.2">
      <c r="A432">
        <v>17</v>
      </c>
      <c r="B432">
        <v>1</v>
      </c>
      <c r="E432" t="s">
        <v>244</v>
      </c>
      <c r="F432" t="s">
        <v>58</v>
      </c>
      <c r="G432" t="s">
        <v>59</v>
      </c>
      <c r="H432" t="s">
        <v>37</v>
      </c>
      <c r="I432">
        <f>ROUND(I431-I433,9)</f>
        <v>19.175999999999998</v>
      </c>
      <c r="J432">
        <v>0</v>
      </c>
      <c r="O432">
        <f t="shared" si="268"/>
        <v>2888.1</v>
      </c>
      <c r="P432">
        <f t="shared" si="269"/>
        <v>2888.1</v>
      </c>
      <c r="Q432">
        <f t="shared" si="270"/>
        <v>0</v>
      </c>
      <c r="R432">
        <f t="shared" si="271"/>
        <v>0</v>
      </c>
      <c r="S432">
        <f t="shared" si="272"/>
        <v>0</v>
      </c>
      <c r="T432">
        <f t="shared" si="273"/>
        <v>0</v>
      </c>
      <c r="U432">
        <f t="shared" si="274"/>
        <v>0</v>
      </c>
      <c r="V432">
        <f t="shared" si="275"/>
        <v>0</v>
      </c>
      <c r="W432">
        <f t="shared" si="276"/>
        <v>0</v>
      </c>
      <c r="X432">
        <f t="shared" si="277"/>
        <v>0</v>
      </c>
      <c r="Y432">
        <f t="shared" si="278"/>
        <v>0</v>
      </c>
      <c r="AA432">
        <v>39292387</v>
      </c>
      <c r="AB432">
        <f t="shared" si="279"/>
        <v>150.61000000000001</v>
      </c>
      <c r="AC432">
        <f>ROUND((ES432),6)</f>
        <v>150.61000000000001</v>
      </c>
      <c r="AD432">
        <f>ROUND((((ET432)-(EU432))+AE432),6)</f>
        <v>0</v>
      </c>
      <c r="AE432">
        <f>ROUND((EU432),6)</f>
        <v>0</v>
      </c>
      <c r="AF432">
        <f>ROUND((EV432),6)</f>
        <v>0</v>
      </c>
      <c r="AG432">
        <f t="shared" si="283"/>
        <v>0</v>
      </c>
      <c r="AH432">
        <f>(EW432)</f>
        <v>0</v>
      </c>
      <c r="AI432">
        <f>(EX432)</f>
        <v>0</v>
      </c>
      <c r="AJ432">
        <f t="shared" si="285"/>
        <v>0</v>
      </c>
      <c r="AK432">
        <v>150.61000000000001</v>
      </c>
      <c r="AL432">
        <v>150.61000000000001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70</v>
      </c>
      <c r="AU432">
        <v>10</v>
      </c>
      <c r="AV432">
        <v>1</v>
      </c>
      <c r="AW432">
        <v>1</v>
      </c>
      <c r="AZ432">
        <v>1</v>
      </c>
      <c r="BA432">
        <v>1</v>
      </c>
      <c r="BB432">
        <v>1</v>
      </c>
      <c r="BC432">
        <v>1</v>
      </c>
      <c r="BD432" t="s">
        <v>3</v>
      </c>
      <c r="BE432" t="s">
        <v>3</v>
      </c>
      <c r="BF432" t="s">
        <v>3</v>
      </c>
      <c r="BG432" t="s">
        <v>3</v>
      </c>
      <c r="BH432">
        <v>3</v>
      </c>
      <c r="BI432">
        <v>4</v>
      </c>
      <c r="BJ432" t="s">
        <v>60</v>
      </c>
      <c r="BM432">
        <v>0</v>
      </c>
      <c r="BN432">
        <v>0</v>
      </c>
      <c r="BO432" t="s">
        <v>3</v>
      </c>
      <c r="BP432">
        <v>0</v>
      </c>
      <c r="BQ432">
        <v>1</v>
      </c>
      <c r="BR432">
        <v>0</v>
      </c>
      <c r="BS432">
        <v>1</v>
      </c>
      <c r="BT432">
        <v>1</v>
      </c>
      <c r="BU432">
        <v>1</v>
      </c>
      <c r="BV432">
        <v>1</v>
      </c>
      <c r="BW432">
        <v>1</v>
      </c>
      <c r="BX432">
        <v>1</v>
      </c>
      <c r="BY432" t="s">
        <v>3</v>
      </c>
      <c r="BZ432">
        <v>70</v>
      </c>
      <c r="CA432">
        <v>10</v>
      </c>
      <c r="CE432">
        <v>0</v>
      </c>
      <c r="CF432">
        <v>0</v>
      </c>
      <c r="CG432">
        <v>0</v>
      </c>
      <c r="CM432">
        <v>0</v>
      </c>
      <c r="CN432" t="s">
        <v>3</v>
      </c>
      <c r="CO432">
        <v>0</v>
      </c>
      <c r="CP432">
        <f t="shared" si="286"/>
        <v>2888.1</v>
      </c>
      <c r="CQ432">
        <f t="shared" si="287"/>
        <v>150.61000000000001</v>
      </c>
      <c r="CR432">
        <f>((((ET432)*BB432-(EU432)*BS432)+AE432*BS432)*AV432)</f>
        <v>0</v>
      </c>
      <c r="CS432">
        <f t="shared" si="289"/>
        <v>0</v>
      </c>
      <c r="CT432">
        <f t="shared" si="290"/>
        <v>0</v>
      </c>
      <c r="CU432">
        <f t="shared" si="291"/>
        <v>0</v>
      </c>
      <c r="CV432">
        <f t="shared" si="292"/>
        <v>0</v>
      </c>
      <c r="CW432">
        <f t="shared" si="293"/>
        <v>0</v>
      </c>
      <c r="CX432">
        <f t="shared" si="294"/>
        <v>0</v>
      </c>
      <c r="CY432">
        <f t="shared" si="295"/>
        <v>0</v>
      </c>
      <c r="CZ432">
        <f t="shared" si="296"/>
        <v>0</v>
      </c>
      <c r="DC432" t="s">
        <v>3</v>
      </c>
      <c r="DD432" t="s">
        <v>3</v>
      </c>
      <c r="DE432" t="s">
        <v>3</v>
      </c>
      <c r="DF432" t="s">
        <v>3</v>
      </c>
      <c r="DG432" t="s">
        <v>3</v>
      </c>
      <c r="DH432" t="s">
        <v>3</v>
      </c>
      <c r="DI432" t="s">
        <v>3</v>
      </c>
      <c r="DJ432" t="s">
        <v>3</v>
      </c>
      <c r="DK432" t="s">
        <v>3</v>
      </c>
      <c r="DL432" t="s">
        <v>3</v>
      </c>
      <c r="DM432" t="s">
        <v>3</v>
      </c>
      <c r="DN432">
        <v>0</v>
      </c>
      <c r="DO432">
        <v>0</v>
      </c>
      <c r="DP432">
        <v>1</v>
      </c>
      <c r="DQ432">
        <v>1</v>
      </c>
      <c r="DU432">
        <v>1009</v>
      </c>
      <c r="DV432" t="s">
        <v>37</v>
      </c>
      <c r="DW432" t="s">
        <v>37</v>
      </c>
      <c r="DX432">
        <v>1000</v>
      </c>
      <c r="EE432">
        <v>34857346</v>
      </c>
      <c r="EF432">
        <v>1</v>
      </c>
      <c r="EG432" t="s">
        <v>22</v>
      </c>
      <c r="EH432">
        <v>0</v>
      </c>
      <c r="EI432" t="s">
        <v>3</v>
      </c>
      <c r="EJ432">
        <v>4</v>
      </c>
      <c r="EK432">
        <v>0</v>
      </c>
      <c r="EL432" t="s">
        <v>23</v>
      </c>
      <c r="EM432" t="s">
        <v>24</v>
      </c>
      <c r="EO432" t="s">
        <v>3</v>
      </c>
      <c r="EQ432">
        <v>0</v>
      </c>
      <c r="ER432">
        <v>150.61000000000001</v>
      </c>
      <c r="ES432">
        <v>150.61000000000001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FQ432">
        <v>0</v>
      </c>
      <c r="FR432">
        <f t="shared" si="297"/>
        <v>0</v>
      </c>
      <c r="FS432">
        <v>0</v>
      </c>
      <c r="FX432">
        <v>70</v>
      </c>
      <c r="FY432">
        <v>10</v>
      </c>
      <c r="GA432" t="s">
        <v>3</v>
      </c>
      <c r="GD432">
        <v>0</v>
      </c>
      <c r="GF432">
        <v>74636012</v>
      </c>
      <c r="GG432">
        <v>2</v>
      </c>
      <c r="GH432">
        <v>1</v>
      </c>
      <c r="GI432">
        <v>-2</v>
      </c>
      <c r="GJ432">
        <v>0</v>
      </c>
      <c r="GK432">
        <f>ROUND(R432*(R12)/100,2)</f>
        <v>0</v>
      </c>
      <c r="GL432">
        <f t="shared" si="298"/>
        <v>0</v>
      </c>
      <c r="GM432">
        <f>ROUND(O432+X432+Y432+GK432,2)+GX432</f>
        <v>2888.1</v>
      </c>
      <c r="GN432">
        <f>IF(OR(BI432=0,BI432=1),ROUND(O432+X432+Y432+GK432,2),0)</f>
        <v>0</v>
      </c>
      <c r="GO432">
        <f>IF(BI432=2,ROUND(O432+X432+Y432+GK432,2),0)</f>
        <v>0</v>
      </c>
      <c r="GP432">
        <f>IF(BI432=4,ROUND(O432+X432+Y432+GK432,2)+GX432,0)</f>
        <v>2888.1</v>
      </c>
      <c r="GR432">
        <v>0</v>
      </c>
      <c r="GS432">
        <v>3</v>
      </c>
      <c r="GT432">
        <v>0</v>
      </c>
      <c r="GU432" t="s">
        <v>3</v>
      </c>
      <c r="GV432">
        <f t="shared" si="299"/>
        <v>0</v>
      </c>
      <c r="GW432">
        <v>1</v>
      </c>
      <c r="GX432">
        <f t="shared" si="300"/>
        <v>0</v>
      </c>
      <c r="HA432">
        <v>0</v>
      </c>
      <c r="HB432">
        <v>0</v>
      </c>
      <c r="HC432">
        <f t="shared" si="301"/>
        <v>0</v>
      </c>
      <c r="IK432">
        <v>0</v>
      </c>
    </row>
    <row r="433" spans="1:245" x14ac:dyDescent="0.2">
      <c r="A433">
        <v>17</v>
      </c>
      <c r="B433">
        <v>1</v>
      </c>
      <c r="E433" t="s">
        <v>245</v>
      </c>
      <c r="F433" t="s">
        <v>62</v>
      </c>
      <c r="G433" t="s">
        <v>63</v>
      </c>
      <c r="H433" t="s">
        <v>37</v>
      </c>
      <c r="I433">
        <f>ROUND(I425*100*1.6,9)</f>
        <v>15.231999999999999</v>
      </c>
      <c r="J433">
        <v>0</v>
      </c>
      <c r="O433">
        <f t="shared" si="268"/>
        <v>3092.25</v>
      </c>
      <c r="P433">
        <f t="shared" si="269"/>
        <v>3092.25</v>
      </c>
      <c r="Q433">
        <f t="shared" si="270"/>
        <v>0</v>
      </c>
      <c r="R433">
        <f t="shared" si="271"/>
        <v>0</v>
      </c>
      <c r="S433">
        <f t="shared" si="272"/>
        <v>0</v>
      </c>
      <c r="T433">
        <f t="shared" si="273"/>
        <v>0</v>
      </c>
      <c r="U433">
        <f t="shared" si="274"/>
        <v>0</v>
      </c>
      <c r="V433">
        <f t="shared" si="275"/>
        <v>0</v>
      </c>
      <c r="W433">
        <f t="shared" si="276"/>
        <v>0</v>
      </c>
      <c r="X433">
        <f t="shared" si="277"/>
        <v>0</v>
      </c>
      <c r="Y433">
        <f t="shared" si="278"/>
        <v>0</v>
      </c>
      <c r="AA433">
        <v>39292387</v>
      </c>
      <c r="AB433">
        <f t="shared" si="279"/>
        <v>203.01</v>
      </c>
      <c r="AC433">
        <f>ROUND((ES433),6)</f>
        <v>203.01</v>
      </c>
      <c r="AD433">
        <f>ROUND((((ET433)-(EU433))+AE433),6)</f>
        <v>0</v>
      </c>
      <c r="AE433">
        <f>ROUND((EU433),6)</f>
        <v>0</v>
      </c>
      <c r="AF433">
        <f>ROUND((EV433),6)</f>
        <v>0</v>
      </c>
      <c r="AG433">
        <f t="shared" si="283"/>
        <v>0</v>
      </c>
      <c r="AH433">
        <f>(EW433)</f>
        <v>0</v>
      </c>
      <c r="AI433">
        <f>(EX433)</f>
        <v>0</v>
      </c>
      <c r="AJ433">
        <f t="shared" si="285"/>
        <v>0</v>
      </c>
      <c r="AK433">
        <v>203.01</v>
      </c>
      <c r="AL433">
        <v>203.01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70</v>
      </c>
      <c r="AU433">
        <v>10</v>
      </c>
      <c r="AV433">
        <v>1</v>
      </c>
      <c r="AW433">
        <v>1</v>
      </c>
      <c r="AZ433">
        <v>1</v>
      </c>
      <c r="BA433">
        <v>1</v>
      </c>
      <c r="BB433">
        <v>1</v>
      </c>
      <c r="BC433">
        <v>1</v>
      </c>
      <c r="BD433" t="s">
        <v>3</v>
      </c>
      <c r="BE433" t="s">
        <v>3</v>
      </c>
      <c r="BF433" t="s">
        <v>3</v>
      </c>
      <c r="BG433" t="s">
        <v>3</v>
      </c>
      <c r="BH433">
        <v>3</v>
      </c>
      <c r="BI433">
        <v>4</v>
      </c>
      <c r="BJ433" t="s">
        <v>64</v>
      </c>
      <c r="BM433">
        <v>0</v>
      </c>
      <c r="BN433">
        <v>0</v>
      </c>
      <c r="BO433" t="s">
        <v>3</v>
      </c>
      <c r="BP433">
        <v>0</v>
      </c>
      <c r="BQ433">
        <v>1</v>
      </c>
      <c r="BR433">
        <v>0</v>
      </c>
      <c r="BS433">
        <v>1</v>
      </c>
      <c r="BT433">
        <v>1</v>
      </c>
      <c r="BU433">
        <v>1</v>
      </c>
      <c r="BV433">
        <v>1</v>
      </c>
      <c r="BW433">
        <v>1</v>
      </c>
      <c r="BX433">
        <v>1</v>
      </c>
      <c r="BY433" t="s">
        <v>3</v>
      </c>
      <c r="BZ433">
        <v>70</v>
      </c>
      <c r="CA433">
        <v>10</v>
      </c>
      <c r="CE433">
        <v>0</v>
      </c>
      <c r="CF433">
        <v>0</v>
      </c>
      <c r="CG433">
        <v>0</v>
      </c>
      <c r="CM433">
        <v>0</v>
      </c>
      <c r="CN433" t="s">
        <v>3</v>
      </c>
      <c r="CO433">
        <v>0</v>
      </c>
      <c r="CP433">
        <f t="shared" si="286"/>
        <v>3092.25</v>
      </c>
      <c r="CQ433">
        <f t="shared" si="287"/>
        <v>203.01</v>
      </c>
      <c r="CR433">
        <f>((((ET433)*BB433-(EU433)*BS433)+AE433*BS433)*AV433)</f>
        <v>0</v>
      </c>
      <c r="CS433">
        <f t="shared" si="289"/>
        <v>0</v>
      </c>
      <c r="CT433">
        <f t="shared" si="290"/>
        <v>0</v>
      </c>
      <c r="CU433">
        <f t="shared" si="291"/>
        <v>0</v>
      </c>
      <c r="CV433">
        <f t="shared" si="292"/>
        <v>0</v>
      </c>
      <c r="CW433">
        <f t="shared" si="293"/>
        <v>0</v>
      </c>
      <c r="CX433">
        <f t="shared" si="294"/>
        <v>0</v>
      </c>
      <c r="CY433">
        <f t="shared" si="295"/>
        <v>0</v>
      </c>
      <c r="CZ433">
        <f t="shared" si="296"/>
        <v>0</v>
      </c>
      <c r="DC433" t="s">
        <v>3</v>
      </c>
      <c r="DD433" t="s">
        <v>3</v>
      </c>
      <c r="DE433" t="s">
        <v>3</v>
      </c>
      <c r="DF433" t="s">
        <v>3</v>
      </c>
      <c r="DG433" t="s">
        <v>3</v>
      </c>
      <c r="DH433" t="s">
        <v>3</v>
      </c>
      <c r="DI433" t="s">
        <v>3</v>
      </c>
      <c r="DJ433" t="s">
        <v>3</v>
      </c>
      <c r="DK433" t="s">
        <v>3</v>
      </c>
      <c r="DL433" t="s">
        <v>3</v>
      </c>
      <c r="DM433" t="s">
        <v>3</v>
      </c>
      <c r="DN433">
        <v>0</v>
      </c>
      <c r="DO433">
        <v>0</v>
      </c>
      <c r="DP433">
        <v>1</v>
      </c>
      <c r="DQ433">
        <v>1</v>
      </c>
      <c r="DU433">
        <v>1009</v>
      </c>
      <c r="DV433" t="s">
        <v>37</v>
      </c>
      <c r="DW433" t="s">
        <v>37</v>
      </c>
      <c r="DX433">
        <v>1000</v>
      </c>
      <c r="EE433">
        <v>34857346</v>
      </c>
      <c r="EF433">
        <v>1</v>
      </c>
      <c r="EG433" t="s">
        <v>22</v>
      </c>
      <c r="EH433">
        <v>0</v>
      </c>
      <c r="EI433" t="s">
        <v>3</v>
      </c>
      <c r="EJ433">
        <v>4</v>
      </c>
      <c r="EK433">
        <v>0</v>
      </c>
      <c r="EL433" t="s">
        <v>23</v>
      </c>
      <c r="EM433" t="s">
        <v>24</v>
      </c>
      <c r="EO433" t="s">
        <v>3</v>
      </c>
      <c r="EQ433">
        <v>0</v>
      </c>
      <c r="ER433">
        <v>203.01</v>
      </c>
      <c r="ES433">
        <v>203.01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FQ433">
        <v>0</v>
      </c>
      <c r="FR433">
        <f t="shared" si="297"/>
        <v>0</v>
      </c>
      <c r="FS433">
        <v>0</v>
      </c>
      <c r="FX433">
        <v>70</v>
      </c>
      <c r="FY433">
        <v>10</v>
      </c>
      <c r="GA433" t="s">
        <v>3</v>
      </c>
      <c r="GD433">
        <v>0</v>
      </c>
      <c r="GF433">
        <v>-353338110</v>
      </c>
      <c r="GG433">
        <v>2</v>
      </c>
      <c r="GH433">
        <v>1</v>
      </c>
      <c r="GI433">
        <v>-2</v>
      </c>
      <c r="GJ433">
        <v>0</v>
      </c>
      <c r="GK433">
        <f>ROUND(R433*(R12)/100,2)</f>
        <v>0</v>
      </c>
      <c r="GL433">
        <f t="shared" si="298"/>
        <v>0</v>
      </c>
      <c r="GM433">
        <f>ROUND(O433+X433+Y433+GK433,2)+GX433</f>
        <v>3092.25</v>
      </c>
      <c r="GN433">
        <f>IF(OR(BI433=0,BI433=1),ROUND(O433+X433+Y433+GK433,2),0)</f>
        <v>0</v>
      </c>
      <c r="GO433">
        <f>IF(BI433=2,ROUND(O433+X433+Y433+GK433,2),0)</f>
        <v>0</v>
      </c>
      <c r="GP433">
        <f>IF(BI433=4,ROUND(O433+X433+Y433+GK433,2)+GX433,0)</f>
        <v>3092.25</v>
      </c>
      <c r="GR433">
        <v>0</v>
      </c>
      <c r="GS433">
        <v>0</v>
      </c>
      <c r="GT433">
        <v>0</v>
      </c>
      <c r="GU433" t="s">
        <v>3</v>
      </c>
      <c r="GV433">
        <f t="shared" si="299"/>
        <v>0</v>
      </c>
      <c r="GW433">
        <v>1</v>
      </c>
      <c r="GX433">
        <f t="shared" si="300"/>
        <v>0</v>
      </c>
      <c r="HA433">
        <v>0</v>
      </c>
      <c r="HB433">
        <v>0</v>
      </c>
      <c r="HC433">
        <f t="shared" si="301"/>
        <v>0</v>
      </c>
      <c r="IK433">
        <v>0</v>
      </c>
    </row>
    <row r="435" spans="1:245" x14ac:dyDescent="0.2">
      <c r="A435" s="2">
        <v>51</v>
      </c>
      <c r="B435" s="2">
        <f>B420</f>
        <v>1</v>
      </c>
      <c r="C435" s="2">
        <f>A420</f>
        <v>5</v>
      </c>
      <c r="D435" s="2">
        <f>ROW(A420)</f>
        <v>420</v>
      </c>
      <c r="E435" s="2"/>
      <c r="F435" s="2" t="str">
        <f>IF(F420&lt;&gt;"",F420,"")</f>
        <v>Новый подраздел</v>
      </c>
      <c r="G435" s="2" t="str">
        <f>IF(G420&lt;&gt;"",G420,"")</f>
        <v>Подготовительные работы</v>
      </c>
      <c r="H435" s="2">
        <v>0</v>
      </c>
      <c r="I435" s="2"/>
      <c r="J435" s="2"/>
      <c r="K435" s="2"/>
      <c r="L435" s="2"/>
      <c r="M435" s="2"/>
      <c r="N435" s="2"/>
      <c r="O435" s="2">
        <f t="shared" ref="O435:T435" si="302">ROUND(AB435,2)</f>
        <v>46935.62</v>
      </c>
      <c r="P435" s="2">
        <f t="shared" si="302"/>
        <v>5980.35</v>
      </c>
      <c r="Q435" s="2">
        <f t="shared" si="302"/>
        <v>32784.79</v>
      </c>
      <c r="R435" s="2">
        <f t="shared" si="302"/>
        <v>18672.23</v>
      </c>
      <c r="S435" s="2">
        <f t="shared" si="302"/>
        <v>8170.48</v>
      </c>
      <c r="T435" s="2">
        <f t="shared" si="302"/>
        <v>0</v>
      </c>
      <c r="U435" s="2">
        <f>AH435</f>
        <v>44.408456000000001</v>
      </c>
      <c r="V435" s="2">
        <f>AI435</f>
        <v>0</v>
      </c>
      <c r="W435" s="2">
        <f>ROUND(AJ435,2)</f>
        <v>0</v>
      </c>
      <c r="X435" s="2">
        <f>ROUND(AK435,2)</f>
        <v>5719.33</v>
      </c>
      <c r="Y435" s="2">
        <f>ROUND(AL435,2)</f>
        <v>817.04</v>
      </c>
      <c r="Z435" s="2"/>
      <c r="AA435" s="2"/>
      <c r="AB435" s="2">
        <f>ROUND(SUMIF(AA424:AA433,"=39292387",O424:O433),2)</f>
        <v>46935.62</v>
      </c>
      <c r="AC435" s="2">
        <f>ROUND(SUMIF(AA424:AA433,"=39292387",P424:P433),2)</f>
        <v>5980.35</v>
      </c>
      <c r="AD435" s="2">
        <f>ROUND(SUMIF(AA424:AA433,"=39292387",Q424:Q433),2)</f>
        <v>32784.79</v>
      </c>
      <c r="AE435" s="2">
        <f>ROUND(SUMIF(AA424:AA433,"=39292387",R424:R433),2)</f>
        <v>18672.23</v>
      </c>
      <c r="AF435" s="2">
        <f>ROUND(SUMIF(AA424:AA433,"=39292387",S424:S433),2)</f>
        <v>8170.48</v>
      </c>
      <c r="AG435" s="2">
        <f>ROUND(SUMIF(AA424:AA433,"=39292387",T424:T433),2)</f>
        <v>0</v>
      </c>
      <c r="AH435" s="2">
        <f>SUMIF(AA424:AA433,"=39292387",U424:U433)</f>
        <v>44.408456000000001</v>
      </c>
      <c r="AI435" s="2">
        <f>SUMIF(AA424:AA433,"=39292387",V424:V433)</f>
        <v>0</v>
      </c>
      <c r="AJ435" s="2">
        <f>ROUND(SUMIF(AA424:AA433,"=39292387",W424:W433),2)</f>
        <v>0</v>
      </c>
      <c r="AK435" s="2">
        <f>ROUND(SUMIF(AA424:AA433,"=39292387",X424:X433),2)</f>
        <v>5719.33</v>
      </c>
      <c r="AL435" s="2">
        <f>ROUND(SUMIF(AA424:AA433,"=39292387",Y424:Y433),2)</f>
        <v>817.04</v>
      </c>
      <c r="AM435" s="2"/>
      <c r="AN435" s="2"/>
      <c r="AO435" s="2">
        <f t="shared" ref="AO435:BC435" si="303">ROUND(BX435,2)</f>
        <v>0</v>
      </c>
      <c r="AP435" s="2">
        <f t="shared" si="303"/>
        <v>0</v>
      </c>
      <c r="AQ435" s="2">
        <f t="shared" si="303"/>
        <v>0</v>
      </c>
      <c r="AR435" s="2">
        <f t="shared" si="303"/>
        <v>55058.5</v>
      </c>
      <c r="AS435" s="2">
        <f t="shared" si="303"/>
        <v>0</v>
      </c>
      <c r="AT435" s="2">
        <f t="shared" si="303"/>
        <v>0</v>
      </c>
      <c r="AU435" s="2">
        <f t="shared" si="303"/>
        <v>55058.5</v>
      </c>
      <c r="AV435" s="2">
        <f t="shared" si="303"/>
        <v>5980.35</v>
      </c>
      <c r="AW435" s="2">
        <f t="shared" si="303"/>
        <v>5980.35</v>
      </c>
      <c r="AX435" s="2">
        <f t="shared" si="303"/>
        <v>0</v>
      </c>
      <c r="AY435" s="2">
        <f t="shared" si="303"/>
        <v>5980.35</v>
      </c>
      <c r="AZ435" s="2">
        <f t="shared" si="303"/>
        <v>0</v>
      </c>
      <c r="BA435" s="2">
        <f t="shared" si="303"/>
        <v>0</v>
      </c>
      <c r="BB435" s="2">
        <f t="shared" si="303"/>
        <v>0</v>
      </c>
      <c r="BC435" s="2">
        <f t="shared" si="303"/>
        <v>0</v>
      </c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>
        <f>ROUND(SUMIF(AA424:AA433,"=39292387",FQ424:FQ433),2)</f>
        <v>0</v>
      </c>
      <c r="BY435" s="2">
        <f>ROUND(SUMIF(AA424:AA433,"=39292387",FR424:FR433),2)</f>
        <v>0</v>
      </c>
      <c r="BZ435" s="2">
        <f>ROUND(SUMIF(AA424:AA433,"=39292387",GL424:GL433),2)</f>
        <v>0</v>
      </c>
      <c r="CA435" s="2">
        <f>ROUND(SUMIF(AA424:AA433,"=39292387",GM424:GM433),2)</f>
        <v>55058.5</v>
      </c>
      <c r="CB435" s="2">
        <f>ROUND(SUMIF(AA424:AA433,"=39292387",GN424:GN433),2)</f>
        <v>0</v>
      </c>
      <c r="CC435" s="2">
        <f>ROUND(SUMIF(AA424:AA433,"=39292387",GO424:GO433),2)</f>
        <v>0</v>
      </c>
      <c r="CD435" s="2">
        <f>ROUND(SUMIF(AA424:AA433,"=39292387",GP424:GP433),2)</f>
        <v>55058.5</v>
      </c>
      <c r="CE435" s="2">
        <f>AC435-BX435</f>
        <v>5980.35</v>
      </c>
      <c r="CF435" s="2">
        <f>AC435-BY435</f>
        <v>5980.35</v>
      </c>
      <c r="CG435" s="2">
        <f>BX435-BZ435</f>
        <v>0</v>
      </c>
      <c r="CH435" s="2">
        <f>AC435-BX435-BY435+BZ435</f>
        <v>5980.35</v>
      </c>
      <c r="CI435" s="2">
        <f>BY435-BZ435</f>
        <v>0</v>
      </c>
      <c r="CJ435" s="2">
        <f>ROUND(SUMIF(AA424:AA433,"=39292387",GX424:GX433),2)</f>
        <v>0</v>
      </c>
      <c r="CK435" s="2">
        <f>ROUND(SUMIF(AA424:AA433,"=39292387",GY424:GY433),2)</f>
        <v>0</v>
      </c>
      <c r="CL435" s="2">
        <f>ROUND(SUMIF(AA424:AA433,"=39292387",GZ424:GZ433),2)</f>
        <v>0</v>
      </c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>
        <v>0</v>
      </c>
    </row>
    <row r="437" spans="1:245" x14ac:dyDescent="0.2">
      <c r="A437" s="4">
        <v>50</v>
      </c>
      <c r="B437" s="4">
        <v>0</v>
      </c>
      <c r="C437" s="4">
        <v>0</v>
      </c>
      <c r="D437" s="4">
        <v>1</v>
      </c>
      <c r="E437" s="4">
        <v>201</v>
      </c>
      <c r="F437" s="4">
        <f>ROUND(Source!O435,O437)</f>
        <v>46935.62</v>
      </c>
      <c r="G437" s="4" t="s">
        <v>65</v>
      </c>
      <c r="H437" s="4" t="s">
        <v>66</v>
      </c>
      <c r="I437" s="4"/>
      <c r="J437" s="4"/>
      <c r="K437" s="4">
        <v>201</v>
      </c>
      <c r="L437" s="4">
        <v>1</v>
      </c>
      <c r="M437" s="4">
        <v>3</v>
      </c>
      <c r="N437" s="4" t="s">
        <v>3</v>
      </c>
      <c r="O437" s="4">
        <v>2</v>
      </c>
      <c r="P437" s="4"/>
      <c r="Q437" s="4"/>
      <c r="R437" s="4"/>
      <c r="S437" s="4"/>
      <c r="T437" s="4"/>
      <c r="U437" s="4"/>
      <c r="V437" s="4"/>
      <c r="W437" s="4"/>
    </row>
    <row r="438" spans="1:245" x14ac:dyDescent="0.2">
      <c r="A438" s="4">
        <v>50</v>
      </c>
      <c r="B438" s="4">
        <v>0</v>
      </c>
      <c r="C438" s="4">
        <v>0</v>
      </c>
      <c r="D438" s="4">
        <v>1</v>
      </c>
      <c r="E438" s="4">
        <v>202</v>
      </c>
      <c r="F438" s="4">
        <f>ROUND(Source!P435,O438)</f>
        <v>5980.35</v>
      </c>
      <c r="G438" s="4" t="s">
        <v>67</v>
      </c>
      <c r="H438" s="4" t="s">
        <v>68</v>
      </c>
      <c r="I438" s="4"/>
      <c r="J438" s="4"/>
      <c r="K438" s="4">
        <v>202</v>
      </c>
      <c r="L438" s="4">
        <v>2</v>
      </c>
      <c r="M438" s="4">
        <v>3</v>
      </c>
      <c r="N438" s="4" t="s">
        <v>3</v>
      </c>
      <c r="O438" s="4">
        <v>2</v>
      </c>
      <c r="P438" s="4"/>
      <c r="Q438" s="4"/>
      <c r="R438" s="4"/>
      <c r="S438" s="4"/>
      <c r="T438" s="4"/>
      <c r="U438" s="4"/>
      <c r="V438" s="4"/>
      <c r="W438" s="4"/>
    </row>
    <row r="439" spans="1:245" x14ac:dyDescent="0.2">
      <c r="A439" s="4">
        <v>50</v>
      </c>
      <c r="B439" s="4">
        <v>0</v>
      </c>
      <c r="C439" s="4">
        <v>0</v>
      </c>
      <c r="D439" s="4">
        <v>1</v>
      </c>
      <c r="E439" s="4">
        <v>222</v>
      </c>
      <c r="F439" s="4">
        <f>ROUND(Source!AO435,O439)</f>
        <v>0</v>
      </c>
      <c r="G439" s="4" t="s">
        <v>69</v>
      </c>
      <c r="H439" s="4" t="s">
        <v>70</v>
      </c>
      <c r="I439" s="4"/>
      <c r="J439" s="4"/>
      <c r="K439" s="4">
        <v>222</v>
      </c>
      <c r="L439" s="4">
        <v>3</v>
      </c>
      <c r="M439" s="4">
        <v>3</v>
      </c>
      <c r="N439" s="4" t="s">
        <v>3</v>
      </c>
      <c r="O439" s="4">
        <v>2</v>
      </c>
      <c r="P439" s="4"/>
      <c r="Q439" s="4"/>
      <c r="R439" s="4"/>
      <c r="S439" s="4"/>
      <c r="T439" s="4"/>
      <c r="U439" s="4"/>
      <c r="V439" s="4"/>
      <c r="W439" s="4"/>
    </row>
    <row r="440" spans="1:245" x14ac:dyDescent="0.2">
      <c r="A440" s="4">
        <v>50</v>
      </c>
      <c r="B440" s="4">
        <v>0</v>
      </c>
      <c r="C440" s="4">
        <v>0</v>
      </c>
      <c r="D440" s="4">
        <v>1</v>
      </c>
      <c r="E440" s="4">
        <v>225</v>
      </c>
      <c r="F440" s="4">
        <f>ROUND(Source!AV435,O440)</f>
        <v>5980.35</v>
      </c>
      <c r="G440" s="4" t="s">
        <v>71</v>
      </c>
      <c r="H440" s="4" t="s">
        <v>72</v>
      </c>
      <c r="I440" s="4"/>
      <c r="J440" s="4"/>
      <c r="K440" s="4">
        <v>225</v>
      </c>
      <c r="L440" s="4">
        <v>4</v>
      </c>
      <c r="M440" s="4">
        <v>3</v>
      </c>
      <c r="N440" s="4" t="s">
        <v>3</v>
      </c>
      <c r="O440" s="4">
        <v>2</v>
      </c>
      <c r="P440" s="4"/>
      <c r="Q440" s="4"/>
      <c r="R440" s="4"/>
      <c r="S440" s="4"/>
      <c r="T440" s="4"/>
      <c r="U440" s="4"/>
      <c r="V440" s="4"/>
      <c r="W440" s="4"/>
    </row>
    <row r="441" spans="1:245" x14ac:dyDescent="0.2">
      <c r="A441" s="4">
        <v>50</v>
      </c>
      <c r="B441" s="4">
        <v>0</v>
      </c>
      <c r="C441" s="4">
        <v>0</v>
      </c>
      <c r="D441" s="4">
        <v>1</v>
      </c>
      <c r="E441" s="4">
        <v>226</v>
      </c>
      <c r="F441" s="4">
        <f>ROUND(Source!AW435,O441)</f>
        <v>5980.35</v>
      </c>
      <c r="G441" s="4" t="s">
        <v>73</v>
      </c>
      <c r="H441" s="4" t="s">
        <v>74</v>
      </c>
      <c r="I441" s="4"/>
      <c r="J441" s="4"/>
      <c r="K441" s="4">
        <v>226</v>
      </c>
      <c r="L441" s="4">
        <v>5</v>
      </c>
      <c r="M441" s="4">
        <v>3</v>
      </c>
      <c r="N441" s="4" t="s">
        <v>3</v>
      </c>
      <c r="O441" s="4">
        <v>2</v>
      </c>
      <c r="P441" s="4"/>
      <c r="Q441" s="4"/>
      <c r="R441" s="4"/>
      <c r="S441" s="4"/>
      <c r="T441" s="4"/>
      <c r="U441" s="4"/>
      <c r="V441" s="4"/>
      <c r="W441" s="4"/>
    </row>
    <row r="442" spans="1:245" x14ac:dyDescent="0.2">
      <c r="A442" s="4">
        <v>50</v>
      </c>
      <c r="B442" s="4">
        <v>0</v>
      </c>
      <c r="C442" s="4">
        <v>0</v>
      </c>
      <c r="D442" s="4">
        <v>1</v>
      </c>
      <c r="E442" s="4">
        <v>227</v>
      </c>
      <c r="F442" s="4">
        <f>ROUND(Source!AX435,O442)</f>
        <v>0</v>
      </c>
      <c r="G442" s="4" t="s">
        <v>75</v>
      </c>
      <c r="H442" s="4" t="s">
        <v>76</v>
      </c>
      <c r="I442" s="4"/>
      <c r="J442" s="4"/>
      <c r="K442" s="4">
        <v>227</v>
      </c>
      <c r="L442" s="4">
        <v>6</v>
      </c>
      <c r="M442" s="4">
        <v>3</v>
      </c>
      <c r="N442" s="4" t="s">
        <v>3</v>
      </c>
      <c r="O442" s="4">
        <v>2</v>
      </c>
      <c r="P442" s="4"/>
      <c r="Q442" s="4"/>
      <c r="R442" s="4"/>
      <c r="S442" s="4"/>
      <c r="T442" s="4"/>
      <c r="U442" s="4"/>
      <c r="V442" s="4"/>
      <c r="W442" s="4"/>
    </row>
    <row r="443" spans="1:245" x14ac:dyDescent="0.2">
      <c r="A443" s="4">
        <v>50</v>
      </c>
      <c r="B443" s="4">
        <v>0</v>
      </c>
      <c r="C443" s="4">
        <v>0</v>
      </c>
      <c r="D443" s="4">
        <v>1</v>
      </c>
      <c r="E443" s="4">
        <v>228</v>
      </c>
      <c r="F443" s="4">
        <f>ROUND(Source!AY435,O443)</f>
        <v>5980.35</v>
      </c>
      <c r="G443" s="4" t="s">
        <v>77</v>
      </c>
      <c r="H443" s="4" t="s">
        <v>78</v>
      </c>
      <c r="I443" s="4"/>
      <c r="J443" s="4"/>
      <c r="K443" s="4">
        <v>228</v>
      </c>
      <c r="L443" s="4">
        <v>7</v>
      </c>
      <c r="M443" s="4">
        <v>3</v>
      </c>
      <c r="N443" s="4" t="s">
        <v>3</v>
      </c>
      <c r="O443" s="4">
        <v>2</v>
      </c>
      <c r="P443" s="4"/>
      <c r="Q443" s="4"/>
      <c r="R443" s="4"/>
      <c r="S443" s="4"/>
      <c r="T443" s="4"/>
      <c r="U443" s="4"/>
      <c r="V443" s="4"/>
      <c r="W443" s="4"/>
    </row>
    <row r="444" spans="1:245" x14ac:dyDescent="0.2">
      <c r="A444" s="4">
        <v>50</v>
      </c>
      <c r="B444" s="4">
        <v>0</v>
      </c>
      <c r="C444" s="4">
        <v>0</v>
      </c>
      <c r="D444" s="4">
        <v>1</v>
      </c>
      <c r="E444" s="4">
        <v>216</v>
      </c>
      <c r="F444" s="4">
        <f>ROUND(Source!AP435,O444)</f>
        <v>0</v>
      </c>
      <c r="G444" s="4" t="s">
        <v>79</v>
      </c>
      <c r="H444" s="4" t="s">
        <v>80</v>
      </c>
      <c r="I444" s="4"/>
      <c r="J444" s="4"/>
      <c r="K444" s="4">
        <v>216</v>
      </c>
      <c r="L444" s="4">
        <v>8</v>
      </c>
      <c r="M444" s="4">
        <v>3</v>
      </c>
      <c r="N444" s="4" t="s">
        <v>3</v>
      </c>
      <c r="O444" s="4">
        <v>2</v>
      </c>
      <c r="P444" s="4"/>
      <c r="Q444" s="4"/>
      <c r="R444" s="4"/>
      <c r="S444" s="4"/>
      <c r="T444" s="4"/>
      <c r="U444" s="4"/>
      <c r="V444" s="4"/>
      <c r="W444" s="4"/>
    </row>
    <row r="445" spans="1:245" x14ac:dyDescent="0.2">
      <c r="A445" s="4">
        <v>50</v>
      </c>
      <c r="B445" s="4">
        <v>0</v>
      </c>
      <c r="C445" s="4">
        <v>0</v>
      </c>
      <c r="D445" s="4">
        <v>1</v>
      </c>
      <c r="E445" s="4">
        <v>223</v>
      </c>
      <c r="F445" s="4">
        <f>ROUND(Source!AQ435,O445)</f>
        <v>0</v>
      </c>
      <c r="G445" s="4" t="s">
        <v>81</v>
      </c>
      <c r="H445" s="4" t="s">
        <v>82</v>
      </c>
      <c r="I445" s="4"/>
      <c r="J445" s="4"/>
      <c r="K445" s="4">
        <v>223</v>
      </c>
      <c r="L445" s="4">
        <v>9</v>
      </c>
      <c r="M445" s="4">
        <v>3</v>
      </c>
      <c r="N445" s="4" t="s">
        <v>3</v>
      </c>
      <c r="O445" s="4">
        <v>2</v>
      </c>
      <c r="P445" s="4"/>
      <c r="Q445" s="4"/>
      <c r="R445" s="4"/>
      <c r="S445" s="4"/>
      <c r="T445" s="4"/>
      <c r="U445" s="4"/>
      <c r="V445" s="4"/>
      <c r="W445" s="4"/>
    </row>
    <row r="446" spans="1:245" x14ac:dyDescent="0.2">
      <c r="A446" s="4">
        <v>50</v>
      </c>
      <c r="B446" s="4">
        <v>0</v>
      </c>
      <c r="C446" s="4">
        <v>0</v>
      </c>
      <c r="D446" s="4">
        <v>1</v>
      </c>
      <c r="E446" s="4">
        <v>229</v>
      </c>
      <c r="F446" s="4">
        <f>ROUND(Source!AZ435,O446)</f>
        <v>0</v>
      </c>
      <c r="G446" s="4" t="s">
        <v>83</v>
      </c>
      <c r="H446" s="4" t="s">
        <v>84</v>
      </c>
      <c r="I446" s="4"/>
      <c r="J446" s="4"/>
      <c r="K446" s="4">
        <v>229</v>
      </c>
      <c r="L446" s="4">
        <v>10</v>
      </c>
      <c r="M446" s="4">
        <v>3</v>
      </c>
      <c r="N446" s="4" t="s">
        <v>3</v>
      </c>
      <c r="O446" s="4">
        <v>2</v>
      </c>
      <c r="P446" s="4"/>
      <c r="Q446" s="4"/>
      <c r="R446" s="4"/>
      <c r="S446" s="4"/>
      <c r="T446" s="4"/>
      <c r="U446" s="4"/>
      <c r="V446" s="4"/>
      <c r="W446" s="4"/>
    </row>
    <row r="447" spans="1:245" x14ac:dyDescent="0.2">
      <c r="A447" s="4">
        <v>50</v>
      </c>
      <c r="B447" s="4">
        <v>0</v>
      </c>
      <c r="C447" s="4">
        <v>0</v>
      </c>
      <c r="D447" s="4">
        <v>1</v>
      </c>
      <c r="E447" s="4">
        <v>203</v>
      </c>
      <c r="F447" s="4">
        <f>ROUND(Source!Q435,O447)</f>
        <v>32784.79</v>
      </c>
      <c r="G447" s="4" t="s">
        <v>85</v>
      </c>
      <c r="H447" s="4" t="s">
        <v>86</v>
      </c>
      <c r="I447" s="4"/>
      <c r="J447" s="4"/>
      <c r="K447" s="4">
        <v>203</v>
      </c>
      <c r="L447" s="4">
        <v>11</v>
      </c>
      <c r="M447" s="4">
        <v>3</v>
      </c>
      <c r="N447" s="4" t="s">
        <v>3</v>
      </c>
      <c r="O447" s="4">
        <v>2</v>
      </c>
      <c r="P447" s="4"/>
      <c r="Q447" s="4"/>
      <c r="R447" s="4"/>
      <c r="S447" s="4"/>
      <c r="T447" s="4"/>
      <c r="U447" s="4"/>
      <c r="V447" s="4"/>
      <c r="W447" s="4"/>
    </row>
    <row r="448" spans="1:245" x14ac:dyDescent="0.2">
      <c r="A448" s="4">
        <v>50</v>
      </c>
      <c r="B448" s="4">
        <v>0</v>
      </c>
      <c r="C448" s="4">
        <v>0</v>
      </c>
      <c r="D448" s="4">
        <v>1</v>
      </c>
      <c r="E448" s="4">
        <v>231</v>
      </c>
      <c r="F448" s="4">
        <f>ROUND(Source!BB435,O448)</f>
        <v>0</v>
      </c>
      <c r="G448" s="4" t="s">
        <v>87</v>
      </c>
      <c r="H448" s="4" t="s">
        <v>88</v>
      </c>
      <c r="I448" s="4"/>
      <c r="J448" s="4"/>
      <c r="K448" s="4">
        <v>231</v>
      </c>
      <c r="L448" s="4">
        <v>12</v>
      </c>
      <c r="M448" s="4">
        <v>3</v>
      </c>
      <c r="N448" s="4" t="s">
        <v>3</v>
      </c>
      <c r="O448" s="4">
        <v>2</v>
      </c>
      <c r="P448" s="4"/>
      <c r="Q448" s="4"/>
      <c r="R448" s="4"/>
      <c r="S448" s="4"/>
      <c r="T448" s="4"/>
      <c r="U448" s="4"/>
      <c r="V448" s="4"/>
      <c r="W448" s="4"/>
    </row>
    <row r="449" spans="1:88" x14ac:dyDescent="0.2">
      <c r="A449" s="4">
        <v>50</v>
      </c>
      <c r="B449" s="4">
        <v>0</v>
      </c>
      <c r="C449" s="4">
        <v>0</v>
      </c>
      <c r="D449" s="4">
        <v>1</v>
      </c>
      <c r="E449" s="4">
        <v>204</v>
      </c>
      <c r="F449" s="4">
        <f>ROUND(Source!R435,O449)</f>
        <v>18672.23</v>
      </c>
      <c r="G449" s="4" t="s">
        <v>89</v>
      </c>
      <c r="H449" s="4" t="s">
        <v>90</v>
      </c>
      <c r="I449" s="4"/>
      <c r="J449" s="4"/>
      <c r="K449" s="4">
        <v>204</v>
      </c>
      <c r="L449" s="4">
        <v>13</v>
      </c>
      <c r="M449" s="4">
        <v>3</v>
      </c>
      <c r="N449" s="4" t="s">
        <v>3</v>
      </c>
      <c r="O449" s="4">
        <v>2</v>
      </c>
      <c r="P449" s="4"/>
      <c r="Q449" s="4"/>
      <c r="R449" s="4"/>
      <c r="S449" s="4"/>
      <c r="T449" s="4"/>
      <c r="U449" s="4"/>
      <c r="V449" s="4"/>
      <c r="W449" s="4"/>
    </row>
    <row r="450" spans="1:88" x14ac:dyDescent="0.2">
      <c r="A450" s="4">
        <v>50</v>
      </c>
      <c r="B450" s="4">
        <v>0</v>
      </c>
      <c r="C450" s="4">
        <v>0</v>
      </c>
      <c r="D450" s="4">
        <v>1</v>
      </c>
      <c r="E450" s="4">
        <v>205</v>
      </c>
      <c r="F450" s="4">
        <f>ROUND(Source!S435,O450)</f>
        <v>8170.48</v>
      </c>
      <c r="G450" s="4" t="s">
        <v>91</v>
      </c>
      <c r="H450" s="4" t="s">
        <v>92</v>
      </c>
      <c r="I450" s="4"/>
      <c r="J450" s="4"/>
      <c r="K450" s="4">
        <v>205</v>
      </c>
      <c r="L450" s="4">
        <v>14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1" spans="1:88" x14ac:dyDescent="0.2">
      <c r="A451" s="4">
        <v>50</v>
      </c>
      <c r="B451" s="4">
        <v>0</v>
      </c>
      <c r="C451" s="4">
        <v>0</v>
      </c>
      <c r="D451" s="4">
        <v>1</v>
      </c>
      <c r="E451" s="4">
        <v>232</v>
      </c>
      <c r="F451" s="4">
        <f>ROUND(Source!BC435,O451)</f>
        <v>0</v>
      </c>
      <c r="G451" s="4" t="s">
        <v>93</v>
      </c>
      <c r="H451" s="4" t="s">
        <v>94</v>
      </c>
      <c r="I451" s="4"/>
      <c r="J451" s="4"/>
      <c r="K451" s="4">
        <v>232</v>
      </c>
      <c r="L451" s="4">
        <v>15</v>
      </c>
      <c r="M451" s="4">
        <v>3</v>
      </c>
      <c r="N451" s="4" t="s">
        <v>3</v>
      </c>
      <c r="O451" s="4">
        <v>2</v>
      </c>
      <c r="P451" s="4"/>
      <c r="Q451" s="4"/>
      <c r="R451" s="4"/>
      <c r="S451" s="4"/>
      <c r="T451" s="4"/>
      <c r="U451" s="4"/>
      <c r="V451" s="4"/>
      <c r="W451" s="4"/>
    </row>
    <row r="452" spans="1:88" x14ac:dyDescent="0.2">
      <c r="A452" s="4">
        <v>50</v>
      </c>
      <c r="B452" s="4">
        <v>0</v>
      </c>
      <c r="C452" s="4">
        <v>0</v>
      </c>
      <c r="D452" s="4">
        <v>1</v>
      </c>
      <c r="E452" s="4">
        <v>214</v>
      </c>
      <c r="F452" s="4">
        <f>ROUND(Source!AS435,O452)</f>
        <v>0</v>
      </c>
      <c r="G452" s="4" t="s">
        <v>95</v>
      </c>
      <c r="H452" s="4" t="s">
        <v>96</v>
      </c>
      <c r="I452" s="4"/>
      <c r="J452" s="4"/>
      <c r="K452" s="4">
        <v>214</v>
      </c>
      <c r="L452" s="4">
        <v>16</v>
      </c>
      <c r="M452" s="4">
        <v>3</v>
      </c>
      <c r="N452" s="4" t="s">
        <v>3</v>
      </c>
      <c r="O452" s="4">
        <v>2</v>
      </c>
      <c r="P452" s="4"/>
      <c r="Q452" s="4"/>
      <c r="R452" s="4"/>
      <c r="S452" s="4"/>
      <c r="T452" s="4"/>
      <c r="U452" s="4"/>
      <c r="V452" s="4"/>
      <c r="W452" s="4"/>
    </row>
    <row r="453" spans="1:88" x14ac:dyDescent="0.2">
      <c r="A453" s="4">
        <v>50</v>
      </c>
      <c r="B453" s="4">
        <v>0</v>
      </c>
      <c r="C453" s="4">
        <v>0</v>
      </c>
      <c r="D453" s="4">
        <v>1</v>
      </c>
      <c r="E453" s="4">
        <v>215</v>
      </c>
      <c r="F453" s="4">
        <f>ROUND(Source!AT435,O453)</f>
        <v>0</v>
      </c>
      <c r="G453" s="4" t="s">
        <v>97</v>
      </c>
      <c r="H453" s="4" t="s">
        <v>98</v>
      </c>
      <c r="I453" s="4"/>
      <c r="J453" s="4"/>
      <c r="K453" s="4">
        <v>215</v>
      </c>
      <c r="L453" s="4">
        <v>17</v>
      </c>
      <c r="M453" s="4">
        <v>3</v>
      </c>
      <c r="N453" s="4" t="s">
        <v>3</v>
      </c>
      <c r="O453" s="4">
        <v>2</v>
      </c>
      <c r="P453" s="4"/>
      <c r="Q453" s="4"/>
      <c r="R453" s="4"/>
      <c r="S453" s="4"/>
      <c r="T453" s="4"/>
      <c r="U453" s="4"/>
      <c r="V453" s="4"/>
      <c r="W453" s="4"/>
    </row>
    <row r="454" spans="1:88" x14ac:dyDescent="0.2">
      <c r="A454" s="4">
        <v>50</v>
      </c>
      <c r="B454" s="4">
        <v>0</v>
      </c>
      <c r="C454" s="4">
        <v>0</v>
      </c>
      <c r="D454" s="4">
        <v>1</v>
      </c>
      <c r="E454" s="4">
        <v>217</v>
      </c>
      <c r="F454" s="4">
        <f>ROUND(Source!AU435,O454)</f>
        <v>55058.5</v>
      </c>
      <c r="G454" s="4" t="s">
        <v>99</v>
      </c>
      <c r="H454" s="4" t="s">
        <v>100</v>
      </c>
      <c r="I454" s="4"/>
      <c r="J454" s="4"/>
      <c r="K454" s="4">
        <v>217</v>
      </c>
      <c r="L454" s="4">
        <v>18</v>
      </c>
      <c r="M454" s="4">
        <v>3</v>
      </c>
      <c r="N454" s="4" t="s">
        <v>3</v>
      </c>
      <c r="O454" s="4">
        <v>2</v>
      </c>
      <c r="P454" s="4"/>
      <c r="Q454" s="4"/>
      <c r="R454" s="4"/>
      <c r="S454" s="4"/>
      <c r="T454" s="4"/>
      <c r="U454" s="4"/>
      <c r="V454" s="4"/>
      <c r="W454" s="4"/>
    </row>
    <row r="455" spans="1:88" x14ac:dyDescent="0.2">
      <c r="A455" s="4">
        <v>50</v>
      </c>
      <c r="B455" s="4">
        <v>0</v>
      </c>
      <c r="C455" s="4">
        <v>0</v>
      </c>
      <c r="D455" s="4">
        <v>1</v>
      </c>
      <c r="E455" s="4">
        <v>230</v>
      </c>
      <c r="F455" s="4">
        <f>ROUND(Source!BA435,O455)</f>
        <v>0</v>
      </c>
      <c r="G455" s="4" t="s">
        <v>101</v>
      </c>
      <c r="H455" s="4" t="s">
        <v>102</v>
      </c>
      <c r="I455" s="4"/>
      <c r="J455" s="4"/>
      <c r="K455" s="4">
        <v>230</v>
      </c>
      <c r="L455" s="4">
        <v>19</v>
      </c>
      <c r="M455" s="4">
        <v>3</v>
      </c>
      <c r="N455" s="4" t="s">
        <v>3</v>
      </c>
      <c r="O455" s="4">
        <v>2</v>
      </c>
      <c r="P455" s="4"/>
      <c r="Q455" s="4"/>
      <c r="R455" s="4"/>
      <c r="S455" s="4"/>
      <c r="T455" s="4"/>
      <c r="U455" s="4"/>
      <c r="V455" s="4"/>
      <c r="W455" s="4"/>
    </row>
    <row r="456" spans="1:88" x14ac:dyDescent="0.2">
      <c r="A456" s="4">
        <v>50</v>
      </c>
      <c r="B456" s="4">
        <v>0</v>
      </c>
      <c r="C456" s="4">
        <v>0</v>
      </c>
      <c r="D456" s="4">
        <v>1</v>
      </c>
      <c r="E456" s="4">
        <v>206</v>
      </c>
      <c r="F456" s="4">
        <f>ROUND(Source!T435,O456)</f>
        <v>0</v>
      </c>
      <c r="G456" s="4" t="s">
        <v>103</v>
      </c>
      <c r="H456" s="4" t="s">
        <v>104</v>
      </c>
      <c r="I456" s="4"/>
      <c r="J456" s="4"/>
      <c r="K456" s="4">
        <v>206</v>
      </c>
      <c r="L456" s="4">
        <v>20</v>
      </c>
      <c r="M456" s="4">
        <v>3</v>
      </c>
      <c r="N456" s="4" t="s">
        <v>3</v>
      </c>
      <c r="O456" s="4">
        <v>2</v>
      </c>
      <c r="P456" s="4"/>
      <c r="Q456" s="4"/>
      <c r="R456" s="4"/>
      <c r="S456" s="4"/>
      <c r="T456" s="4"/>
      <c r="U456" s="4"/>
      <c r="V456" s="4"/>
      <c r="W456" s="4"/>
    </row>
    <row r="457" spans="1:88" x14ac:dyDescent="0.2">
      <c r="A457" s="4">
        <v>50</v>
      </c>
      <c r="B457" s="4">
        <v>0</v>
      </c>
      <c r="C457" s="4">
        <v>0</v>
      </c>
      <c r="D457" s="4">
        <v>1</v>
      </c>
      <c r="E457" s="4">
        <v>207</v>
      </c>
      <c r="F457" s="4">
        <f>Source!U435</f>
        <v>44.408456000000001</v>
      </c>
      <c r="G457" s="4" t="s">
        <v>105</v>
      </c>
      <c r="H457" s="4" t="s">
        <v>106</v>
      </c>
      <c r="I457" s="4"/>
      <c r="J457" s="4"/>
      <c r="K457" s="4">
        <v>207</v>
      </c>
      <c r="L457" s="4">
        <v>21</v>
      </c>
      <c r="M457" s="4">
        <v>3</v>
      </c>
      <c r="N457" s="4" t="s">
        <v>3</v>
      </c>
      <c r="O457" s="4">
        <v>-1</v>
      </c>
      <c r="P457" s="4"/>
      <c r="Q457" s="4"/>
      <c r="R457" s="4"/>
      <c r="S457" s="4"/>
      <c r="T457" s="4"/>
      <c r="U457" s="4"/>
      <c r="V457" s="4"/>
      <c r="W457" s="4"/>
    </row>
    <row r="458" spans="1:88" x14ac:dyDescent="0.2">
      <c r="A458" s="4">
        <v>50</v>
      </c>
      <c r="B458" s="4">
        <v>0</v>
      </c>
      <c r="C458" s="4">
        <v>0</v>
      </c>
      <c r="D458" s="4">
        <v>1</v>
      </c>
      <c r="E458" s="4">
        <v>208</v>
      </c>
      <c r="F458" s="4">
        <f>Source!V435</f>
        <v>0</v>
      </c>
      <c r="G458" s="4" t="s">
        <v>107</v>
      </c>
      <c r="H458" s="4" t="s">
        <v>108</v>
      </c>
      <c r="I458" s="4"/>
      <c r="J458" s="4"/>
      <c r="K458" s="4">
        <v>208</v>
      </c>
      <c r="L458" s="4">
        <v>22</v>
      </c>
      <c r="M458" s="4">
        <v>3</v>
      </c>
      <c r="N458" s="4" t="s">
        <v>3</v>
      </c>
      <c r="O458" s="4">
        <v>-1</v>
      </c>
      <c r="P458" s="4"/>
      <c r="Q458" s="4"/>
      <c r="R458" s="4"/>
      <c r="S458" s="4"/>
      <c r="T458" s="4"/>
      <c r="U458" s="4"/>
      <c r="V458" s="4"/>
      <c r="W458" s="4"/>
    </row>
    <row r="459" spans="1:88" x14ac:dyDescent="0.2">
      <c r="A459" s="4">
        <v>50</v>
      </c>
      <c r="B459" s="4">
        <v>0</v>
      </c>
      <c r="C459" s="4">
        <v>0</v>
      </c>
      <c r="D459" s="4">
        <v>1</v>
      </c>
      <c r="E459" s="4">
        <v>209</v>
      </c>
      <c r="F459" s="4">
        <f>ROUND(Source!W435,O459)</f>
        <v>0</v>
      </c>
      <c r="G459" s="4" t="s">
        <v>109</v>
      </c>
      <c r="H459" s="4" t="s">
        <v>110</v>
      </c>
      <c r="I459" s="4"/>
      <c r="J459" s="4"/>
      <c r="K459" s="4">
        <v>209</v>
      </c>
      <c r="L459" s="4">
        <v>23</v>
      </c>
      <c r="M459" s="4">
        <v>3</v>
      </c>
      <c r="N459" s="4" t="s">
        <v>3</v>
      </c>
      <c r="O459" s="4">
        <v>2</v>
      </c>
      <c r="P459" s="4"/>
      <c r="Q459" s="4"/>
      <c r="R459" s="4"/>
      <c r="S459" s="4"/>
      <c r="T459" s="4"/>
      <c r="U459" s="4"/>
      <c r="V459" s="4"/>
      <c r="W459" s="4"/>
    </row>
    <row r="460" spans="1:88" x14ac:dyDescent="0.2">
      <c r="A460" s="4">
        <v>50</v>
      </c>
      <c r="B460" s="4">
        <v>0</v>
      </c>
      <c r="C460" s="4">
        <v>0</v>
      </c>
      <c r="D460" s="4">
        <v>1</v>
      </c>
      <c r="E460" s="4">
        <v>210</v>
      </c>
      <c r="F460" s="4">
        <f>ROUND(Source!X435,O460)</f>
        <v>5719.33</v>
      </c>
      <c r="G460" s="4" t="s">
        <v>111</v>
      </c>
      <c r="H460" s="4" t="s">
        <v>112</v>
      </c>
      <c r="I460" s="4"/>
      <c r="J460" s="4"/>
      <c r="K460" s="4">
        <v>210</v>
      </c>
      <c r="L460" s="4">
        <v>24</v>
      </c>
      <c r="M460" s="4">
        <v>3</v>
      </c>
      <c r="N460" s="4" t="s">
        <v>3</v>
      </c>
      <c r="O460" s="4">
        <v>2</v>
      </c>
      <c r="P460" s="4"/>
      <c r="Q460" s="4"/>
      <c r="R460" s="4"/>
      <c r="S460" s="4"/>
      <c r="T460" s="4"/>
      <c r="U460" s="4"/>
      <c r="V460" s="4"/>
      <c r="W460" s="4"/>
    </row>
    <row r="461" spans="1:88" x14ac:dyDescent="0.2">
      <c r="A461" s="4">
        <v>50</v>
      </c>
      <c r="B461" s="4">
        <v>0</v>
      </c>
      <c r="C461" s="4">
        <v>0</v>
      </c>
      <c r="D461" s="4">
        <v>1</v>
      </c>
      <c r="E461" s="4">
        <v>211</v>
      </c>
      <c r="F461" s="4">
        <f>ROUND(Source!Y435,O461)</f>
        <v>817.04</v>
      </c>
      <c r="G461" s="4" t="s">
        <v>113</v>
      </c>
      <c r="H461" s="4" t="s">
        <v>114</v>
      </c>
      <c r="I461" s="4"/>
      <c r="J461" s="4"/>
      <c r="K461" s="4">
        <v>211</v>
      </c>
      <c r="L461" s="4">
        <v>25</v>
      </c>
      <c r="M461" s="4">
        <v>3</v>
      </c>
      <c r="N461" s="4" t="s">
        <v>3</v>
      </c>
      <c r="O461" s="4">
        <v>2</v>
      </c>
      <c r="P461" s="4"/>
      <c r="Q461" s="4"/>
      <c r="R461" s="4"/>
      <c r="S461" s="4"/>
      <c r="T461" s="4"/>
      <c r="U461" s="4"/>
      <c r="V461" s="4"/>
      <c r="W461" s="4"/>
    </row>
    <row r="462" spans="1:88" x14ac:dyDescent="0.2">
      <c r="A462" s="4">
        <v>50</v>
      </c>
      <c r="B462" s="4">
        <v>0</v>
      </c>
      <c r="C462" s="4">
        <v>0</v>
      </c>
      <c r="D462" s="4">
        <v>1</v>
      </c>
      <c r="E462" s="4">
        <v>224</v>
      </c>
      <c r="F462" s="4">
        <f>ROUND(Source!AR435,O462)</f>
        <v>55058.5</v>
      </c>
      <c r="G462" s="4" t="s">
        <v>115</v>
      </c>
      <c r="H462" s="4" t="s">
        <v>116</v>
      </c>
      <c r="I462" s="4"/>
      <c r="J462" s="4"/>
      <c r="K462" s="4">
        <v>224</v>
      </c>
      <c r="L462" s="4">
        <v>26</v>
      </c>
      <c r="M462" s="4">
        <v>3</v>
      </c>
      <c r="N462" s="4" t="s">
        <v>3</v>
      </c>
      <c r="O462" s="4">
        <v>2</v>
      </c>
      <c r="P462" s="4"/>
      <c r="Q462" s="4"/>
      <c r="R462" s="4"/>
      <c r="S462" s="4"/>
      <c r="T462" s="4"/>
      <c r="U462" s="4"/>
      <c r="V462" s="4"/>
      <c r="W462" s="4"/>
    </row>
    <row r="464" spans="1:88" x14ac:dyDescent="0.2">
      <c r="A464" s="1">
        <v>5</v>
      </c>
      <c r="B464" s="1">
        <v>1</v>
      </c>
      <c r="C464" s="1"/>
      <c r="D464" s="1">
        <f>ROW(A484)</f>
        <v>484</v>
      </c>
      <c r="E464" s="1"/>
      <c r="F464" s="1" t="s">
        <v>15</v>
      </c>
      <c r="G464" s="1" t="s">
        <v>246</v>
      </c>
      <c r="H464" s="1" t="s">
        <v>3</v>
      </c>
      <c r="I464" s="1">
        <v>0</v>
      </c>
      <c r="J464" s="1"/>
      <c r="K464" s="1">
        <v>0</v>
      </c>
      <c r="L464" s="1"/>
      <c r="M464" s="1"/>
      <c r="N464" s="1"/>
      <c r="O464" s="1"/>
      <c r="P464" s="1"/>
      <c r="Q464" s="1"/>
      <c r="R464" s="1"/>
      <c r="S464" s="1"/>
      <c r="T464" s="1"/>
      <c r="U464" s="1" t="s">
        <v>3</v>
      </c>
      <c r="V464" s="1">
        <v>0</v>
      </c>
      <c r="W464" s="1"/>
      <c r="X464" s="1"/>
      <c r="Y464" s="1"/>
      <c r="Z464" s="1"/>
      <c r="AA464" s="1"/>
      <c r="AB464" s="1" t="s">
        <v>3</v>
      </c>
      <c r="AC464" s="1" t="s">
        <v>3</v>
      </c>
      <c r="AD464" s="1" t="s">
        <v>3</v>
      </c>
      <c r="AE464" s="1" t="s">
        <v>3</v>
      </c>
      <c r="AF464" s="1" t="s">
        <v>3</v>
      </c>
      <c r="AG464" s="1" t="s">
        <v>3</v>
      </c>
      <c r="AH464" s="1"/>
      <c r="AI464" s="1"/>
      <c r="AJ464" s="1"/>
      <c r="AK464" s="1"/>
      <c r="AL464" s="1"/>
      <c r="AM464" s="1"/>
      <c r="AN464" s="1"/>
      <c r="AO464" s="1"/>
      <c r="AP464" s="1" t="s">
        <v>3</v>
      </c>
      <c r="AQ464" s="1" t="s">
        <v>3</v>
      </c>
      <c r="AR464" s="1" t="s">
        <v>3</v>
      </c>
      <c r="AS464" s="1"/>
      <c r="AT464" s="1"/>
      <c r="AU464" s="1"/>
      <c r="AV464" s="1"/>
      <c r="AW464" s="1"/>
      <c r="AX464" s="1"/>
      <c r="AY464" s="1"/>
      <c r="AZ464" s="1" t="s">
        <v>3</v>
      </c>
      <c r="BA464" s="1"/>
      <c r="BB464" s="1" t="s">
        <v>3</v>
      </c>
      <c r="BC464" s="1" t="s">
        <v>3</v>
      </c>
      <c r="BD464" s="1" t="s">
        <v>3</v>
      </c>
      <c r="BE464" s="1" t="s">
        <v>3</v>
      </c>
      <c r="BF464" s="1" t="s">
        <v>3</v>
      </c>
      <c r="BG464" s="1" t="s">
        <v>3</v>
      </c>
      <c r="BH464" s="1" t="s">
        <v>3</v>
      </c>
      <c r="BI464" s="1" t="s">
        <v>3</v>
      </c>
      <c r="BJ464" s="1" t="s">
        <v>3</v>
      </c>
      <c r="BK464" s="1" t="s">
        <v>3</v>
      </c>
      <c r="BL464" s="1" t="s">
        <v>3</v>
      </c>
      <c r="BM464" s="1" t="s">
        <v>3</v>
      </c>
      <c r="BN464" s="1" t="s">
        <v>3</v>
      </c>
      <c r="BO464" s="1" t="s">
        <v>3</v>
      </c>
      <c r="BP464" s="1" t="s">
        <v>3</v>
      </c>
      <c r="BQ464" s="1"/>
      <c r="BR464" s="1"/>
      <c r="BS464" s="1"/>
      <c r="BT464" s="1"/>
      <c r="BU464" s="1"/>
      <c r="BV464" s="1"/>
      <c r="BW464" s="1"/>
      <c r="BX464" s="1">
        <v>0</v>
      </c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>
        <v>0</v>
      </c>
    </row>
    <row r="466" spans="1:245" x14ac:dyDescent="0.2">
      <c r="A466" s="2">
        <v>52</v>
      </c>
      <c r="B466" s="2">
        <f t="shared" ref="B466:G466" si="304">B484</f>
        <v>1</v>
      </c>
      <c r="C466" s="2">
        <f t="shared" si="304"/>
        <v>5</v>
      </c>
      <c r="D466" s="2">
        <f t="shared" si="304"/>
        <v>464</v>
      </c>
      <c r="E466" s="2">
        <f t="shared" si="304"/>
        <v>0</v>
      </c>
      <c r="F466" s="2" t="str">
        <f t="shared" si="304"/>
        <v>Новый подраздел</v>
      </c>
      <c r="G466" s="2" t="str">
        <f t="shared" si="304"/>
        <v>Устройство парковочного кармана</v>
      </c>
      <c r="H466" s="2"/>
      <c r="I466" s="2"/>
      <c r="J466" s="2"/>
      <c r="K466" s="2"/>
      <c r="L466" s="2"/>
      <c r="M466" s="2"/>
      <c r="N466" s="2"/>
      <c r="O466" s="2">
        <f t="shared" ref="O466:AT466" si="305">O484</f>
        <v>331972.88</v>
      </c>
      <c r="P466" s="2">
        <f t="shared" si="305"/>
        <v>218094.56</v>
      </c>
      <c r="Q466" s="2">
        <f t="shared" si="305"/>
        <v>97560.42</v>
      </c>
      <c r="R466" s="2">
        <f t="shared" si="305"/>
        <v>51897.54</v>
      </c>
      <c r="S466" s="2">
        <f t="shared" si="305"/>
        <v>16317.9</v>
      </c>
      <c r="T466" s="2">
        <f t="shared" si="305"/>
        <v>0</v>
      </c>
      <c r="U466" s="2">
        <f t="shared" si="305"/>
        <v>81.257133960000004</v>
      </c>
      <c r="V466" s="2">
        <f t="shared" si="305"/>
        <v>0</v>
      </c>
      <c r="W466" s="2">
        <f t="shared" si="305"/>
        <v>0</v>
      </c>
      <c r="X466" s="2">
        <f t="shared" si="305"/>
        <v>11422.53</v>
      </c>
      <c r="Y466" s="2">
        <f t="shared" si="305"/>
        <v>1631.79</v>
      </c>
      <c r="Z466" s="2">
        <f t="shared" si="305"/>
        <v>0</v>
      </c>
      <c r="AA466" s="2">
        <f t="shared" si="305"/>
        <v>0</v>
      </c>
      <c r="AB466" s="2">
        <f t="shared" si="305"/>
        <v>331972.88</v>
      </c>
      <c r="AC466" s="2">
        <f t="shared" si="305"/>
        <v>218094.56</v>
      </c>
      <c r="AD466" s="2">
        <f t="shared" si="305"/>
        <v>97560.42</v>
      </c>
      <c r="AE466" s="2">
        <f t="shared" si="305"/>
        <v>51897.54</v>
      </c>
      <c r="AF466" s="2">
        <f t="shared" si="305"/>
        <v>16317.9</v>
      </c>
      <c r="AG466" s="2">
        <f t="shared" si="305"/>
        <v>0</v>
      </c>
      <c r="AH466" s="2">
        <f t="shared" si="305"/>
        <v>81.257133960000004</v>
      </c>
      <c r="AI466" s="2">
        <f t="shared" si="305"/>
        <v>0</v>
      </c>
      <c r="AJ466" s="2">
        <f t="shared" si="305"/>
        <v>0</v>
      </c>
      <c r="AK466" s="2">
        <f t="shared" si="305"/>
        <v>11422.53</v>
      </c>
      <c r="AL466" s="2">
        <f t="shared" si="305"/>
        <v>1631.79</v>
      </c>
      <c r="AM466" s="2">
        <f t="shared" si="305"/>
        <v>0</v>
      </c>
      <c r="AN466" s="2">
        <f t="shared" si="305"/>
        <v>0</v>
      </c>
      <c r="AO466" s="2">
        <f t="shared" si="305"/>
        <v>0</v>
      </c>
      <c r="AP466" s="2">
        <f t="shared" si="305"/>
        <v>0</v>
      </c>
      <c r="AQ466" s="2">
        <f t="shared" si="305"/>
        <v>0</v>
      </c>
      <c r="AR466" s="2">
        <f t="shared" si="305"/>
        <v>356701.57</v>
      </c>
      <c r="AS466" s="2">
        <f t="shared" si="305"/>
        <v>0</v>
      </c>
      <c r="AT466" s="2">
        <f t="shared" si="305"/>
        <v>0</v>
      </c>
      <c r="AU466" s="2">
        <f t="shared" ref="AU466:BZ466" si="306">AU484</f>
        <v>356701.57</v>
      </c>
      <c r="AV466" s="2">
        <f t="shared" si="306"/>
        <v>218094.56</v>
      </c>
      <c r="AW466" s="2">
        <f t="shared" si="306"/>
        <v>218094.56</v>
      </c>
      <c r="AX466" s="2">
        <f t="shared" si="306"/>
        <v>0</v>
      </c>
      <c r="AY466" s="2">
        <f t="shared" si="306"/>
        <v>218094.56</v>
      </c>
      <c r="AZ466" s="2">
        <f t="shared" si="306"/>
        <v>0</v>
      </c>
      <c r="BA466" s="2">
        <f t="shared" si="306"/>
        <v>0</v>
      </c>
      <c r="BB466" s="2">
        <f t="shared" si="306"/>
        <v>0</v>
      </c>
      <c r="BC466" s="2">
        <f t="shared" si="306"/>
        <v>0</v>
      </c>
      <c r="BD466" s="2">
        <f t="shared" si="306"/>
        <v>0</v>
      </c>
      <c r="BE466" s="2">
        <f t="shared" si="306"/>
        <v>0</v>
      </c>
      <c r="BF466" s="2">
        <f t="shared" si="306"/>
        <v>0</v>
      </c>
      <c r="BG466" s="2">
        <f t="shared" si="306"/>
        <v>0</v>
      </c>
      <c r="BH466" s="2">
        <f t="shared" si="306"/>
        <v>0</v>
      </c>
      <c r="BI466" s="2">
        <f t="shared" si="306"/>
        <v>0</v>
      </c>
      <c r="BJ466" s="2">
        <f t="shared" si="306"/>
        <v>0</v>
      </c>
      <c r="BK466" s="2">
        <f t="shared" si="306"/>
        <v>0</v>
      </c>
      <c r="BL466" s="2">
        <f t="shared" si="306"/>
        <v>0</v>
      </c>
      <c r="BM466" s="2">
        <f t="shared" si="306"/>
        <v>0</v>
      </c>
      <c r="BN466" s="2">
        <f t="shared" si="306"/>
        <v>0</v>
      </c>
      <c r="BO466" s="2">
        <f t="shared" si="306"/>
        <v>0</v>
      </c>
      <c r="BP466" s="2">
        <f t="shared" si="306"/>
        <v>0</v>
      </c>
      <c r="BQ466" s="2">
        <f t="shared" si="306"/>
        <v>0</v>
      </c>
      <c r="BR466" s="2">
        <f t="shared" si="306"/>
        <v>0</v>
      </c>
      <c r="BS466" s="2">
        <f t="shared" si="306"/>
        <v>0</v>
      </c>
      <c r="BT466" s="2">
        <f t="shared" si="306"/>
        <v>0</v>
      </c>
      <c r="BU466" s="2">
        <f t="shared" si="306"/>
        <v>0</v>
      </c>
      <c r="BV466" s="2">
        <f t="shared" si="306"/>
        <v>0</v>
      </c>
      <c r="BW466" s="2">
        <f t="shared" si="306"/>
        <v>0</v>
      </c>
      <c r="BX466" s="2">
        <f t="shared" si="306"/>
        <v>0</v>
      </c>
      <c r="BY466" s="2">
        <f t="shared" si="306"/>
        <v>0</v>
      </c>
      <c r="BZ466" s="2">
        <f t="shared" si="306"/>
        <v>0</v>
      </c>
      <c r="CA466" s="2">
        <f t="shared" ref="CA466:DF466" si="307">CA484</f>
        <v>356701.57</v>
      </c>
      <c r="CB466" s="2">
        <f t="shared" si="307"/>
        <v>0</v>
      </c>
      <c r="CC466" s="2">
        <f t="shared" si="307"/>
        <v>0</v>
      </c>
      <c r="CD466" s="2">
        <f t="shared" si="307"/>
        <v>356701.57</v>
      </c>
      <c r="CE466" s="2">
        <f t="shared" si="307"/>
        <v>218094.56</v>
      </c>
      <c r="CF466" s="2">
        <f t="shared" si="307"/>
        <v>218094.56</v>
      </c>
      <c r="CG466" s="2">
        <f t="shared" si="307"/>
        <v>0</v>
      </c>
      <c r="CH466" s="2">
        <f t="shared" si="307"/>
        <v>218094.56</v>
      </c>
      <c r="CI466" s="2">
        <f t="shared" si="307"/>
        <v>0</v>
      </c>
      <c r="CJ466" s="2">
        <f t="shared" si="307"/>
        <v>0</v>
      </c>
      <c r="CK466" s="2">
        <f t="shared" si="307"/>
        <v>0</v>
      </c>
      <c r="CL466" s="2">
        <f t="shared" si="307"/>
        <v>0</v>
      </c>
      <c r="CM466" s="2">
        <f t="shared" si="307"/>
        <v>0</v>
      </c>
      <c r="CN466" s="2">
        <f t="shared" si="307"/>
        <v>0</v>
      </c>
      <c r="CO466" s="2">
        <f t="shared" si="307"/>
        <v>0</v>
      </c>
      <c r="CP466" s="2">
        <f t="shared" si="307"/>
        <v>0</v>
      </c>
      <c r="CQ466" s="2">
        <f t="shared" si="307"/>
        <v>0</v>
      </c>
      <c r="CR466" s="2">
        <f t="shared" si="307"/>
        <v>0</v>
      </c>
      <c r="CS466" s="2">
        <f t="shared" si="307"/>
        <v>0</v>
      </c>
      <c r="CT466" s="2">
        <f t="shared" si="307"/>
        <v>0</v>
      </c>
      <c r="CU466" s="2">
        <f t="shared" si="307"/>
        <v>0</v>
      </c>
      <c r="CV466" s="2">
        <f t="shared" si="307"/>
        <v>0</v>
      </c>
      <c r="CW466" s="2">
        <f t="shared" si="307"/>
        <v>0</v>
      </c>
      <c r="CX466" s="2">
        <f t="shared" si="307"/>
        <v>0</v>
      </c>
      <c r="CY466" s="2">
        <f t="shared" si="307"/>
        <v>0</v>
      </c>
      <c r="CZ466" s="2">
        <f t="shared" si="307"/>
        <v>0</v>
      </c>
      <c r="DA466" s="2">
        <f t="shared" si="307"/>
        <v>0</v>
      </c>
      <c r="DB466" s="2">
        <f t="shared" si="307"/>
        <v>0</v>
      </c>
      <c r="DC466" s="2">
        <f t="shared" si="307"/>
        <v>0</v>
      </c>
      <c r="DD466" s="2">
        <f t="shared" si="307"/>
        <v>0</v>
      </c>
      <c r="DE466" s="2">
        <f t="shared" si="307"/>
        <v>0</v>
      </c>
      <c r="DF466" s="2">
        <f t="shared" si="307"/>
        <v>0</v>
      </c>
      <c r="DG466" s="3">
        <f t="shared" ref="DG466:EL466" si="308">DG484</f>
        <v>0</v>
      </c>
      <c r="DH466" s="3">
        <f t="shared" si="308"/>
        <v>0</v>
      </c>
      <c r="DI466" s="3">
        <f t="shared" si="308"/>
        <v>0</v>
      </c>
      <c r="DJ466" s="3">
        <f t="shared" si="308"/>
        <v>0</v>
      </c>
      <c r="DK466" s="3">
        <f t="shared" si="308"/>
        <v>0</v>
      </c>
      <c r="DL466" s="3">
        <f t="shared" si="308"/>
        <v>0</v>
      </c>
      <c r="DM466" s="3">
        <f t="shared" si="308"/>
        <v>0</v>
      </c>
      <c r="DN466" s="3">
        <f t="shared" si="308"/>
        <v>0</v>
      </c>
      <c r="DO466" s="3">
        <f t="shared" si="308"/>
        <v>0</v>
      </c>
      <c r="DP466" s="3">
        <f t="shared" si="308"/>
        <v>0</v>
      </c>
      <c r="DQ466" s="3">
        <f t="shared" si="308"/>
        <v>0</v>
      </c>
      <c r="DR466" s="3">
        <f t="shared" si="308"/>
        <v>0</v>
      </c>
      <c r="DS466" s="3">
        <f t="shared" si="308"/>
        <v>0</v>
      </c>
      <c r="DT466" s="3">
        <f t="shared" si="308"/>
        <v>0</v>
      </c>
      <c r="DU466" s="3">
        <f t="shared" si="308"/>
        <v>0</v>
      </c>
      <c r="DV466" s="3">
        <f t="shared" si="308"/>
        <v>0</v>
      </c>
      <c r="DW466" s="3">
        <f t="shared" si="308"/>
        <v>0</v>
      </c>
      <c r="DX466" s="3">
        <f t="shared" si="308"/>
        <v>0</v>
      </c>
      <c r="DY466" s="3">
        <f t="shared" si="308"/>
        <v>0</v>
      </c>
      <c r="DZ466" s="3">
        <f t="shared" si="308"/>
        <v>0</v>
      </c>
      <c r="EA466" s="3">
        <f t="shared" si="308"/>
        <v>0</v>
      </c>
      <c r="EB466" s="3">
        <f t="shared" si="308"/>
        <v>0</v>
      </c>
      <c r="EC466" s="3">
        <f t="shared" si="308"/>
        <v>0</v>
      </c>
      <c r="ED466" s="3">
        <f t="shared" si="308"/>
        <v>0</v>
      </c>
      <c r="EE466" s="3">
        <f t="shared" si="308"/>
        <v>0</v>
      </c>
      <c r="EF466" s="3">
        <f t="shared" si="308"/>
        <v>0</v>
      </c>
      <c r="EG466" s="3">
        <f t="shared" si="308"/>
        <v>0</v>
      </c>
      <c r="EH466" s="3">
        <f t="shared" si="308"/>
        <v>0</v>
      </c>
      <c r="EI466" s="3">
        <f t="shared" si="308"/>
        <v>0</v>
      </c>
      <c r="EJ466" s="3">
        <f t="shared" si="308"/>
        <v>0</v>
      </c>
      <c r="EK466" s="3">
        <f t="shared" si="308"/>
        <v>0</v>
      </c>
      <c r="EL466" s="3">
        <f t="shared" si="308"/>
        <v>0</v>
      </c>
      <c r="EM466" s="3">
        <f t="shared" ref="EM466:FR466" si="309">EM484</f>
        <v>0</v>
      </c>
      <c r="EN466" s="3">
        <f t="shared" si="309"/>
        <v>0</v>
      </c>
      <c r="EO466" s="3">
        <f t="shared" si="309"/>
        <v>0</v>
      </c>
      <c r="EP466" s="3">
        <f t="shared" si="309"/>
        <v>0</v>
      </c>
      <c r="EQ466" s="3">
        <f t="shared" si="309"/>
        <v>0</v>
      </c>
      <c r="ER466" s="3">
        <f t="shared" si="309"/>
        <v>0</v>
      </c>
      <c r="ES466" s="3">
        <f t="shared" si="309"/>
        <v>0</v>
      </c>
      <c r="ET466" s="3">
        <f t="shared" si="309"/>
        <v>0</v>
      </c>
      <c r="EU466" s="3">
        <f t="shared" si="309"/>
        <v>0</v>
      </c>
      <c r="EV466" s="3">
        <f t="shared" si="309"/>
        <v>0</v>
      </c>
      <c r="EW466" s="3">
        <f t="shared" si="309"/>
        <v>0</v>
      </c>
      <c r="EX466" s="3">
        <f t="shared" si="309"/>
        <v>0</v>
      </c>
      <c r="EY466" s="3">
        <f t="shared" si="309"/>
        <v>0</v>
      </c>
      <c r="EZ466" s="3">
        <f t="shared" si="309"/>
        <v>0</v>
      </c>
      <c r="FA466" s="3">
        <f t="shared" si="309"/>
        <v>0</v>
      </c>
      <c r="FB466" s="3">
        <f t="shared" si="309"/>
        <v>0</v>
      </c>
      <c r="FC466" s="3">
        <f t="shared" si="309"/>
        <v>0</v>
      </c>
      <c r="FD466" s="3">
        <f t="shared" si="309"/>
        <v>0</v>
      </c>
      <c r="FE466" s="3">
        <f t="shared" si="309"/>
        <v>0</v>
      </c>
      <c r="FF466" s="3">
        <f t="shared" si="309"/>
        <v>0</v>
      </c>
      <c r="FG466" s="3">
        <f t="shared" si="309"/>
        <v>0</v>
      </c>
      <c r="FH466" s="3">
        <f t="shared" si="309"/>
        <v>0</v>
      </c>
      <c r="FI466" s="3">
        <f t="shared" si="309"/>
        <v>0</v>
      </c>
      <c r="FJ466" s="3">
        <f t="shared" si="309"/>
        <v>0</v>
      </c>
      <c r="FK466" s="3">
        <f t="shared" si="309"/>
        <v>0</v>
      </c>
      <c r="FL466" s="3">
        <f t="shared" si="309"/>
        <v>0</v>
      </c>
      <c r="FM466" s="3">
        <f t="shared" si="309"/>
        <v>0</v>
      </c>
      <c r="FN466" s="3">
        <f t="shared" si="309"/>
        <v>0</v>
      </c>
      <c r="FO466" s="3">
        <f t="shared" si="309"/>
        <v>0</v>
      </c>
      <c r="FP466" s="3">
        <f t="shared" si="309"/>
        <v>0</v>
      </c>
      <c r="FQ466" s="3">
        <f t="shared" si="309"/>
        <v>0</v>
      </c>
      <c r="FR466" s="3">
        <f t="shared" si="309"/>
        <v>0</v>
      </c>
      <c r="FS466" s="3">
        <f t="shared" ref="FS466:GX466" si="310">FS484</f>
        <v>0</v>
      </c>
      <c r="FT466" s="3">
        <f t="shared" si="310"/>
        <v>0</v>
      </c>
      <c r="FU466" s="3">
        <f t="shared" si="310"/>
        <v>0</v>
      </c>
      <c r="FV466" s="3">
        <f t="shared" si="310"/>
        <v>0</v>
      </c>
      <c r="FW466" s="3">
        <f t="shared" si="310"/>
        <v>0</v>
      </c>
      <c r="FX466" s="3">
        <f t="shared" si="310"/>
        <v>0</v>
      </c>
      <c r="FY466" s="3">
        <f t="shared" si="310"/>
        <v>0</v>
      </c>
      <c r="FZ466" s="3">
        <f t="shared" si="310"/>
        <v>0</v>
      </c>
      <c r="GA466" s="3">
        <f t="shared" si="310"/>
        <v>0</v>
      </c>
      <c r="GB466" s="3">
        <f t="shared" si="310"/>
        <v>0</v>
      </c>
      <c r="GC466" s="3">
        <f t="shared" si="310"/>
        <v>0</v>
      </c>
      <c r="GD466" s="3">
        <f t="shared" si="310"/>
        <v>0</v>
      </c>
      <c r="GE466" s="3">
        <f t="shared" si="310"/>
        <v>0</v>
      </c>
      <c r="GF466" s="3">
        <f t="shared" si="310"/>
        <v>0</v>
      </c>
      <c r="GG466" s="3">
        <f t="shared" si="310"/>
        <v>0</v>
      </c>
      <c r="GH466" s="3">
        <f t="shared" si="310"/>
        <v>0</v>
      </c>
      <c r="GI466" s="3">
        <f t="shared" si="310"/>
        <v>0</v>
      </c>
      <c r="GJ466" s="3">
        <f t="shared" si="310"/>
        <v>0</v>
      </c>
      <c r="GK466" s="3">
        <f t="shared" si="310"/>
        <v>0</v>
      </c>
      <c r="GL466" s="3">
        <f t="shared" si="310"/>
        <v>0</v>
      </c>
      <c r="GM466" s="3">
        <f t="shared" si="310"/>
        <v>0</v>
      </c>
      <c r="GN466" s="3">
        <f t="shared" si="310"/>
        <v>0</v>
      </c>
      <c r="GO466" s="3">
        <f t="shared" si="310"/>
        <v>0</v>
      </c>
      <c r="GP466" s="3">
        <f t="shared" si="310"/>
        <v>0</v>
      </c>
      <c r="GQ466" s="3">
        <f t="shared" si="310"/>
        <v>0</v>
      </c>
      <c r="GR466" s="3">
        <f t="shared" si="310"/>
        <v>0</v>
      </c>
      <c r="GS466" s="3">
        <f t="shared" si="310"/>
        <v>0</v>
      </c>
      <c r="GT466" s="3">
        <f t="shared" si="310"/>
        <v>0</v>
      </c>
      <c r="GU466" s="3">
        <f t="shared" si="310"/>
        <v>0</v>
      </c>
      <c r="GV466" s="3">
        <f t="shared" si="310"/>
        <v>0</v>
      </c>
      <c r="GW466" s="3">
        <f t="shared" si="310"/>
        <v>0</v>
      </c>
      <c r="GX466" s="3">
        <f t="shared" si="310"/>
        <v>0</v>
      </c>
    </row>
    <row r="468" spans="1:245" x14ac:dyDescent="0.2">
      <c r="A468">
        <v>17</v>
      </c>
      <c r="B468">
        <v>1</v>
      </c>
      <c r="C468">
        <f>ROW(SmtRes!A65)</f>
        <v>65</v>
      </c>
      <c r="D468">
        <f>ROW(EtalonRes!A145)</f>
        <v>145</v>
      </c>
      <c r="E468" t="s">
        <v>247</v>
      </c>
      <c r="F468" t="s">
        <v>124</v>
      </c>
      <c r="G468" t="s">
        <v>125</v>
      </c>
      <c r="H468" t="s">
        <v>20</v>
      </c>
      <c r="I468">
        <f>ROUND(((68*0.29+158*0.48)*0.9)/100,9)</f>
        <v>0.86004000000000003</v>
      </c>
      <c r="J468">
        <v>0</v>
      </c>
      <c r="O468">
        <f t="shared" ref="O468:O482" si="311">ROUND(CP468,2)</f>
        <v>7548.05</v>
      </c>
      <c r="P468">
        <f t="shared" ref="P468:P482" si="312">ROUND(CQ468*I468,2)</f>
        <v>0</v>
      </c>
      <c r="Q468">
        <f t="shared" ref="Q468:Q482" si="313">ROUND(CR468*I468,2)</f>
        <v>7312.67</v>
      </c>
      <c r="R468">
        <f t="shared" ref="R468:R482" si="314">ROUND(CS468*I468,2)</f>
        <v>2804.09</v>
      </c>
      <c r="S468">
        <f t="shared" ref="S468:S482" si="315">ROUND(CT468*I468,2)</f>
        <v>235.38</v>
      </c>
      <c r="T468">
        <f t="shared" ref="T468:T482" si="316">ROUND(CU468*I468,2)</f>
        <v>0</v>
      </c>
      <c r="U468">
        <f t="shared" ref="U468:U482" si="317">CV468*I468</f>
        <v>1.3674636</v>
      </c>
      <c r="V468">
        <f t="shared" ref="V468:V482" si="318">CW468*I468</f>
        <v>0</v>
      </c>
      <c r="W468">
        <f t="shared" ref="W468:W482" si="319">ROUND(CX468*I468,2)</f>
        <v>0</v>
      </c>
      <c r="X468">
        <f t="shared" ref="X468:X482" si="320">ROUND(CY468,2)</f>
        <v>164.77</v>
      </c>
      <c r="Y468">
        <f t="shared" ref="Y468:Y482" si="321">ROUND(CZ468,2)</f>
        <v>23.54</v>
      </c>
      <c r="AA468">
        <v>39292387</v>
      </c>
      <c r="AB468">
        <f t="shared" ref="AB468:AB482" si="322">ROUND((AC468+AD468+AF468),6)</f>
        <v>8776.4</v>
      </c>
      <c r="AC468">
        <f>ROUND((ES468),6)</f>
        <v>0</v>
      </c>
      <c r="AD468">
        <f>ROUND((((ET468)-(EU468))+AE468),6)</f>
        <v>8502.7099999999991</v>
      </c>
      <c r="AE468">
        <f t="shared" ref="AE468:AF472" si="323">ROUND((EU468),6)</f>
        <v>3260.42</v>
      </c>
      <c r="AF468">
        <f t="shared" si="323"/>
        <v>273.69</v>
      </c>
      <c r="AG468">
        <f t="shared" ref="AG468:AG482" si="324">ROUND((AP468),6)</f>
        <v>0</v>
      </c>
      <c r="AH468">
        <f t="shared" ref="AH468:AI472" si="325">(EW468)</f>
        <v>1.59</v>
      </c>
      <c r="AI468">
        <f t="shared" si="325"/>
        <v>0</v>
      </c>
      <c r="AJ468">
        <f t="shared" ref="AJ468:AJ482" si="326">(AS468)</f>
        <v>0</v>
      </c>
      <c r="AK468">
        <v>8776.4</v>
      </c>
      <c r="AL468">
        <v>0</v>
      </c>
      <c r="AM468">
        <v>8502.7099999999991</v>
      </c>
      <c r="AN468">
        <v>3260.42</v>
      </c>
      <c r="AO468">
        <v>273.69</v>
      </c>
      <c r="AP468">
        <v>0</v>
      </c>
      <c r="AQ468">
        <v>1.59</v>
      </c>
      <c r="AR468">
        <v>0</v>
      </c>
      <c r="AS468">
        <v>0</v>
      </c>
      <c r="AT468">
        <v>70</v>
      </c>
      <c r="AU468">
        <v>10</v>
      </c>
      <c r="AV468">
        <v>1</v>
      </c>
      <c r="AW468">
        <v>1</v>
      </c>
      <c r="AZ468">
        <v>1</v>
      </c>
      <c r="BA468">
        <v>1</v>
      </c>
      <c r="BB468">
        <v>1</v>
      </c>
      <c r="BC468">
        <v>1</v>
      </c>
      <c r="BD468" t="s">
        <v>3</v>
      </c>
      <c r="BE468" t="s">
        <v>3</v>
      </c>
      <c r="BF468" t="s">
        <v>3</v>
      </c>
      <c r="BG468" t="s">
        <v>3</v>
      </c>
      <c r="BH468">
        <v>0</v>
      </c>
      <c r="BI468">
        <v>4</v>
      </c>
      <c r="BJ468" t="s">
        <v>126</v>
      </c>
      <c r="BM468">
        <v>0</v>
      </c>
      <c r="BN468">
        <v>0</v>
      </c>
      <c r="BO468" t="s">
        <v>3</v>
      </c>
      <c r="BP468">
        <v>0</v>
      </c>
      <c r="BQ468">
        <v>1</v>
      </c>
      <c r="BR468">
        <v>0</v>
      </c>
      <c r="BS468">
        <v>1</v>
      </c>
      <c r="BT468">
        <v>1</v>
      </c>
      <c r="BU468">
        <v>1</v>
      </c>
      <c r="BV468">
        <v>1</v>
      </c>
      <c r="BW468">
        <v>1</v>
      </c>
      <c r="BX468">
        <v>1</v>
      </c>
      <c r="BY468" t="s">
        <v>3</v>
      </c>
      <c r="BZ468">
        <v>70</v>
      </c>
      <c r="CA468">
        <v>10</v>
      </c>
      <c r="CE468">
        <v>0</v>
      </c>
      <c r="CF468">
        <v>0</v>
      </c>
      <c r="CG468">
        <v>0</v>
      </c>
      <c r="CM468">
        <v>0</v>
      </c>
      <c r="CN468" t="s">
        <v>3</v>
      </c>
      <c r="CO468">
        <v>0</v>
      </c>
      <c r="CP468">
        <f t="shared" ref="CP468:CP482" si="327">(P468+Q468+S468)</f>
        <v>7548.05</v>
      </c>
      <c r="CQ468">
        <f t="shared" ref="CQ468:CQ482" si="328">(AC468*BC468*AW468)</f>
        <v>0</v>
      </c>
      <c r="CR468">
        <f>((((ET468)*BB468-(EU468)*BS468)+AE468*BS468)*AV468)</f>
        <v>8502.7099999999991</v>
      </c>
      <c r="CS468">
        <f t="shared" ref="CS468:CS482" si="329">(AE468*BS468*AV468)</f>
        <v>3260.42</v>
      </c>
      <c r="CT468">
        <f t="shared" ref="CT468:CT482" si="330">(AF468*BA468*AV468)</f>
        <v>273.69</v>
      </c>
      <c r="CU468">
        <f t="shared" ref="CU468:CU482" si="331">AG468</f>
        <v>0</v>
      </c>
      <c r="CV468">
        <f t="shared" ref="CV468:CV482" si="332">(AH468*AV468)</f>
        <v>1.59</v>
      </c>
      <c r="CW468">
        <f t="shared" ref="CW468:CW482" si="333">AI468</f>
        <v>0</v>
      </c>
      <c r="CX468">
        <f t="shared" ref="CX468:CX482" si="334">AJ468</f>
        <v>0</v>
      </c>
      <c r="CY468">
        <f t="shared" ref="CY468:CY482" si="335">((S468*BZ468)/100)</f>
        <v>164.76599999999999</v>
      </c>
      <c r="CZ468">
        <f t="shared" ref="CZ468:CZ482" si="336">((S468*CA468)/100)</f>
        <v>23.538</v>
      </c>
      <c r="DC468" t="s">
        <v>3</v>
      </c>
      <c r="DD468" t="s">
        <v>3</v>
      </c>
      <c r="DE468" t="s">
        <v>3</v>
      </c>
      <c r="DF468" t="s">
        <v>3</v>
      </c>
      <c r="DG468" t="s">
        <v>3</v>
      </c>
      <c r="DH468" t="s">
        <v>3</v>
      </c>
      <c r="DI468" t="s">
        <v>3</v>
      </c>
      <c r="DJ468" t="s">
        <v>3</v>
      </c>
      <c r="DK468" t="s">
        <v>3</v>
      </c>
      <c r="DL468" t="s">
        <v>3</v>
      </c>
      <c r="DM468" t="s">
        <v>3</v>
      </c>
      <c r="DN468">
        <v>0</v>
      </c>
      <c r="DO468">
        <v>0</v>
      </c>
      <c r="DP468">
        <v>1</v>
      </c>
      <c r="DQ468">
        <v>1</v>
      </c>
      <c r="DU468">
        <v>1007</v>
      </c>
      <c r="DV468" t="s">
        <v>20</v>
      </c>
      <c r="DW468" t="s">
        <v>20</v>
      </c>
      <c r="DX468">
        <v>100</v>
      </c>
      <c r="EE468">
        <v>34857346</v>
      </c>
      <c r="EF468">
        <v>1</v>
      </c>
      <c r="EG468" t="s">
        <v>22</v>
      </c>
      <c r="EH468">
        <v>0</v>
      </c>
      <c r="EI468" t="s">
        <v>3</v>
      </c>
      <c r="EJ468">
        <v>4</v>
      </c>
      <c r="EK468">
        <v>0</v>
      </c>
      <c r="EL468" t="s">
        <v>23</v>
      </c>
      <c r="EM468" t="s">
        <v>24</v>
      </c>
      <c r="EO468" t="s">
        <v>3</v>
      </c>
      <c r="EQ468">
        <v>0</v>
      </c>
      <c r="ER468">
        <v>8776.4</v>
      </c>
      <c r="ES468">
        <v>0</v>
      </c>
      <c r="ET468">
        <v>8502.7099999999991</v>
      </c>
      <c r="EU468">
        <v>3260.42</v>
      </c>
      <c r="EV468">
        <v>273.69</v>
      </c>
      <c r="EW468">
        <v>1.59</v>
      </c>
      <c r="EX468">
        <v>0</v>
      </c>
      <c r="EY468">
        <v>0</v>
      </c>
      <c r="FQ468">
        <v>0</v>
      </c>
      <c r="FR468">
        <f t="shared" ref="FR468:FR482" si="337">ROUND(IF(AND(BH468=3,BI468=3),P468,0),2)</f>
        <v>0</v>
      </c>
      <c r="FS468">
        <v>0</v>
      </c>
      <c r="FX468">
        <v>70</v>
      </c>
      <c r="FY468">
        <v>10</v>
      </c>
      <c r="GA468" t="s">
        <v>3</v>
      </c>
      <c r="GD468">
        <v>0</v>
      </c>
      <c r="GF468">
        <v>929397458</v>
      </c>
      <c r="GG468">
        <v>2</v>
      </c>
      <c r="GH468">
        <v>1</v>
      </c>
      <c r="GI468">
        <v>-2</v>
      </c>
      <c r="GJ468">
        <v>0</v>
      </c>
      <c r="GK468">
        <f>ROUND(R468*(R12)/100,2)</f>
        <v>3028.42</v>
      </c>
      <c r="GL468">
        <f t="shared" ref="GL468:GL482" si="338">ROUND(IF(AND(BH468=3,BI468=3,FS468&lt;&gt;0),P468,0),2)</f>
        <v>0</v>
      </c>
      <c r="GM468">
        <f>ROUND(O468+X468+Y468+GK468,2)+GX468</f>
        <v>10764.78</v>
      </c>
      <c r="GN468">
        <f>IF(OR(BI468=0,BI468=1),ROUND(O468+X468+Y468+GK468,2),0)</f>
        <v>0</v>
      </c>
      <c r="GO468">
        <f>IF(BI468=2,ROUND(O468+X468+Y468+GK468,2),0)</f>
        <v>0</v>
      </c>
      <c r="GP468">
        <f>IF(BI468=4,ROUND(O468+X468+Y468+GK468,2)+GX468,0)</f>
        <v>10764.78</v>
      </c>
      <c r="GR468">
        <v>0</v>
      </c>
      <c r="GS468">
        <v>3</v>
      </c>
      <c r="GT468">
        <v>0</v>
      </c>
      <c r="GU468" t="s">
        <v>3</v>
      </c>
      <c r="GV468">
        <f t="shared" ref="GV468:GV482" si="339">ROUND((GT468),6)</f>
        <v>0</v>
      </c>
      <c r="GW468">
        <v>1</v>
      </c>
      <c r="GX468">
        <f t="shared" ref="GX468:GX482" si="340">ROUND(HC468*I468,2)</f>
        <v>0</v>
      </c>
      <c r="HA468">
        <v>0</v>
      </c>
      <c r="HB468">
        <v>0</v>
      </c>
      <c r="HC468">
        <f t="shared" ref="HC468:HC482" si="341">GV468*GW468</f>
        <v>0</v>
      </c>
      <c r="IK468">
        <v>0</v>
      </c>
    </row>
    <row r="469" spans="1:245" x14ac:dyDescent="0.2">
      <c r="A469">
        <v>17</v>
      </c>
      <c r="B469">
        <v>1</v>
      </c>
      <c r="C469">
        <f>ROW(SmtRes!A66)</f>
        <v>66</v>
      </c>
      <c r="D469">
        <f>ROW(EtalonRes!A146)</f>
        <v>146</v>
      </c>
      <c r="E469" t="s">
        <v>248</v>
      </c>
      <c r="F469" t="s">
        <v>128</v>
      </c>
      <c r="G469" t="s">
        <v>129</v>
      </c>
      <c r="H469" t="s">
        <v>20</v>
      </c>
      <c r="I469">
        <f>ROUND(I468/0.9*0.1,9)</f>
        <v>9.5560000000000006E-2</v>
      </c>
      <c r="J469">
        <v>0</v>
      </c>
      <c r="O469">
        <f t="shared" si="311"/>
        <v>3817.84</v>
      </c>
      <c r="P469">
        <f t="shared" si="312"/>
        <v>0</v>
      </c>
      <c r="Q469">
        <f t="shared" si="313"/>
        <v>0</v>
      </c>
      <c r="R469">
        <f t="shared" si="314"/>
        <v>0</v>
      </c>
      <c r="S469">
        <f t="shared" si="315"/>
        <v>3817.84</v>
      </c>
      <c r="T469">
        <f t="shared" si="316"/>
        <v>0</v>
      </c>
      <c r="U469">
        <f t="shared" si="317"/>
        <v>21.176096000000001</v>
      </c>
      <c r="V469">
        <f t="shared" si="318"/>
        <v>0</v>
      </c>
      <c r="W469">
        <f t="shared" si="319"/>
        <v>0</v>
      </c>
      <c r="X469">
        <f t="shared" si="320"/>
        <v>2672.49</v>
      </c>
      <c r="Y469">
        <f t="shared" si="321"/>
        <v>381.78</v>
      </c>
      <c r="AA469">
        <v>39292387</v>
      </c>
      <c r="AB469">
        <f t="shared" si="322"/>
        <v>39952.26</v>
      </c>
      <c r="AC469">
        <f>ROUND((ES469),6)</f>
        <v>0</v>
      </c>
      <c r="AD469">
        <f>ROUND((((ET469)-(EU469))+AE469),6)</f>
        <v>0</v>
      </c>
      <c r="AE469">
        <f t="shared" si="323"/>
        <v>0</v>
      </c>
      <c r="AF469">
        <f t="shared" si="323"/>
        <v>39952.26</v>
      </c>
      <c r="AG469">
        <f t="shared" si="324"/>
        <v>0</v>
      </c>
      <c r="AH469">
        <f t="shared" si="325"/>
        <v>221.6</v>
      </c>
      <c r="AI469">
        <f t="shared" si="325"/>
        <v>0</v>
      </c>
      <c r="AJ469">
        <f t="shared" si="326"/>
        <v>0</v>
      </c>
      <c r="AK469">
        <v>39952.26</v>
      </c>
      <c r="AL469">
        <v>0</v>
      </c>
      <c r="AM469">
        <v>0</v>
      </c>
      <c r="AN469">
        <v>0</v>
      </c>
      <c r="AO469">
        <v>39952.26</v>
      </c>
      <c r="AP469">
        <v>0</v>
      </c>
      <c r="AQ469">
        <v>221.6</v>
      </c>
      <c r="AR469">
        <v>0</v>
      </c>
      <c r="AS469">
        <v>0</v>
      </c>
      <c r="AT469">
        <v>70</v>
      </c>
      <c r="AU469">
        <v>10</v>
      </c>
      <c r="AV469">
        <v>1</v>
      </c>
      <c r="AW469">
        <v>1</v>
      </c>
      <c r="AZ469">
        <v>1</v>
      </c>
      <c r="BA469">
        <v>1</v>
      </c>
      <c r="BB469">
        <v>1</v>
      </c>
      <c r="BC469">
        <v>1</v>
      </c>
      <c r="BD469" t="s">
        <v>3</v>
      </c>
      <c r="BE469" t="s">
        <v>3</v>
      </c>
      <c r="BF469" t="s">
        <v>3</v>
      </c>
      <c r="BG469" t="s">
        <v>3</v>
      </c>
      <c r="BH469">
        <v>0</v>
      </c>
      <c r="BI469">
        <v>4</v>
      </c>
      <c r="BJ469" t="s">
        <v>130</v>
      </c>
      <c r="BM469">
        <v>0</v>
      </c>
      <c r="BN469">
        <v>0</v>
      </c>
      <c r="BO469" t="s">
        <v>3</v>
      </c>
      <c r="BP469">
        <v>0</v>
      </c>
      <c r="BQ469">
        <v>1</v>
      </c>
      <c r="BR469">
        <v>0</v>
      </c>
      <c r="BS469">
        <v>1</v>
      </c>
      <c r="BT469">
        <v>1</v>
      </c>
      <c r="BU469">
        <v>1</v>
      </c>
      <c r="BV469">
        <v>1</v>
      </c>
      <c r="BW469">
        <v>1</v>
      </c>
      <c r="BX469">
        <v>1</v>
      </c>
      <c r="BY469" t="s">
        <v>3</v>
      </c>
      <c r="BZ469">
        <v>70</v>
      </c>
      <c r="CA469">
        <v>10</v>
      </c>
      <c r="CE469">
        <v>0</v>
      </c>
      <c r="CF469">
        <v>0</v>
      </c>
      <c r="CG469">
        <v>0</v>
      </c>
      <c r="CM469">
        <v>0</v>
      </c>
      <c r="CN469" t="s">
        <v>3</v>
      </c>
      <c r="CO469">
        <v>0</v>
      </c>
      <c r="CP469">
        <f t="shared" si="327"/>
        <v>3817.84</v>
      </c>
      <c r="CQ469">
        <f t="shared" si="328"/>
        <v>0</v>
      </c>
      <c r="CR469">
        <f>((((ET469)*BB469-(EU469)*BS469)+AE469*BS469)*AV469)</f>
        <v>0</v>
      </c>
      <c r="CS469">
        <f t="shared" si="329"/>
        <v>0</v>
      </c>
      <c r="CT469">
        <f t="shared" si="330"/>
        <v>39952.26</v>
      </c>
      <c r="CU469">
        <f t="shared" si="331"/>
        <v>0</v>
      </c>
      <c r="CV469">
        <f t="shared" si="332"/>
        <v>221.6</v>
      </c>
      <c r="CW469">
        <f t="shared" si="333"/>
        <v>0</v>
      </c>
      <c r="CX469">
        <f t="shared" si="334"/>
        <v>0</v>
      </c>
      <c r="CY469">
        <f t="shared" si="335"/>
        <v>2672.4879999999998</v>
      </c>
      <c r="CZ469">
        <f t="shared" si="336"/>
        <v>381.78399999999999</v>
      </c>
      <c r="DC469" t="s">
        <v>3</v>
      </c>
      <c r="DD469" t="s">
        <v>3</v>
      </c>
      <c r="DE469" t="s">
        <v>3</v>
      </c>
      <c r="DF469" t="s">
        <v>3</v>
      </c>
      <c r="DG469" t="s">
        <v>3</v>
      </c>
      <c r="DH469" t="s">
        <v>3</v>
      </c>
      <c r="DI469" t="s">
        <v>3</v>
      </c>
      <c r="DJ469" t="s">
        <v>3</v>
      </c>
      <c r="DK469" t="s">
        <v>3</v>
      </c>
      <c r="DL469" t="s">
        <v>3</v>
      </c>
      <c r="DM469" t="s">
        <v>3</v>
      </c>
      <c r="DN469">
        <v>0</v>
      </c>
      <c r="DO469">
        <v>0</v>
      </c>
      <c r="DP469">
        <v>1</v>
      </c>
      <c r="DQ469">
        <v>1</v>
      </c>
      <c r="DU469">
        <v>1007</v>
      </c>
      <c r="DV469" t="s">
        <v>20</v>
      </c>
      <c r="DW469" t="s">
        <v>20</v>
      </c>
      <c r="DX469">
        <v>100</v>
      </c>
      <c r="EE469">
        <v>34857346</v>
      </c>
      <c r="EF469">
        <v>1</v>
      </c>
      <c r="EG469" t="s">
        <v>22</v>
      </c>
      <c r="EH469">
        <v>0</v>
      </c>
      <c r="EI469" t="s">
        <v>3</v>
      </c>
      <c r="EJ469">
        <v>4</v>
      </c>
      <c r="EK469">
        <v>0</v>
      </c>
      <c r="EL469" t="s">
        <v>23</v>
      </c>
      <c r="EM469" t="s">
        <v>24</v>
      </c>
      <c r="EO469" t="s">
        <v>3</v>
      </c>
      <c r="EQ469">
        <v>0</v>
      </c>
      <c r="ER469">
        <v>39952.26</v>
      </c>
      <c r="ES469">
        <v>0</v>
      </c>
      <c r="ET469">
        <v>0</v>
      </c>
      <c r="EU469">
        <v>0</v>
      </c>
      <c r="EV469">
        <v>39952.26</v>
      </c>
      <c r="EW469">
        <v>221.6</v>
      </c>
      <c r="EX469">
        <v>0</v>
      </c>
      <c r="EY469">
        <v>0</v>
      </c>
      <c r="FQ469">
        <v>0</v>
      </c>
      <c r="FR469">
        <f t="shared" si="337"/>
        <v>0</v>
      </c>
      <c r="FS469">
        <v>0</v>
      </c>
      <c r="FX469">
        <v>70</v>
      </c>
      <c r="FY469">
        <v>10</v>
      </c>
      <c r="GA469" t="s">
        <v>3</v>
      </c>
      <c r="GD469">
        <v>0</v>
      </c>
      <c r="GF469">
        <v>-867358258</v>
      </c>
      <c r="GG469">
        <v>2</v>
      </c>
      <c r="GH469">
        <v>1</v>
      </c>
      <c r="GI469">
        <v>-2</v>
      </c>
      <c r="GJ469">
        <v>0</v>
      </c>
      <c r="GK469">
        <f>ROUND(R469*(R12)/100,2)</f>
        <v>0</v>
      </c>
      <c r="GL469">
        <f t="shared" si="338"/>
        <v>0</v>
      </c>
      <c r="GM469">
        <f>ROUND(O469+X469+Y469+GK469,2)+GX469</f>
        <v>6872.11</v>
      </c>
      <c r="GN469">
        <f>IF(OR(BI469=0,BI469=1),ROUND(O469+X469+Y469+GK469,2),0)</f>
        <v>0</v>
      </c>
      <c r="GO469">
        <f>IF(BI469=2,ROUND(O469+X469+Y469+GK469,2),0)</f>
        <v>0</v>
      </c>
      <c r="GP469">
        <f>IF(BI469=4,ROUND(O469+X469+Y469+GK469,2)+GX469,0)</f>
        <v>6872.11</v>
      </c>
      <c r="GR469">
        <v>0</v>
      </c>
      <c r="GS469">
        <v>3</v>
      </c>
      <c r="GT469">
        <v>0</v>
      </c>
      <c r="GU469" t="s">
        <v>3</v>
      </c>
      <c r="GV469">
        <f t="shared" si="339"/>
        <v>0</v>
      </c>
      <c r="GW469">
        <v>1</v>
      </c>
      <c r="GX469">
        <f t="shared" si="340"/>
        <v>0</v>
      </c>
      <c r="HA469">
        <v>0</v>
      </c>
      <c r="HB469">
        <v>0</v>
      </c>
      <c r="HC469">
        <f t="shared" si="341"/>
        <v>0</v>
      </c>
      <c r="IK469">
        <v>0</v>
      </c>
    </row>
    <row r="470" spans="1:245" x14ac:dyDescent="0.2">
      <c r="A470">
        <v>17</v>
      </c>
      <c r="B470">
        <v>1</v>
      </c>
      <c r="C470">
        <f>ROW(SmtRes!A69)</f>
        <v>69</v>
      </c>
      <c r="D470">
        <f>ROW(EtalonRes!A149)</f>
        <v>149</v>
      </c>
      <c r="E470" t="s">
        <v>249</v>
      </c>
      <c r="F470" t="s">
        <v>124</v>
      </c>
      <c r="G470" t="s">
        <v>125</v>
      </c>
      <c r="H470" t="s">
        <v>20</v>
      </c>
      <c r="I470">
        <f>ROUND(I469*0.9,9)</f>
        <v>8.6003999999999997E-2</v>
      </c>
      <c r="J470">
        <v>0</v>
      </c>
      <c r="O470">
        <f t="shared" si="311"/>
        <v>754.81</v>
      </c>
      <c r="P470">
        <f t="shared" si="312"/>
        <v>0</v>
      </c>
      <c r="Q470">
        <f t="shared" si="313"/>
        <v>731.27</v>
      </c>
      <c r="R470">
        <f t="shared" si="314"/>
        <v>280.41000000000003</v>
      </c>
      <c r="S470">
        <f t="shared" si="315"/>
        <v>23.54</v>
      </c>
      <c r="T470">
        <f t="shared" si="316"/>
        <v>0</v>
      </c>
      <c r="U470">
        <f t="shared" si="317"/>
        <v>0.13674636000000001</v>
      </c>
      <c r="V470">
        <f t="shared" si="318"/>
        <v>0</v>
      </c>
      <c r="W470">
        <f t="shared" si="319"/>
        <v>0</v>
      </c>
      <c r="X470">
        <f t="shared" si="320"/>
        <v>16.48</v>
      </c>
      <c r="Y470">
        <f t="shared" si="321"/>
        <v>2.35</v>
      </c>
      <c r="AA470">
        <v>39292387</v>
      </c>
      <c r="AB470">
        <f t="shared" si="322"/>
        <v>8776.4</v>
      </c>
      <c r="AC470">
        <f>ROUND((ES470),6)</f>
        <v>0</v>
      </c>
      <c r="AD470">
        <f>ROUND((((ET470)-(EU470))+AE470),6)</f>
        <v>8502.7099999999991</v>
      </c>
      <c r="AE470">
        <f t="shared" si="323"/>
        <v>3260.42</v>
      </c>
      <c r="AF470">
        <f t="shared" si="323"/>
        <v>273.69</v>
      </c>
      <c r="AG470">
        <f t="shared" si="324"/>
        <v>0</v>
      </c>
      <c r="AH470">
        <f t="shared" si="325"/>
        <v>1.59</v>
      </c>
      <c r="AI470">
        <f t="shared" si="325"/>
        <v>0</v>
      </c>
      <c r="AJ470">
        <f t="shared" si="326"/>
        <v>0</v>
      </c>
      <c r="AK470">
        <v>8776.4</v>
      </c>
      <c r="AL470">
        <v>0</v>
      </c>
      <c r="AM470">
        <v>8502.7099999999991</v>
      </c>
      <c r="AN470">
        <v>3260.42</v>
      </c>
      <c r="AO470">
        <v>273.69</v>
      </c>
      <c r="AP470">
        <v>0</v>
      </c>
      <c r="AQ470">
        <v>1.59</v>
      </c>
      <c r="AR470">
        <v>0</v>
      </c>
      <c r="AS470">
        <v>0</v>
      </c>
      <c r="AT470">
        <v>70</v>
      </c>
      <c r="AU470">
        <v>10</v>
      </c>
      <c r="AV470">
        <v>1</v>
      </c>
      <c r="AW470">
        <v>1</v>
      </c>
      <c r="AZ470">
        <v>1</v>
      </c>
      <c r="BA470">
        <v>1</v>
      </c>
      <c r="BB470">
        <v>1</v>
      </c>
      <c r="BC470">
        <v>1</v>
      </c>
      <c r="BD470" t="s">
        <v>3</v>
      </c>
      <c r="BE470" t="s">
        <v>3</v>
      </c>
      <c r="BF470" t="s">
        <v>3</v>
      </c>
      <c r="BG470" t="s">
        <v>3</v>
      </c>
      <c r="BH470">
        <v>0</v>
      </c>
      <c r="BI470">
        <v>4</v>
      </c>
      <c r="BJ470" t="s">
        <v>126</v>
      </c>
      <c r="BM470">
        <v>0</v>
      </c>
      <c r="BN470">
        <v>0</v>
      </c>
      <c r="BO470" t="s">
        <v>3</v>
      </c>
      <c r="BP470">
        <v>0</v>
      </c>
      <c r="BQ470">
        <v>1</v>
      </c>
      <c r="BR470">
        <v>0</v>
      </c>
      <c r="BS470">
        <v>1</v>
      </c>
      <c r="BT470">
        <v>1</v>
      </c>
      <c r="BU470">
        <v>1</v>
      </c>
      <c r="BV470">
        <v>1</v>
      </c>
      <c r="BW470">
        <v>1</v>
      </c>
      <c r="BX470">
        <v>1</v>
      </c>
      <c r="BY470" t="s">
        <v>3</v>
      </c>
      <c r="BZ470">
        <v>70</v>
      </c>
      <c r="CA470">
        <v>10</v>
      </c>
      <c r="CE470">
        <v>0</v>
      </c>
      <c r="CF470">
        <v>0</v>
      </c>
      <c r="CG470">
        <v>0</v>
      </c>
      <c r="CM470">
        <v>0</v>
      </c>
      <c r="CN470" t="s">
        <v>3</v>
      </c>
      <c r="CO470">
        <v>0</v>
      </c>
      <c r="CP470">
        <f t="shared" si="327"/>
        <v>754.81</v>
      </c>
      <c r="CQ470">
        <f t="shared" si="328"/>
        <v>0</v>
      </c>
      <c r="CR470">
        <f>((((ET470)*BB470-(EU470)*BS470)+AE470*BS470)*AV470)</f>
        <v>8502.7099999999991</v>
      </c>
      <c r="CS470">
        <f t="shared" si="329"/>
        <v>3260.42</v>
      </c>
      <c r="CT470">
        <f t="shared" si="330"/>
        <v>273.69</v>
      </c>
      <c r="CU470">
        <f t="shared" si="331"/>
        <v>0</v>
      </c>
      <c r="CV470">
        <f t="shared" si="332"/>
        <v>1.59</v>
      </c>
      <c r="CW470">
        <f t="shared" si="333"/>
        <v>0</v>
      </c>
      <c r="CX470">
        <f t="shared" si="334"/>
        <v>0</v>
      </c>
      <c r="CY470">
        <f t="shared" si="335"/>
        <v>16.477999999999998</v>
      </c>
      <c r="CZ470">
        <f t="shared" si="336"/>
        <v>2.3539999999999996</v>
      </c>
      <c r="DC470" t="s">
        <v>3</v>
      </c>
      <c r="DD470" t="s">
        <v>3</v>
      </c>
      <c r="DE470" t="s">
        <v>3</v>
      </c>
      <c r="DF470" t="s">
        <v>3</v>
      </c>
      <c r="DG470" t="s">
        <v>3</v>
      </c>
      <c r="DH470" t="s">
        <v>3</v>
      </c>
      <c r="DI470" t="s">
        <v>3</v>
      </c>
      <c r="DJ470" t="s">
        <v>3</v>
      </c>
      <c r="DK470" t="s">
        <v>3</v>
      </c>
      <c r="DL470" t="s">
        <v>3</v>
      </c>
      <c r="DM470" t="s">
        <v>3</v>
      </c>
      <c r="DN470">
        <v>0</v>
      </c>
      <c r="DO470">
        <v>0</v>
      </c>
      <c r="DP470">
        <v>1</v>
      </c>
      <c r="DQ470">
        <v>1</v>
      </c>
      <c r="DU470">
        <v>1007</v>
      </c>
      <c r="DV470" t="s">
        <v>20</v>
      </c>
      <c r="DW470" t="s">
        <v>20</v>
      </c>
      <c r="DX470">
        <v>100</v>
      </c>
      <c r="EE470">
        <v>34857346</v>
      </c>
      <c r="EF470">
        <v>1</v>
      </c>
      <c r="EG470" t="s">
        <v>22</v>
      </c>
      <c r="EH470">
        <v>0</v>
      </c>
      <c r="EI470" t="s">
        <v>3</v>
      </c>
      <c r="EJ470">
        <v>4</v>
      </c>
      <c r="EK470">
        <v>0</v>
      </c>
      <c r="EL470" t="s">
        <v>23</v>
      </c>
      <c r="EM470" t="s">
        <v>24</v>
      </c>
      <c r="EO470" t="s">
        <v>3</v>
      </c>
      <c r="EQ470">
        <v>0</v>
      </c>
      <c r="ER470">
        <v>8776.4</v>
      </c>
      <c r="ES470">
        <v>0</v>
      </c>
      <c r="ET470">
        <v>8502.7099999999991</v>
      </c>
      <c r="EU470">
        <v>3260.42</v>
      </c>
      <c r="EV470">
        <v>273.69</v>
      </c>
      <c r="EW470">
        <v>1.59</v>
      </c>
      <c r="EX470">
        <v>0</v>
      </c>
      <c r="EY470">
        <v>0</v>
      </c>
      <c r="FQ470">
        <v>0</v>
      </c>
      <c r="FR470">
        <f t="shared" si="337"/>
        <v>0</v>
      </c>
      <c r="FS470">
        <v>0</v>
      </c>
      <c r="FX470">
        <v>70</v>
      </c>
      <c r="FY470">
        <v>10</v>
      </c>
      <c r="GA470" t="s">
        <v>3</v>
      </c>
      <c r="GD470">
        <v>0</v>
      </c>
      <c r="GF470">
        <v>929397458</v>
      </c>
      <c r="GG470">
        <v>2</v>
      </c>
      <c r="GH470">
        <v>1</v>
      </c>
      <c r="GI470">
        <v>-2</v>
      </c>
      <c r="GJ470">
        <v>0</v>
      </c>
      <c r="GK470">
        <f>ROUND(R470*(R12)/100,2)</f>
        <v>302.83999999999997</v>
      </c>
      <c r="GL470">
        <f t="shared" si="338"/>
        <v>0</v>
      </c>
      <c r="GM470">
        <f>ROUND(O470+X470+Y470+GK470,2)+GX470</f>
        <v>1076.48</v>
      </c>
      <c r="GN470">
        <f>IF(OR(BI470=0,BI470=1),ROUND(O470+X470+Y470+GK470,2),0)</f>
        <v>0</v>
      </c>
      <c r="GO470">
        <f>IF(BI470=2,ROUND(O470+X470+Y470+GK470,2),0)</f>
        <v>0</v>
      </c>
      <c r="GP470">
        <f>IF(BI470=4,ROUND(O470+X470+Y470+GK470,2)+GX470,0)</f>
        <v>1076.48</v>
      </c>
      <c r="GR470">
        <v>0</v>
      </c>
      <c r="GS470">
        <v>3</v>
      </c>
      <c r="GT470">
        <v>0</v>
      </c>
      <c r="GU470" t="s">
        <v>3</v>
      </c>
      <c r="GV470">
        <f t="shared" si="339"/>
        <v>0</v>
      </c>
      <c r="GW470">
        <v>1</v>
      </c>
      <c r="GX470">
        <f t="shared" si="340"/>
        <v>0</v>
      </c>
      <c r="HA470">
        <v>0</v>
      </c>
      <c r="HB470">
        <v>0</v>
      </c>
      <c r="HC470">
        <f t="shared" si="341"/>
        <v>0</v>
      </c>
      <c r="IK470">
        <v>0</v>
      </c>
    </row>
    <row r="471" spans="1:245" x14ac:dyDescent="0.2">
      <c r="A471">
        <v>17</v>
      </c>
      <c r="B471">
        <v>1</v>
      </c>
      <c r="C471">
        <f>ROW(SmtRes!A70)</f>
        <v>70</v>
      </c>
      <c r="D471">
        <f>ROW(EtalonRes!A150)</f>
        <v>150</v>
      </c>
      <c r="E471" t="s">
        <v>250</v>
      </c>
      <c r="F471" t="s">
        <v>133</v>
      </c>
      <c r="G471" t="s">
        <v>134</v>
      </c>
      <c r="H471" t="s">
        <v>20</v>
      </c>
      <c r="I471">
        <f>ROUND(I469*0.1,9)</f>
        <v>9.5560000000000003E-3</v>
      </c>
      <c r="J471">
        <v>0</v>
      </c>
      <c r="O471">
        <f t="shared" si="311"/>
        <v>101.76</v>
      </c>
      <c r="P471">
        <f t="shared" si="312"/>
        <v>0</v>
      </c>
      <c r="Q471">
        <f t="shared" si="313"/>
        <v>0</v>
      </c>
      <c r="R471">
        <f t="shared" si="314"/>
        <v>0</v>
      </c>
      <c r="S471">
        <f t="shared" si="315"/>
        <v>101.76</v>
      </c>
      <c r="T471">
        <f t="shared" si="316"/>
        <v>0</v>
      </c>
      <c r="U471">
        <f t="shared" si="317"/>
        <v>0.79314800000000008</v>
      </c>
      <c r="V471">
        <f t="shared" si="318"/>
        <v>0</v>
      </c>
      <c r="W471">
        <f t="shared" si="319"/>
        <v>0</v>
      </c>
      <c r="X471">
        <f t="shared" si="320"/>
        <v>71.23</v>
      </c>
      <c r="Y471">
        <f t="shared" si="321"/>
        <v>10.18</v>
      </c>
      <c r="AA471">
        <v>39292387</v>
      </c>
      <c r="AB471">
        <f t="shared" si="322"/>
        <v>10648.9</v>
      </c>
      <c r="AC471">
        <f>ROUND((ES471),6)</f>
        <v>0</v>
      </c>
      <c r="AD471">
        <f>ROUND((((ET471)-(EU471))+AE471),6)</f>
        <v>0</v>
      </c>
      <c r="AE471">
        <f t="shared" si="323"/>
        <v>0</v>
      </c>
      <c r="AF471">
        <f t="shared" si="323"/>
        <v>10648.9</v>
      </c>
      <c r="AG471">
        <f t="shared" si="324"/>
        <v>0</v>
      </c>
      <c r="AH471">
        <f t="shared" si="325"/>
        <v>83</v>
      </c>
      <c r="AI471">
        <f t="shared" si="325"/>
        <v>0</v>
      </c>
      <c r="AJ471">
        <f t="shared" si="326"/>
        <v>0</v>
      </c>
      <c r="AK471">
        <v>10648.9</v>
      </c>
      <c r="AL471">
        <v>0</v>
      </c>
      <c r="AM471">
        <v>0</v>
      </c>
      <c r="AN471">
        <v>0</v>
      </c>
      <c r="AO471">
        <v>10648.9</v>
      </c>
      <c r="AP471">
        <v>0</v>
      </c>
      <c r="AQ471">
        <v>83</v>
      </c>
      <c r="AR471">
        <v>0</v>
      </c>
      <c r="AS471">
        <v>0</v>
      </c>
      <c r="AT471">
        <v>70</v>
      </c>
      <c r="AU471">
        <v>10</v>
      </c>
      <c r="AV471">
        <v>1</v>
      </c>
      <c r="AW471">
        <v>1</v>
      </c>
      <c r="AZ471">
        <v>1</v>
      </c>
      <c r="BA471">
        <v>1</v>
      </c>
      <c r="BB471">
        <v>1</v>
      </c>
      <c r="BC471">
        <v>1</v>
      </c>
      <c r="BD471" t="s">
        <v>3</v>
      </c>
      <c r="BE471" t="s">
        <v>3</v>
      </c>
      <c r="BF471" t="s">
        <v>3</v>
      </c>
      <c r="BG471" t="s">
        <v>3</v>
      </c>
      <c r="BH471">
        <v>0</v>
      </c>
      <c r="BI471">
        <v>4</v>
      </c>
      <c r="BJ471" t="s">
        <v>135</v>
      </c>
      <c r="BM471">
        <v>0</v>
      </c>
      <c r="BN471">
        <v>0</v>
      </c>
      <c r="BO471" t="s">
        <v>3</v>
      </c>
      <c r="BP471">
        <v>0</v>
      </c>
      <c r="BQ471">
        <v>1</v>
      </c>
      <c r="BR471">
        <v>0</v>
      </c>
      <c r="BS471">
        <v>1</v>
      </c>
      <c r="BT471">
        <v>1</v>
      </c>
      <c r="BU471">
        <v>1</v>
      </c>
      <c r="BV471">
        <v>1</v>
      </c>
      <c r="BW471">
        <v>1</v>
      </c>
      <c r="BX471">
        <v>1</v>
      </c>
      <c r="BY471" t="s">
        <v>3</v>
      </c>
      <c r="BZ471">
        <v>70</v>
      </c>
      <c r="CA471">
        <v>10</v>
      </c>
      <c r="CE471">
        <v>0</v>
      </c>
      <c r="CF471">
        <v>0</v>
      </c>
      <c r="CG471">
        <v>0</v>
      </c>
      <c r="CM471">
        <v>0</v>
      </c>
      <c r="CN471" t="s">
        <v>3</v>
      </c>
      <c r="CO471">
        <v>0</v>
      </c>
      <c r="CP471">
        <f t="shared" si="327"/>
        <v>101.76</v>
      </c>
      <c r="CQ471">
        <f t="shared" si="328"/>
        <v>0</v>
      </c>
      <c r="CR471">
        <f>((((ET471)*BB471-(EU471)*BS471)+AE471*BS471)*AV471)</f>
        <v>0</v>
      </c>
      <c r="CS471">
        <f t="shared" si="329"/>
        <v>0</v>
      </c>
      <c r="CT471">
        <f t="shared" si="330"/>
        <v>10648.9</v>
      </c>
      <c r="CU471">
        <f t="shared" si="331"/>
        <v>0</v>
      </c>
      <c r="CV471">
        <f t="shared" si="332"/>
        <v>83</v>
      </c>
      <c r="CW471">
        <f t="shared" si="333"/>
        <v>0</v>
      </c>
      <c r="CX471">
        <f t="shared" si="334"/>
        <v>0</v>
      </c>
      <c r="CY471">
        <f t="shared" si="335"/>
        <v>71.232000000000014</v>
      </c>
      <c r="CZ471">
        <f t="shared" si="336"/>
        <v>10.176</v>
      </c>
      <c r="DC471" t="s">
        <v>3</v>
      </c>
      <c r="DD471" t="s">
        <v>3</v>
      </c>
      <c r="DE471" t="s">
        <v>3</v>
      </c>
      <c r="DF471" t="s">
        <v>3</v>
      </c>
      <c r="DG471" t="s">
        <v>3</v>
      </c>
      <c r="DH471" t="s">
        <v>3</v>
      </c>
      <c r="DI471" t="s">
        <v>3</v>
      </c>
      <c r="DJ471" t="s">
        <v>3</v>
      </c>
      <c r="DK471" t="s">
        <v>3</v>
      </c>
      <c r="DL471" t="s">
        <v>3</v>
      </c>
      <c r="DM471" t="s">
        <v>3</v>
      </c>
      <c r="DN471">
        <v>0</v>
      </c>
      <c r="DO471">
        <v>0</v>
      </c>
      <c r="DP471">
        <v>1</v>
      </c>
      <c r="DQ471">
        <v>1</v>
      </c>
      <c r="DU471">
        <v>1007</v>
      </c>
      <c r="DV471" t="s">
        <v>20</v>
      </c>
      <c r="DW471" t="s">
        <v>20</v>
      </c>
      <c r="DX471">
        <v>100</v>
      </c>
      <c r="EE471">
        <v>34857346</v>
      </c>
      <c r="EF471">
        <v>1</v>
      </c>
      <c r="EG471" t="s">
        <v>22</v>
      </c>
      <c r="EH471">
        <v>0</v>
      </c>
      <c r="EI471" t="s">
        <v>3</v>
      </c>
      <c r="EJ471">
        <v>4</v>
      </c>
      <c r="EK471">
        <v>0</v>
      </c>
      <c r="EL471" t="s">
        <v>23</v>
      </c>
      <c r="EM471" t="s">
        <v>24</v>
      </c>
      <c r="EO471" t="s">
        <v>3</v>
      </c>
      <c r="EQ471">
        <v>0</v>
      </c>
      <c r="ER471">
        <v>10648.9</v>
      </c>
      <c r="ES471">
        <v>0</v>
      </c>
      <c r="ET471">
        <v>0</v>
      </c>
      <c r="EU471">
        <v>0</v>
      </c>
      <c r="EV471">
        <v>10648.9</v>
      </c>
      <c r="EW471">
        <v>83</v>
      </c>
      <c r="EX471">
        <v>0</v>
      </c>
      <c r="EY471">
        <v>0</v>
      </c>
      <c r="FQ471">
        <v>0</v>
      </c>
      <c r="FR471">
        <f t="shared" si="337"/>
        <v>0</v>
      </c>
      <c r="FS471">
        <v>0</v>
      </c>
      <c r="FX471">
        <v>70</v>
      </c>
      <c r="FY471">
        <v>10</v>
      </c>
      <c r="GA471" t="s">
        <v>3</v>
      </c>
      <c r="GD471">
        <v>0</v>
      </c>
      <c r="GF471">
        <v>182236028</v>
      </c>
      <c r="GG471">
        <v>2</v>
      </c>
      <c r="GH471">
        <v>1</v>
      </c>
      <c r="GI471">
        <v>-2</v>
      </c>
      <c r="GJ471">
        <v>0</v>
      </c>
      <c r="GK471">
        <f>ROUND(R471*(R12)/100,2)</f>
        <v>0</v>
      </c>
      <c r="GL471">
        <f t="shared" si="338"/>
        <v>0</v>
      </c>
      <c r="GM471">
        <f>ROUND(O471+X471+Y471+GK471,2)+GX471</f>
        <v>183.17</v>
      </c>
      <c r="GN471">
        <f>IF(OR(BI471=0,BI471=1),ROUND(O471+X471+Y471+GK471,2),0)</f>
        <v>0</v>
      </c>
      <c r="GO471">
        <f>IF(BI471=2,ROUND(O471+X471+Y471+GK471,2),0)</f>
        <v>0</v>
      </c>
      <c r="GP471">
        <f>IF(BI471=4,ROUND(O471+X471+Y471+GK471,2)+GX471,0)</f>
        <v>183.17</v>
      </c>
      <c r="GR471">
        <v>0</v>
      </c>
      <c r="GS471">
        <v>3</v>
      </c>
      <c r="GT471">
        <v>0</v>
      </c>
      <c r="GU471" t="s">
        <v>3</v>
      </c>
      <c r="GV471">
        <f t="shared" si="339"/>
        <v>0</v>
      </c>
      <c r="GW471">
        <v>1</v>
      </c>
      <c r="GX471">
        <f t="shared" si="340"/>
        <v>0</v>
      </c>
      <c r="HA471">
        <v>0</v>
      </c>
      <c r="HB471">
        <v>0</v>
      </c>
      <c r="HC471">
        <f t="shared" si="341"/>
        <v>0</v>
      </c>
      <c r="IK471">
        <v>0</v>
      </c>
    </row>
    <row r="472" spans="1:245" x14ac:dyDescent="0.2">
      <c r="A472">
        <v>17</v>
      </c>
      <c r="B472">
        <v>1</v>
      </c>
      <c r="C472">
        <f>ROW(SmtRes!A71)</f>
        <v>71</v>
      </c>
      <c r="D472">
        <f>ROW(EtalonRes!A151)</f>
        <v>151</v>
      </c>
      <c r="E472" t="s">
        <v>251</v>
      </c>
      <c r="F472" t="s">
        <v>137</v>
      </c>
      <c r="G472" t="s">
        <v>138</v>
      </c>
      <c r="H472" t="s">
        <v>139</v>
      </c>
      <c r="I472">
        <f>ROUND((I468+I469)*100,9)</f>
        <v>95.56</v>
      </c>
      <c r="J472">
        <v>0</v>
      </c>
      <c r="O472">
        <f t="shared" si="311"/>
        <v>4937.59</v>
      </c>
      <c r="P472">
        <f t="shared" si="312"/>
        <v>0</v>
      </c>
      <c r="Q472">
        <f t="shared" si="313"/>
        <v>4937.59</v>
      </c>
      <c r="R472">
        <f t="shared" si="314"/>
        <v>2887.82</v>
      </c>
      <c r="S472">
        <f t="shared" si="315"/>
        <v>0</v>
      </c>
      <c r="T472">
        <f t="shared" si="316"/>
        <v>0</v>
      </c>
      <c r="U472">
        <f t="shared" si="317"/>
        <v>0</v>
      </c>
      <c r="V472">
        <f t="shared" si="318"/>
        <v>0</v>
      </c>
      <c r="W472">
        <f t="shared" si="319"/>
        <v>0</v>
      </c>
      <c r="X472">
        <f t="shared" si="320"/>
        <v>0</v>
      </c>
      <c r="Y472">
        <f t="shared" si="321"/>
        <v>0</v>
      </c>
      <c r="AA472">
        <v>39292387</v>
      </c>
      <c r="AB472">
        <f t="shared" si="322"/>
        <v>51.67</v>
      </c>
      <c r="AC472">
        <f>ROUND((ES472),6)</f>
        <v>0</v>
      </c>
      <c r="AD472">
        <f>ROUND((((ET472)-(EU472))+AE472),6)</f>
        <v>51.67</v>
      </c>
      <c r="AE472">
        <f t="shared" si="323"/>
        <v>30.22</v>
      </c>
      <c r="AF472">
        <f t="shared" si="323"/>
        <v>0</v>
      </c>
      <c r="AG472">
        <f t="shared" si="324"/>
        <v>0</v>
      </c>
      <c r="AH472">
        <f t="shared" si="325"/>
        <v>0</v>
      </c>
      <c r="AI472">
        <f t="shared" si="325"/>
        <v>0</v>
      </c>
      <c r="AJ472">
        <f t="shared" si="326"/>
        <v>0</v>
      </c>
      <c r="AK472">
        <v>51.67</v>
      </c>
      <c r="AL472">
        <v>0</v>
      </c>
      <c r="AM472">
        <v>51.67</v>
      </c>
      <c r="AN472">
        <v>30.22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1</v>
      </c>
      <c r="AW472">
        <v>1</v>
      </c>
      <c r="AZ472">
        <v>1</v>
      </c>
      <c r="BA472">
        <v>1</v>
      </c>
      <c r="BB472">
        <v>1</v>
      </c>
      <c r="BC472">
        <v>1</v>
      </c>
      <c r="BD472" t="s">
        <v>3</v>
      </c>
      <c r="BE472" t="s">
        <v>3</v>
      </c>
      <c r="BF472" t="s">
        <v>3</v>
      </c>
      <c r="BG472" t="s">
        <v>3</v>
      </c>
      <c r="BH472">
        <v>0</v>
      </c>
      <c r="BI472">
        <v>4</v>
      </c>
      <c r="BJ472" t="s">
        <v>140</v>
      </c>
      <c r="BM472">
        <v>1</v>
      </c>
      <c r="BN472">
        <v>0</v>
      </c>
      <c r="BO472" t="s">
        <v>3</v>
      </c>
      <c r="BP472">
        <v>0</v>
      </c>
      <c r="BQ472">
        <v>1</v>
      </c>
      <c r="BR472">
        <v>0</v>
      </c>
      <c r="BS472">
        <v>1</v>
      </c>
      <c r="BT472">
        <v>1</v>
      </c>
      <c r="BU472">
        <v>1</v>
      </c>
      <c r="BV472">
        <v>1</v>
      </c>
      <c r="BW472">
        <v>1</v>
      </c>
      <c r="BX472">
        <v>1</v>
      </c>
      <c r="BY472" t="s">
        <v>3</v>
      </c>
      <c r="BZ472">
        <v>0</v>
      </c>
      <c r="CA472">
        <v>0</v>
      </c>
      <c r="CE472">
        <v>0</v>
      </c>
      <c r="CF472">
        <v>0</v>
      </c>
      <c r="CG472">
        <v>0</v>
      </c>
      <c r="CM472">
        <v>0</v>
      </c>
      <c r="CN472" t="s">
        <v>3</v>
      </c>
      <c r="CO472">
        <v>0</v>
      </c>
      <c r="CP472">
        <f t="shared" si="327"/>
        <v>4937.59</v>
      </c>
      <c r="CQ472">
        <f t="shared" si="328"/>
        <v>0</v>
      </c>
      <c r="CR472">
        <f>((((ET472)*BB472-(EU472)*BS472)+AE472*BS472)*AV472)</f>
        <v>51.67</v>
      </c>
      <c r="CS472">
        <f t="shared" si="329"/>
        <v>30.22</v>
      </c>
      <c r="CT472">
        <f t="shared" si="330"/>
        <v>0</v>
      </c>
      <c r="CU472">
        <f t="shared" si="331"/>
        <v>0</v>
      </c>
      <c r="CV472">
        <f t="shared" si="332"/>
        <v>0</v>
      </c>
      <c r="CW472">
        <f t="shared" si="333"/>
        <v>0</v>
      </c>
      <c r="CX472">
        <f t="shared" si="334"/>
        <v>0</v>
      </c>
      <c r="CY472">
        <f t="shared" si="335"/>
        <v>0</v>
      </c>
      <c r="CZ472">
        <f t="shared" si="336"/>
        <v>0</v>
      </c>
      <c r="DC472" t="s">
        <v>3</v>
      </c>
      <c r="DD472" t="s">
        <v>3</v>
      </c>
      <c r="DE472" t="s">
        <v>3</v>
      </c>
      <c r="DF472" t="s">
        <v>3</v>
      </c>
      <c r="DG472" t="s">
        <v>3</v>
      </c>
      <c r="DH472" t="s">
        <v>3</v>
      </c>
      <c r="DI472" t="s">
        <v>3</v>
      </c>
      <c r="DJ472" t="s">
        <v>3</v>
      </c>
      <c r="DK472" t="s">
        <v>3</v>
      </c>
      <c r="DL472" t="s">
        <v>3</v>
      </c>
      <c r="DM472" t="s">
        <v>3</v>
      </c>
      <c r="DN472">
        <v>0</v>
      </c>
      <c r="DO472">
        <v>0</v>
      </c>
      <c r="DP472">
        <v>1</v>
      </c>
      <c r="DQ472">
        <v>1</v>
      </c>
      <c r="DU472">
        <v>1007</v>
      </c>
      <c r="DV472" t="s">
        <v>139</v>
      </c>
      <c r="DW472" t="s">
        <v>139</v>
      </c>
      <c r="DX472">
        <v>1</v>
      </c>
      <c r="EE472">
        <v>34857348</v>
      </c>
      <c r="EF472">
        <v>1</v>
      </c>
      <c r="EG472" t="s">
        <v>22</v>
      </c>
      <c r="EH472">
        <v>0</v>
      </c>
      <c r="EI472" t="s">
        <v>3</v>
      </c>
      <c r="EJ472">
        <v>4</v>
      </c>
      <c r="EK472">
        <v>1</v>
      </c>
      <c r="EL472" t="s">
        <v>43</v>
      </c>
      <c r="EM472" t="s">
        <v>24</v>
      </c>
      <c r="EO472" t="s">
        <v>3</v>
      </c>
      <c r="EQ472">
        <v>0</v>
      </c>
      <c r="ER472">
        <v>51.67</v>
      </c>
      <c r="ES472">
        <v>0</v>
      </c>
      <c r="ET472">
        <v>51.67</v>
      </c>
      <c r="EU472">
        <v>30.22</v>
      </c>
      <c r="EV472">
        <v>0</v>
      </c>
      <c r="EW472">
        <v>0</v>
      </c>
      <c r="EX472">
        <v>0</v>
      </c>
      <c r="EY472">
        <v>0</v>
      </c>
      <c r="FQ472">
        <v>0</v>
      </c>
      <c r="FR472">
        <f t="shared" si="337"/>
        <v>0</v>
      </c>
      <c r="FS472">
        <v>0</v>
      </c>
      <c r="FX472">
        <v>0</v>
      </c>
      <c r="FY472">
        <v>0</v>
      </c>
      <c r="GA472" t="s">
        <v>3</v>
      </c>
      <c r="GD472">
        <v>1</v>
      </c>
      <c r="GF472">
        <v>-1405900482</v>
      </c>
      <c r="GG472">
        <v>2</v>
      </c>
      <c r="GH472">
        <v>1</v>
      </c>
      <c r="GI472">
        <v>-2</v>
      </c>
      <c r="GJ472">
        <v>0</v>
      </c>
      <c r="GK472">
        <v>0</v>
      </c>
      <c r="GL472">
        <f t="shared" si="338"/>
        <v>0</v>
      </c>
      <c r="GM472">
        <f>ROUND(O472+X472+Y472,2)+GX472</f>
        <v>4937.59</v>
      </c>
      <c r="GN472">
        <f>IF(OR(BI472=0,BI472=1),ROUND(O472+X472+Y472,2),0)</f>
        <v>0</v>
      </c>
      <c r="GO472">
        <f>IF(BI472=2,ROUND(O472+X472+Y472,2),0)</f>
        <v>0</v>
      </c>
      <c r="GP472">
        <f>IF(BI472=4,ROUND(O472+X472+Y472,2)+GX472,0)</f>
        <v>4937.59</v>
      </c>
      <c r="GR472">
        <v>0</v>
      </c>
      <c r="GS472">
        <v>3</v>
      </c>
      <c r="GT472">
        <v>0</v>
      </c>
      <c r="GU472" t="s">
        <v>3</v>
      </c>
      <c r="GV472">
        <f t="shared" si="339"/>
        <v>0</v>
      </c>
      <c r="GW472">
        <v>1</v>
      </c>
      <c r="GX472">
        <f t="shared" si="340"/>
        <v>0</v>
      </c>
      <c r="HA472">
        <v>0</v>
      </c>
      <c r="HB472">
        <v>0</v>
      </c>
      <c r="HC472">
        <f t="shared" si="341"/>
        <v>0</v>
      </c>
      <c r="IK472">
        <v>0</v>
      </c>
    </row>
    <row r="473" spans="1:245" x14ac:dyDescent="0.2">
      <c r="A473">
        <v>17</v>
      </c>
      <c r="B473">
        <v>1</v>
      </c>
      <c r="C473">
        <f>ROW(SmtRes!A72)</f>
        <v>72</v>
      </c>
      <c r="D473">
        <f>ROW(EtalonRes!A152)</f>
        <v>152</v>
      </c>
      <c r="E473" t="s">
        <v>252</v>
      </c>
      <c r="F473" t="s">
        <v>142</v>
      </c>
      <c r="G473" t="s">
        <v>143</v>
      </c>
      <c r="H473" t="s">
        <v>139</v>
      </c>
      <c r="I473">
        <f>ROUND(I472,9)</f>
        <v>95.56</v>
      </c>
      <c r="J473">
        <v>0</v>
      </c>
      <c r="O473">
        <f t="shared" si="311"/>
        <v>65312.39</v>
      </c>
      <c r="P473">
        <f t="shared" si="312"/>
        <v>0</v>
      </c>
      <c r="Q473">
        <f t="shared" si="313"/>
        <v>65312.39</v>
      </c>
      <c r="R473">
        <f t="shared" si="314"/>
        <v>38200.11</v>
      </c>
      <c r="S473">
        <f t="shared" si="315"/>
        <v>0</v>
      </c>
      <c r="T473">
        <f t="shared" si="316"/>
        <v>0</v>
      </c>
      <c r="U473">
        <f t="shared" si="317"/>
        <v>0</v>
      </c>
      <c r="V473">
        <f t="shared" si="318"/>
        <v>0</v>
      </c>
      <c r="W473">
        <f t="shared" si="319"/>
        <v>0</v>
      </c>
      <c r="X473">
        <f t="shared" si="320"/>
        <v>0</v>
      </c>
      <c r="Y473">
        <f t="shared" si="321"/>
        <v>0</v>
      </c>
      <c r="AA473">
        <v>39292387</v>
      </c>
      <c r="AB473">
        <f t="shared" si="322"/>
        <v>683.47</v>
      </c>
      <c r="AC473">
        <f>ROUND(((ES473*41)),6)</f>
        <v>0</v>
      </c>
      <c r="AD473">
        <f>ROUND(((((ET473*41))-((EU473*41)))+AE473),6)</f>
        <v>683.47</v>
      </c>
      <c r="AE473">
        <f>ROUND(((EU473*41)),6)</f>
        <v>399.75</v>
      </c>
      <c r="AF473">
        <f>ROUND(((EV473*41)),6)</f>
        <v>0</v>
      </c>
      <c r="AG473">
        <f t="shared" si="324"/>
        <v>0</v>
      </c>
      <c r="AH473">
        <f>((EW473*41))</f>
        <v>0</v>
      </c>
      <c r="AI473">
        <f>((EX473*41))</f>
        <v>0</v>
      </c>
      <c r="AJ473">
        <f t="shared" si="326"/>
        <v>0</v>
      </c>
      <c r="AK473">
        <v>16.670000000000002</v>
      </c>
      <c r="AL473">
        <v>0</v>
      </c>
      <c r="AM473">
        <v>16.670000000000002</v>
      </c>
      <c r="AN473">
        <v>9.75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1</v>
      </c>
      <c r="AW473">
        <v>1</v>
      </c>
      <c r="AZ473">
        <v>1</v>
      </c>
      <c r="BA473">
        <v>1</v>
      </c>
      <c r="BB473">
        <v>1</v>
      </c>
      <c r="BC473">
        <v>1</v>
      </c>
      <c r="BD473" t="s">
        <v>3</v>
      </c>
      <c r="BE473" t="s">
        <v>3</v>
      </c>
      <c r="BF473" t="s">
        <v>3</v>
      </c>
      <c r="BG473" t="s">
        <v>3</v>
      </c>
      <c r="BH473">
        <v>0</v>
      </c>
      <c r="BI473">
        <v>4</v>
      </c>
      <c r="BJ473" t="s">
        <v>144</v>
      </c>
      <c r="BM473">
        <v>1</v>
      </c>
      <c r="BN473">
        <v>0</v>
      </c>
      <c r="BO473" t="s">
        <v>3</v>
      </c>
      <c r="BP473">
        <v>0</v>
      </c>
      <c r="BQ473">
        <v>1</v>
      </c>
      <c r="BR473">
        <v>0</v>
      </c>
      <c r="BS473">
        <v>1</v>
      </c>
      <c r="BT473">
        <v>1</v>
      </c>
      <c r="BU473">
        <v>1</v>
      </c>
      <c r="BV473">
        <v>1</v>
      </c>
      <c r="BW473">
        <v>1</v>
      </c>
      <c r="BX473">
        <v>1</v>
      </c>
      <c r="BY473" t="s">
        <v>3</v>
      </c>
      <c r="BZ473">
        <v>0</v>
      </c>
      <c r="CA473">
        <v>0</v>
      </c>
      <c r="CE473">
        <v>0</v>
      </c>
      <c r="CF473">
        <v>0</v>
      </c>
      <c r="CG473">
        <v>0</v>
      </c>
      <c r="CM473">
        <v>0</v>
      </c>
      <c r="CN473" t="s">
        <v>3</v>
      </c>
      <c r="CO473">
        <v>0</v>
      </c>
      <c r="CP473">
        <f t="shared" si="327"/>
        <v>65312.39</v>
      </c>
      <c r="CQ473">
        <f t="shared" si="328"/>
        <v>0</v>
      </c>
      <c r="CR473">
        <f>(((((ET473*41))*BB473-((EU473*41))*BS473)+AE473*BS473)*AV473)</f>
        <v>683.47</v>
      </c>
      <c r="CS473">
        <f t="shared" si="329"/>
        <v>399.75</v>
      </c>
      <c r="CT473">
        <f t="shared" si="330"/>
        <v>0</v>
      </c>
      <c r="CU473">
        <f t="shared" si="331"/>
        <v>0</v>
      </c>
      <c r="CV473">
        <f t="shared" si="332"/>
        <v>0</v>
      </c>
      <c r="CW473">
        <f t="shared" si="333"/>
        <v>0</v>
      </c>
      <c r="CX473">
        <f t="shared" si="334"/>
        <v>0</v>
      </c>
      <c r="CY473">
        <f t="shared" si="335"/>
        <v>0</v>
      </c>
      <c r="CZ473">
        <f t="shared" si="336"/>
        <v>0</v>
      </c>
      <c r="DC473" t="s">
        <v>3</v>
      </c>
      <c r="DD473" t="s">
        <v>145</v>
      </c>
      <c r="DE473" t="s">
        <v>145</v>
      </c>
      <c r="DF473" t="s">
        <v>145</v>
      </c>
      <c r="DG473" t="s">
        <v>145</v>
      </c>
      <c r="DH473" t="s">
        <v>3</v>
      </c>
      <c r="DI473" t="s">
        <v>145</v>
      </c>
      <c r="DJ473" t="s">
        <v>145</v>
      </c>
      <c r="DK473" t="s">
        <v>3</v>
      </c>
      <c r="DL473" t="s">
        <v>3</v>
      </c>
      <c r="DM473" t="s">
        <v>3</v>
      </c>
      <c r="DN473">
        <v>0</v>
      </c>
      <c r="DO473">
        <v>0</v>
      </c>
      <c r="DP473">
        <v>1</v>
      </c>
      <c r="DQ473">
        <v>1</v>
      </c>
      <c r="DU473">
        <v>1007</v>
      </c>
      <c r="DV473" t="s">
        <v>139</v>
      </c>
      <c r="DW473" t="s">
        <v>139</v>
      </c>
      <c r="DX473">
        <v>1</v>
      </c>
      <c r="EE473">
        <v>34857348</v>
      </c>
      <c r="EF473">
        <v>1</v>
      </c>
      <c r="EG473" t="s">
        <v>22</v>
      </c>
      <c r="EH473">
        <v>0</v>
      </c>
      <c r="EI473" t="s">
        <v>3</v>
      </c>
      <c r="EJ473">
        <v>4</v>
      </c>
      <c r="EK473">
        <v>1</v>
      </c>
      <c r="EL473" t="s">
        <v>43</v>
      </c>
      <c r="EM473" t="s">
        <v>24</v>
      </c>
      <c r="EO473" t="s">
        <v>3</v>
      </c>
      <c r="EQ473">
        <v>0</v>
      </c>
      <c r="ER473">
        <v>16.670000000000002</v>
      </c>
      <c r="ES473">
        <v>0</v>
      </c>
      <c r="ET473">
        <v>16.670000000000002</v>
      </c>
      <c r="EU473">
        <v>9.75</v>
      </c>
      <c r="EV473">
        <v>0</v>
      </c>
      <c r="EW473">
        <v>0</v>
      </c>
      <c r="EX473">
        <v>0</v>
      </c>
      <c r="EY473">
        <v>0</v>
      </c>
      <c r="FQ473">
        <v>0</v>
      </c>
      <c r="FR473">
        <f t="shared" si="337"/>
        <v>0</v>
      </c>
      <c r="FS473">
        <v>0</v>
      </c>
      <c r="FX473">
        <v>0</v>
      </c>
      <c r="FY473">
        <v>0</v>
      </c>
      <c r="GA473" t="s">
        <v>3</v>
      </c>
      <c r="GD473">
        <v>1</v>
      </c>
      <c r="GF473">
        <v>-1926785046</v>
      </c>
      <c r="GG473">
        <v>2</v>
      </c>
      <c r="GH473">
        <v>1</v>
      </c>
      <c r="GI473">
        <v>-2</v>
      </c>
      <c r="GJ473">
        <v>0</v>
      </c>
      <c r="GK473">
        <v>0</v>
      </c>
      <c r="GL473">
        <f t="shared" si="338"/>
        <v>0</v>
      </c>
      <c r="GM473">
        <f>ROUND(O473+X473+Y473,2)+GX473</f>
        <v>65312.39</v>
      </c>
      <c r="GN473">
        <f>IF(OR(BI473=0,BI473=1),ROUND(O473+X473+Y473,2),0)</f>
        <v>0</v>
      </c>
      <c r="GO473">
        <f>IF(BI473=2,ROUND(O473+X473+Y473,2),0)</f>
        <v>0</v>
      </c>
      <c r="GP473">
        <f>IF(BI473=4,ROUND(O473+X473+Y473,2)+GX473,0)</f>
        <v>65312.39</v>
      </c>
      <c r="GR473">
        <v>0</v>
      </c>
      <c r="GS473">
        <v>3</v>
      </c>
      <c r="GT473">
        <v>0</v>
      </c>
      <c r="GU473" t="s">
        <v>3</v>
      </c>
      <c r="GV473">
        <f t="shared" si="339"/>
        <v>0</v>
      </c>
      <c r="GW473">
        <v>1</v>
      </c>
      <c r="GX473">
        <f t="shared" si="340"/>
        <v>0</v>
      </c>
      <c r="HA473">
        <v>0</v>
      </c>
      <c r="HB473">
        <v>0</v>
      </c>
      <c r="HC473">
        <f t="shared" si="341"/>
        <v>0</v>
      </c>
      <c r="IK473">
        <v>0</v>
      </c>
    </row>
    <row r="474" spans="1:245" x14ac:dyDescent="0.2">
      <c r="A474">
        <v>17</v>
      </c>
      <c r="B474">
        <v>1</v>
      </c>
      <c r="E474" t="s">
        <v>253</v>
      </c>
      <c r="F474" t="s">
        <v>147</v>
      </c>
      <c r="G474" t="s">
        <v>148</v>
      </c>
      <c r="H474" t="s">
        <v>37</v>
      </c>
      <c r="I474">
        <f>ROUND(I473*1.8,9)</f>
        <v>172.00800000000001</v>
      </c>
      <c r="J474">
        <v>0</v>
      </c>
      <c r="O474">
        <f t="shared" si="311"/>
        <v>26427.31</v>
      </c>
      <c r="P474">
        <f t="shared" si="312"/>
        <v>26427.31</v>
      </c>
      <c r="Q474">
        <f t="shared" si="313"/>
        <v>0</v>
      </c>
      <c r="R474">
        <f t="shared" si="314"/>
        <v>0</v>
      </c>
      <c r="S474">
        <f t="shared" si="315"/>
        <v>0</v>
      </c>
      <c r="T474">
        <f t="shared" si="316"/>
        <v>0</v>
      </c>
      <c r="U474">
        <f t="shared" si="317"/>
        <v>0</v>
      </c>
      <c r="V474">
        <f t="shared" si="318"/>
        <v>0</v>
      </c>
      <c r="W474">
        <f t="shared" si="319"/>
        <v>0</v>
      </c>
      <c r="X474">
        <f t="shared" si="320"/>
        <v>0</v>
      </c>
      <c r="Y474">
        <f t="shared" si="321"/>
        <v>0</v>
      </c>
      <c r="AA474">
        <v>39292387</v>
      </c>
      <c r="AB474">
        <f t="shared" si="322"/>
        <v>153.63999999999999</v>
      </c>
      <c r="AC474">
        <f t="shared" ref="AC474:AC482" si="342">ROUND((ES474),6)</f>
        <v>153.63999999999999</v>
      </c>
      <c r="AD474">
        <f t="shared" ref="AD474:AD482" si="343">ROUND((((ET474)-(EU474))+AE474),6)</f>
        <v>0</v>
      </c>
      <c r="AE474">
        <f t="shared" ref="AE474:AE482" si="344">ROUND((EU474),6)</f>
        <v>0</v>
      </c>
      <c r="AF474">
        <f t="shared" ref="AF474:AF482" si="345">ROUND((EV474),6)</f>
        <v>0</v>
      </c>
      <c r="AG474">
        <f t="shared" si="324"/>
        <v>0</v>
      </c>
      <c r="AH474">
        <f t="shared" ref="AH474:AH482" si="346">(EW474)</f>
        <v>0</v>
      </c>
      <c r="AI474">
        <f t="shared" ref="AI474:AI482" si="347">(EX474)</f>
        <v>0</v>
      </c>
      <c r="AJ474">
        <f t="shared" si="326"/>
        <v>0</v>
      </c>
      <c r="AK474">
        <v>153.63999999999999</v>
      </c>
      <c r="AL474">
        <v>153.63999999999999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70</v>
      </c>
      <c r="AU474">
        <v>10</v>
      </c>
      <c r="AV474">
        <v>1</v>
      </c>
      <c r="AW474">
        <v>1</v>
      </c>
      <c r="AZ474">
        <v>1</v>
      </c>
      <c r="BA474">
        <v>1</v>
      </c>
      <c r="BB474">
        <v>1</v>
      </c>
      <c r="BC474">
        <v>1</v>
      </c>
      <c r="BD474" t="s">
        <v>3</v>
      </c>
      <c r="BE474" t="s">
        <v>3</v>
      </c>
      <c r="BF474" t="s">
        <v>3</v>
      </c>
      <c r="BG474" t="s">
        <v>3</v>
      </c>
      <c r="BH474">
        <v>3</v>
      </c>
      <c r="BI474">
        <v>4</v>
      </c>
      <c r="BJ474" t="s">
        <v>149</v>
      </c>
      <c r="BM474">
        <v>0</v>
      </c>
      <c r="BN474">
        <v>0</v>
      </c>
      <c r="BO474" t="s">
        <v>3</v>
      </c>
      <c r="BP474">
        <v>0</v>
      </c>
      <c r="BQ474">
        <v>1</v>
      </c>
      <c r="BR474">
        <v>0</v>
      </c>
      <c r="BS474">
        <v>1</v>
      </c>
      <c r="BT474">
        <v>1</v>
      </c>
      <c r="BU474">
        <v>1</v>
      </c>
      <c r="BV474">
        <v>1</v>
      </c>
      <c r="BW474">
        <v>1</v>
      </c>
      <c r="BX474">
        <v>1</v>
      </c>
      <c r="BY474" t="s">
        <v>3</v>
      </c>
      <c r="BZ474">
        <v>70</v>
      </c>
      <c r="CA474">
        <v>10</v>
      </c>
      <c r="CE474">
        <v>0</v>
      </c>
      <c r="CF474">
        <v>0</v>
      </c>
      <c r="CG474">
        <v>0</v>
      </c>
      <c r="CM474">
        <v>0</v>
      </c>
      <c r="CN474" t="s">
        <v>3</v>
      </c>
      <c r="CO474">
        <v>0</v>
      </c>
      <c r="CP474">
        <f t="shared" si="327"/>
        <v>26427.31</v>
      </c>
      <c r="CQ474">
        <f t="shared" si="328"/>
        <v>153.63999999999999</v>
      </c>
      <c r="CR474">
        <f t="shared" ref="CR474:CR482" si="348">((((ET474)*BB474-(EU474)*BS474)+AE474*BS474)*AV474)</f>
        <v>0</v>
      </c>
      <c r="CS474">
        <f t="shared" si="329"/>
        <v>0</v>
      </c>
      <c r="CT474">
        <f t="shared" si="330"/>
        <v>0</v>
      </c>
      <c r="CU474">
        <f t="shared" si="331"/>
        <v>0</v>
      </c>
      <c r="CV474">
        <f t="shared" si="332"/>
        <v>0</v>
      </c>
      <c r="CW474">
        <f t="shared" si="333"/>
        <v>0</v>
      </c>
      <c r="CX474">
        <f t="shared" si="334"/>
        <v>0</v>
      </c>
      <c r="CY474">
        <f t="shared" si="335"/>
        <v>0</v>
      </c>
      <c r="CZ474">
        <f t="shared" si="336"/>
        <v>0</v>
      </c>
      <c r="DC474" t="s">
        <v>3</v>
      </c>
      <c r="DD474" t="s">
        <v>3</v>
      </c>
      <c r="DE474" t="s">
        <v>3</v>
      </c>
      <c r="DF474" t="s">
        <v>3</v>
      </c>
      <c r="DG474" t="s">
        <v>3</v>
      </c>
      <c r="DH474" t="s">
        <v>3</v>
      </c>
      <c r="DI474" t="s">
        <v>3</v>
      </c>
      <c r="DJ474" t="s">
        <v>3</v>
      </c>
      <c r="DK474" t="s">
        <v>3</v>
      </c>
      <c r="DL474" t="s">
        <v>3</v>
      </c>
      <c r="DM474" t="s">
        <v>3</v>
      </c>
      <c r="DN474">
        <v>0</v>
      </c>
      <c r="DO474">
        <v>0</v>
      </c>
      <c r="DP474">
        <v>1</v>
      </c>
      <c r="DQ474">
        <v>1</v>
      </c>
      <c r="DU474">
        <v>1009</v>
      </c>
      <c r="DV474" t="s">
        <v>37</v>
      </c>
      <c r="DW474" t="s">
        <v>37</v>
      </c>
      <c r="DX474">
        <v>1000</v>
      </c>
      <c r="EE474">
        <v>34857346</v>
      </c>
      <c r="EF474">
        <v>1</v>
      </c>
      <c r="EG474" t="s">
        <v>22</v>
      </c>
      <c r="EH474">
        <v>0</v>
      </c>
      <c r="EI474" t="s">
        <v>3</v>
      </c>
      <c r="EJ474">
        <v>4</v>
      </c>
      <c r="EK474">
        <v>0</v>
      </c>
      <c r="EL474" t="s">
        <v>23</v>
      </c>
      <c r="EM474" t="s">
        <v>24</v>
      </c>
      <c r="EO474" t="s">
        <v>3</v>
      </c>
      <c r="EQ474">
        <v>0</v>
      </c>
      <c r="ER474">
        <v>153.63999999999999</v>
      </c>
      <c r="ES474">
        <v>153.63999999999999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0</v>
      </c>
      <c r="FQ474">
        <v>0</v>
      </c>
      <c r="FR474">
        <f t="shared" si="337"/>
        <v>0</v>
      </c>
      <c r="FS474">
        <v>0</v>
      </c>
      <c r="FX474">
        <v>70</v>
      </c>
      <c r="FY474">
        <v>10</v>
      </c>
      <c r="GA474" t="s">
        <v>3</v>
      </c>
      <c r="GD474">
        <v>0</v>
      </c>
      <c r="GF474">
        <v>-1578414484</v>
      </c>
      <c r="GG474">
        <v>2</v>
      </c>
      <c r="GH474">
        <v>1</v>
      </c>
      <c r="GI474">
        <v>-2</v>
      </c>
      <c r="GJ474">
        <v>0</v>
      </c>
      <c r="GK474">
        <f>ROUND(R474*(R12)/100,2)</f>
        <v>0</v>
      </c>
      <c r="GL474">
        <f t="shared" si="338"/>
        <v>0</v>
      </c>
      <c r="GM474">
        <f t="shared" ref="GM474:GM482" si="349">ROUND(O474+X474+Y474+GK474,2)+GX474</f>
        <v>26427.31</v>
      </c>
      <c r="GN474">
        <f t="shared" ref="GN474:GN482" si="350">IF(OR(BI474=0,BI474=1),ROUND(O474+X474+Y474+GK474,2),0)</f>
        <v>0</v>
      </c>
      <c r="GO474">
        <f t="shared" ref="GO474:GO482" si="351">IF(BI474=2,ROUND(O474+X474+Y474+GK474,2),0)</f>
        <v>0</v>
      </c>
      <c r="GP474">
        <f t="shared" ref="GP474:GP482" si="352">IF(BI474=4,ROUND(O474+X474+Y474+GK474,2)+GX474,0)</f>
        <v>26427.31</v>
      </c>
      <c r="GR474">
        <v>0</v>
      </c>
      <c r="GS474">
        <v>3</v>
      </c>
      <c r="GT474">
        <v>0</v>
      </c>
      <c r="GU474" t="s">
        <v>3</v>
      </c>
      <c r="GV474">
        <f t="shared" si="339"/>
        <v>0</v>
      </c>
      <c r="GW474">
        <v>1</v>
      </c>
      <c r="GX474">
        <f t="shared" si="340"/>
        <v>0</v>
      </c>
      <c r="HA474">
        <v>0</v>
      </c>
      <c r="HB474">
        <v>0</v>
      </c>
      <c r="HC474">
        <f t="shared" si="341"/>
        <v>0</v>
      </c>
      <c r="IK474">
        <v>0</v>
      </c>
    </row>
    <row r="475" spans="1:245" x14ac:dyDescent="0.2">
      <c r="A475">
        <v>17</v>
      </c>
      <c r="B475">
        <v>1</v>
      </c>
      <c r="D475">
        <f>ROW(EtalonRes!A160)</f>
        <v>160</v>
      </c>
      <c r="E475" t="s">
        <v>254</v>
      </c>
      <c r="F475" t="s">
        <v>151</v>
      </c>
      <c r="G475" t="s">
        <v>197</v>
      </c>
      <c r="H475" t="s">
        <v>20</v>
      </c>
      <c r="I475">
        <f>ROUND((226*0.15)/100,9)</f>
        <v>0.33900000000000002</v>
      </c>
      <c r="J475">
        <v>0</v>
      </c>
      <c r="O475">
        <f t="shared" si="311"/>
        <v>25889.88</v>
      </c>
      <c r="P475">
        <f t="shared" si="312"/>
        <v>22087.360000000001</v>
      </c>
      <c r="Q475">
        <f t="shared" si="313"/>
        <v>2801.85</v>
      </c>
      <c r="R475">
        <f t="shared" si="314"/>
        <v>1133.19</v>
      </c>
      <c r="S475">
        <f t="shared" si="315"/>
        <v>1000.67</v>
      </c>
      <c r="T475">
        <f t="shared" si="316"/>
        <v>0</v>
      </c>
      <c r="U475">
        <f t="shared" si="317"/>
        <v>5.6138399999999997</v>
      </c>
      <c r="V475">
        <f t="shared" si="318"/>
        <v>0</v>
      </c>
      <c r="W475">
        <f t="shared" si="319"/>
        <v>0</v>
      </c>
      <c r="X475">
        <f t="shared" si="320"/>
        <v>700.47</v>
      </c>
      <c r="Y475">
        <f t="shared" si="321"/>
        <v>100.07</v>
      </c>
      <c r="AA475">
        <v>39292387</v>
      </c>
      <c r="AB475">
        <f t="shared" si="322"/>
        <v>76371.3</v>
      </c>
      <c r="AC475">
        <f t="shared" si="342"/>
        <v>65154.45</v>
      </c>
      <c r="AD475">
        <f t="shared" si="343"/>
        <v>8265.0300000000007</v>
      </c>
      <c r="AE475">
        <f t="shared" si="344"/>
        <v>3342.74</v>
      </c>
      <c r="AF475">
        <f t="shared" si="345"/>
        <v>2951.82</v>
      </c>
      <c r="AG475">
        <f t="shared" si="324"/>
        <v>0</v>
      </c>
      <c r="AH475">
        <f t="shared" si="346"/>
        <v>16.559999999999999</v>
      </c>
      <c r="AI475">
        <f t="shared" si="347"/>
        <v>0</v>
      </c>
      <c r="AJ475">
        <f t="shared" si="326"/>
        <v>0</v>
      </c>
      <c r="AK475">
        <v>76371.3</v>
      </c>
      <c r="AL475">
        <v>65154.45</v>
      </c>
      <c r="AM475">
        <v>8265.0300000000007</v>
      </c>
      <c r="AN475">
        <v>3342.74</v>
      </c>
      <c r="AO475">
        <v>2951.82</v>
      </c>
      <c r="AP475">
        <v>0</v>
      </c>
      <c r="AQ475">
        <v>16.559999999999999</v>
      </c>
      <c r="AR475">
        <v>0</v>
      </c>
      <c r="AS475">
        <v>0</v>
      </c>
      <c r="AT475">
        <v>70</v>
      </c>
      <c r="AU475">
        <v>10</v>
      </c>
      <c r="AV475">
        <v>1</v>
      </c>
      <c r="AW475">
        <v>1</v>
      </c>
      <c r="AZ475">
        <v>1</v>
      </c>
      <c r="BA475">
        <v>1</v>
      </c>
      <c r="BB475">
        <v>1</v>
      </c>
      <c r="BC475">
        <v>1</v>
      </c>
      <c r="BD475" t="s">
        <v>3</v>
      </c>
      <c r="BE475" t="s">
        <v>3</v>
      </c>
      <c r="BF475" t="s">
        <v>3</v>
      </c>
      <c r="BG475" t="s">
        <v>3</v>
      </c>
      <c r="BH475">
        <v>0</v>
      </c>
      <c r="BI475">
        <v>4</v>
      </c>
      <c r="BJ475" t="s">
        <v>153</v>
      </c>
      <c r="BM475">
        <v>0</v>
      </c>
      <c r="BN475">
        <v>0</v>
      </c>
      <c r="BO475" t="s">
        <v>3</v>
      </c>
      <c r="BP475">
        <v>0</v>
      </c>
      <c r="BQ475">
        <v>1</v>
      </c>
      <c r="BR475">
        <v>0</v>
      </c>
      <c r="BS475">
        <v>1</v>
      </c>
      <c r="BT475">
        <v>1</v>
      </c>
      <c r="BU475">
        <v>1</v>
      </c>
      <c r="BV475">
        <v>1</v>
      </c>
      <c r="BW475">
        <v>1</v>
      </c>
      <c r="BX475">
        <v>1</v>
      </c>
      <c r="BY475" t="s">
        <v>3</v>
      </c>
      <c r="BZ475">
        <v>70</v>
      </c>
      <c r="CA475">
        <v>10</v>
      </c>
      <c r="CE475">
        <v>0</v>
      </c>
      <c r="CF475">
        <v>0</v>
      </c>
      <c r="CG475">
        <v>0</v>
      </c>
      <c r="CM475">
        <v>0</v>
      </c>
      <c r="CN475" t="s">
        <v>3</v>
      </c>
      <c r="CO475">
        <v>0</v>
      </c>
      <c r="CP475">
        <f t="shared" si="327"/>
        <v>25889.879999999997</v>
      </c>
      <c r="CQ475">
        <f t="shared" si="328"/>
        <v>65154.45</v>
      </c>
      <c r="CR475">
        <f t="shared" si="348"/>
        <v>8265.0300000000007</v>
      </c>
      <c r="CS475">
        <f t="shared" si="329"/>
        <v>3342.74</v>
      </c>
      <c r="CT475">
        <f t="shared" si="330"/>
        <v>2951.82</v>
      </c>
      <c r="CU475">
        <f t="shared" si="331"/>
        <v>0</v>
      </c>
      <c r="CV475">
        <f t="shared" si="332"/>
        <v>16.559999999999999</v>
      </c>
      <c r="CW475">
        <f t="shared" si="333"/>
        <v>0</v>
      </c>
      <c r="CX475">
        <f t="shared" si="334"/>
        <v>0</v>
      </c>
      <c r="CY475">
        <f t="shared" si="335"/>
        <v>700.46899999999994</v>
      </c>
      <c r="CZ475">
        <f t="shared" si="336"/>
        <v>100.06699999999999</v>
      </c>
      <c r="DC475" t="s">
        <v>3</v>
      </c>
      <c r="DD475" t="s">
        <v>3</v>
      </c>
      <c r="DE475" t="s">
        <v>3</v>
      </c>
      <c r="DF475" t="s">
        <v>3</v>
      </c>
      <c r="DG475" t="s">
        <v>3</v>
      </c>
      <c r="DH475" t="s">
        <v>3</v>
      </c>
      <c r="DI475" t="s">
        <v>3</v>
      </c>
      <c r="DJ475" t="s">
        <v>3</v>
      </c>
      <c r="DK475" t="s">
        <v>3</v>
      </c>
      <c r="DL475" t="s">
        <v>3</v>
      </c>
      <c r="DM475" t="s">
        <v>3</v>
      </c>
      <c r="DN475">
        <v>0</v>
      </c>
      <c r="DO475">
        <v>0</v>
      </c>
      <c r="DP475">
        <v>1</v>
      </c>
      <c r="DQ475">
        <v>1</v>
      </c>
      <c r="DU475">
        <v>1007</v>
      </c>
      <c r="DV475" t="s">
        <v>20</v>
      </c>
      <c r="DW475" t="s">
        <v>20</v>
      </c>
      <c r="DX475">
        <v>100</v>
      </c>
      <c r="EE475">
        <v>34857346</v>
      </c>
      <c r="EF475">
        <v>1</v>
      </c>
      <c r="EG475" t="s">
        <v>22</v>
      </c>
      <c r="EH475">
        <v>0</v>
      </c>
      <c r="EI475" t="s">
        <v>3</v>
      </c>
      <c r="EJ475">
        <v>4</v>
      </c>
      <c r="EK475">
        <v>0</v>
      </c>
      <c r="EL475" t="s">
        <v>23</v>
      </c>
      <c r="EM475" t="s">
        <v>24</v>
      </c>
      <c r="EO475" t="s">
        <v>3</v>
      </c>
      <c r="EQ475">
        <v>0</v>
      </c>
      <c r="ER475">
        <v>76371.3</v>
      </c>
      <c r="ES475">
        <v>65154.45</v>
      </c>
      <c r="ET475">
        <v>8265.0300000000007</v>
      </c>
      <c r="EU475">
        <v>3342.74</v>
      </c>
      <c r="EV475">
        <v>2951.82</v>
      </c>
      <c r="EW475">
        <v>16.559999999999999</v>
      </c>
      <c r="EX475">
        <v>0</v>
      </c>
      <c r="EY475">
        <v>0</v>
      </c>
      <c r="FQ475">
        <v>0</v>
      </c>
      <c r="FR475">
        <f t="shared" si="337"/>
        <v>0</v>
      </c>
      <c r="FS475">
        <v>0</v>
      </c>
      <c r="FX475">
        <v>70</v>
      </c>
      <c r="FY475">
        <v>10</v>
      </c>
      <c r="GA475" t="s">
        <v>3</v>
      </c>
      <c r="GD475">
        <v>0</v>
      </c>
      <c r="GF475">
        <v>-1355878865</v>
      </c>
      <c r="GG475">
        <v>2</v>
      </c>
      <c r="GH475">
        <v>1</v>
      </c>
      <c r="GI475">
        <v>-2</v>
      </c>
      <c r="GJ475">
        <v>0</v>
      </c>
      <c r="GK475">
        <f>ROUND(R475*(R12)/100,2)</f>
        <v>1223.8499999999999</v>
      </c>
      <c r="GL475">
        <f t="shared" si="338"/>
        <v>0</v>
      </c>
      <c r="GM475">
        <f t="shared" si="349"/>
        <v>27914.27</v>
      </c>
      <c r="GN475">
        <f t="shared" si="350"/>
        <v>0</v>
      </c>
      <c r="GO475">
        <f t="shared" si="351"/>
        <v>0</v>
      </c>
      <c r="GP475">
        <f t="shared" si="352"/>
        <v>27914.27</v>
      </c>
      <c r="GR475">
        <v>0</v>
      </c>
      <c r="GS475">
        <v>3</v>
      </c>
      <c r="GT475">
        <v>0</v>
      </c>
      <c r="GU475" t="s">
        <v>3</v>
      </c>
      <c r="GV475">
        <f t="shared" si="339"/>
        <v>0</v>
      </c>
      <c r="GW475">
        <v>1</v>
      </c>
      <c r="GX475">
        <f t="shared" si="340"/>
        <v>0</v>
      </c>
      <c r="HA475">
        <v>0</v>
      </c>
      <c r="HB475">
        <v>0</v>
      </c>
      <c r="HC475">
        <f t="shared" si="341"/>
        <v>0</v>
      </c>
      <c r="IK475">
        <v>0</v>
      </c>
    </row>
    <row r="476" spans="1:245" x14ac:dyDescent="0.2">
      <c r="A476">
        <v>17</v>
      </c>
      <c r="B476">
        <v>1</v>
      </c>
      <c r="D476">
        <f>ROW(EtalonRes!A169)</f>
        <v>169</v>
      </c>
      <c r="E476" t="s">
        <v>255</v>
      </c>
      <c r="F476" t="s">
        <v>155</v>
      </c>
      <c r="G476" t="s">
        <v>199</v>
      </c>
      <c r="H476" t="s">
        <v>20</v>
      </c>
      <c r="I476">
        <f>ROUND((226*0.1)/100,9)</f>
        <v>0.22600000000000001</v>
      </c>
      <c r="J476">
        <v>0</v>
      </c>
      <c r="O476">
        <f t="shared" si="311"/>
        <v>64095.25</v>
      </c>
      <c r="P476">
        <f t="shared" si="312"/>
        <v>51488.71</v>
      </c>
      <c r="Q476">
        <f t="shared" si="313"/>
        <v>11605.87</v>
      </c>
      <c r="R476">
        <f t="shared" si="314"/>
        <v>4562.8</v>
      </c>
      <c r="S476">
        <f t="shared" si="315"/>
        <v>1000.67</v>
      </c>
      <c r="T476">
        <f t="shared" si="316"/>
        <v>0</v>
      </c>
      <c r="U476">
        <f t="shared" si="317"/>
        <v>5.6138399999999997</v>
      </c>
      <c r="V476">
        <f t="shared" si="318"/>
        <v>0</v>
      </c>
      <c r="W476">
        <f t="shared" si="319"/>
        <v>0</v>
      </c>
      <c r="X476">
        <f t="shared" si="320"/>
        <v>700.47</v>
      </c>
      <c r="Y476">
        <f t="shared" si="321"/>
        <v>100.07</v>
      </c>
      <c r="AA476">
        <v>39292387</v>
      </c>
      <c r="AB476">
        <f t="shared" si="322"/>
        <v>283607.26</v>
      </c>
      <c r="AC476">
        <f t="shared" si="342"/>
        <v>227826.13</v>
      </c>
      <c r="AD476">
        <f t="shared" si="343"/>
        <v>51353.4</v>
      </c>
      <c r="AE476">
        <f t="shared" si="344"/>
        <v>20189.400000000001</v>
      </c>
      <c r="AF476">
        <f t="shared" si="345"/>
        <v>4427.7299999999996</v>
      </c>
      <c r="AG476">
        <f t="shared" si="324"/>
        <v>0</v>
      </c>
      <c r="AH476">
        <f t="shared" si="346"/>
        <v>24.84</v>
      </c>
      <c r="AI476">
        <f t="shared" si="347"/>
        <v>0</v>
      </c>
      <c r="AJ476">
        <f t="shared" si="326"/>
        <v>0</v>
      </c>
      <c r="AK476">
        <v>283607.26</v>
      </c>
      <c r="AL476">
        <v>227826.13</v>
      </c>
      <c r="AM476">
        <v>51353.4</v>
      </c>
      <c r="AN476">
        <v>20189.400000000001</v>
      </c>
      <c r="AO476">
        <v>4427.7299999999996</v>
      </c>
      <c r="AP476">
        <v>0</v>
      </c>
      <c r="AQ476">
        <v>24.84</v>
      </c>
      <c r="AR476">
        <v>0</v>
      </c>
      <c r="AS476">
        <v>0</v>
      </c>
      <c r="AT476">
        <v>70</v>
      </c>
      <c r="AU476">
        <v>10</v>
      </c>
      <c r="AV476">
        <v>1</v>
      </c>
      <c r="AW476">
        <v>1</v>
      </c>
      <c r="AZ476">
        <v>1</v>
      </c>
      <c r="BA476">
        <v>1</v>
      </c>
      <c r="BB476">
        <v>1</v>
      </c>
      <c r="BC476">
        <v>1</v>
      </c>
      <c r="BD476" t="s">
        <v>3</v>
      </c>
      <c r="BE476" t="s">
        <v>3</v>
      </c>
      <c r="BF476" t="s">
        <v>3</v>
      </c>
      <c r="BG476" t="s">
        <v>3</v>
      </c>
      <c r="BH476">
        <v>0</v>
      </c>
      <c r="BI476">
        <v>4</v>
      </c>
      <c r="BJ476" t="s">
        <v>157</v>
      </c>
      <c r="BM476">
        <v>0</v>
      </c>
      <c r="BN476">
        <v>0</v>
      </c>
      <c r="BO476" t="s">
        <v>3</v>
      </c>
      <c r="BP476">
        <v>0</v>
      </c>
      <c r="BQ476">
        <v>1</v>
      </c>
      <c r="BR476">
        <v>0</v>
      </c>
      <c r="BS476">
        <v>1</v>
      </c>
      <c r="BT476">
        <v>1</v>
      </c>
      <c r="BU476">
        <v>1</v>
      </c>
      <c r="BV476">
        <v>1</v>
      </c>
      <c r="BW476">
        <v>1</v>
      </c>
      <c r="BX476">
        <v>1</v>
      </c>
      <c r="BY476" t="s">
        <v>3</v>
      </c>
      <c r="BZ476">
        <v>70</v>
      </c>
      <c r="CA476">
        <v>10</v>
      </c>
      <c r="CE476">
        <v>0</v>
      </c>
      <c r="CF476">
        <v>0</v>
      </c>
      <c r="CG476">
        <v>0</v>
      </c>
      <c r="CM476">
        <v>0</v>
      </c>
      <c r="CN476" t="s">
        <v>3</v>
      </c>
      <c r="CO476">
        <v>0</v>
      </c>
      <c r="CP476">
        <f t="shared" si="327"/>
        <v>64095.25</v>
      </c>
      <c r="CQ476">
        <f t="shared" si="328"/>
        <v>227826.13</v>
      </c>
      <c r="CR476">
        <f t="shared" si="348"/>
        <v>51353.4</v>
      </c>
      <c r="CS476">
        <f t="shared" si="329"/>
        <v>20189.400000000001</v>
      </c>
      <c r="CT476">
        <f t="shared" si="330"/>
        <v>4427.7299999999996</v>
      </c>
      <c r="CU476">
        <f t="shared" si="331"/>
        <v>0</v>
      </c>
      <c r="CV476">
        <f t="shared" si="332"/>
        <v>24.84</v>
      </c>
      <c r="CW476">
        <f t="shared" si="333"/>
        <v>0</v>
      </c>
      <c r="CX476">
        <f t="shared" si="334"/>
        <v>0</v>
      </c>
      <c r="CY476">
        <f t="shared" si="335"/>
        <v>700.46899999999994</v>
      </c>
      <c r="CZ476">
        <f t="shared" si="336"/>
        <v>100.06699999999999</v>
      </c>
      <c r="DC476" t="s">
        <v>3</v>
      </c>
      <c r="DD476" t="s">
        <v>3</v>
      </c>
      <c r="DE476" t="s">
        <v>3</v>
      </c>
      <c r="DF476" t="s">
        <v>3</v>
      </c>
      <c r="DG476" t="s">
        <v>3</v>
      </c>
      <c r="DH476" t="s">
        <v>3</v>
      </c>
      <c r="DI476" t="s">
        <v>3</v>
      </c>
      <c r="DJ476" t="s">
        <v>3</v>
      </c>
      <c r="DK476" t="s">
        <v>3</v>
      </c>
      <c r="DL476" t="s">
        <v>3</v>
      </c>
      <c r="DM476" t="s">
        <v>3</v>
      </c>
      <c r="DN476">
        <v>0</v>
      </c>
      <c r="DO476">
        <v>0</v>
      </c>
      <c r="DP476">
        <v>1</v>
      </c>
      <c r="DQ476">
        <v>1</v>
      </c>
      <c r="DU476">
        <v>1007</v>
      </c>
      <c r="DV476" t="s">
        <v>20</v>
      </c>
      <c r="DW476" t="s">
        <v>20</v>
      </c>
      <c r="DX476">
        <v>100</v>
      </c>
      <c r="EE476">
        <v>34857346</v>
      </c>
      <c r="EF476">
        <v>1</v>
      </c>
      <c r="EG476" t="s">
        <v>22</v>
      </c>
      <c r="EH476">
        <v>0</v>
      </c>
      <c r="EI476" t="s">
        <v>3</v>
      </c>
      <c r="EJ476">
        <v>4</v>
      </c>
      <c r="EK476">
        <v>0</v>
      </c>
      <c r="EL476" t="s">
        <v>23</v>
      </c>
      <c r="EM476" t="s">
        <v>24</v>
      </c>
      <c r="EO476" t="s">
        <v>3</v>
      </c>
      <c r="EQ476">
        <v>0</v>
      </c>
      <c r="ER476">
        <v>283607.26</v>
      </c>
      <c r="ES476">
        <v>227826.13</v>
      </c>
      <c r="ET476">
        <v>51353.4</v>
      </c>
      <c r="EU476">
        <v>20189.400000000001</v>
      </c>
      <c r="EV476">
        <v>4427.7299999999996</v>
      </c>
      <c r="EW476">
        <v>24.84</v>
      </c>
      <c r="EX476">
        <v>0</v>
      </c>
      <c r="EY476">
        <v>0</v>
      </c>
      <c r="FQ476">
        <v>0</v>
      </c>
      <c r="FR476">
        <f t="shared" si="337"/>
        <v>0</v>
      </c>
      <c r="FS476">
        <v>0</v>
      </c>
      <c r="FX476">
        <v>70</v>
      </c>
      <c r="FY476">
        <v>10</v>
      </c>
      <c r="GA476" t="s">
        <v>3</v>
      </c>
      <c r="GD476">
        <v>0</v>
      </c>
      <c r="GF476">
        <v>-508966247</v>
      </c>
      <c r="GG476">
        <v>2</v>
      </c>
      <c r="GH476">
        <v>1</v>
      </c>
      <c r="GI476">
        <v>-2</v>
      </c>
      <c r="GJ476">
        <v>0</v>
      </c>
      <c r="GK476">
        <f>ROUND(R476*(R12)/100,2)</f>
        <v>4927.82</v>
      </c>
      <c r="GL476">
        <f t="shared" si="338"/>
        <v>0</v>
      </c>
      <c r="GM476">
        <f t="shared" si="349"/>
        <v>69823.61</v>
      </c>
      <c r="GN476">
        <f t="shared" si="350"/>
        <v>0</v>
      </c>
      <c r="GO476">
        <f t="shared" si="351"/>
        <v>0</v>
      </c>
      <c r="GP476">
        <f t="shared" si="352"/>
        <v>69823.61</v>
      </c>
      <c r="GR476">
        <v>0</v>
      </c>
      <c r="GS476">
        <v>3</v>
      </c>
      <c r="GT476">
        <v>0</v>
      </c>
      <c r="GU476" t="s">
        <v>3</v>
      </c>
      <c r="GV476">
        <f t="shared" si="339"/>
        <v>0</v>
      </c>
      <c r="GW476">
        <v>1</v>
      </c>
      <c r="GX476">
        <f t="shared" si="340"/>
        <v>0</v>
      </c>
      <c r="HA476">
        <v>0</v>
      </c>
      <c r="HB476">
        <v>0</v>
      </c>
      <c r="HC476">
        <f t="shared" si="341"/>
        <v>0</v>
      </c>
      <c r="IK476">
        <v>0</v>
      </c>
    </row>
    <row r="477" spans="1:245" x14ac:dyDescent="0.2">
      <c r="A477">
        <v>17</v>
      </c>
      <c r="B477">
        <v>1</v>
      </c>
      <c r="C477">
        <f>ROW(SmtRes!A77)</f>
        <v>77</v>
      </c>
      <c r="D477">
        <f>ROW(EtalonRes!A173)</f>
        <v>173</v>
      </c>
      <c r="E477" t="s">
        <v>256</v>
      </c>
      <c r="F477" t="s">
        <v>201</v>
      </c>
      <c r="G477" t="s">
        <v>202</v>
      </c>
      <c r="H477" t="s">
        <v>161</v>
      </c>
      <c r="I477">
        <f>ROUND(226/100,9)</f>
        <v>2.2599999999999998</v>
      </c>
      <c r="J477">
        <v>0</v>
      </c>
      <c r="O477">
        <f t="shared" si="311"/>
        <v>77013.320000000007</v>
      </c>
      <c r="P477">
        <f t="shared" si="312"/>
        <v>69514.91</v>
      </c>
      <c r="Q477">
        <f t="shared" si="313"/>
        <v>2429.39</v>
      </c>
      <c r="R477">
        <f t="shared" si="314"/>
        <v>1014.56</v>
      </c>
      <c r="S477">
        <f t="shared" si="315"/>
        <v>5069.0200000000004</v>
      </c>
      <c r="T477">
        <f t="shared" si="316"/>
        <v>0</v>
      </c>
      <c r="U477">
        <f t="shared" si="317"/>
        <v>23.277999999999999</v>
      </c>
      <c r="V477">
        <f t="shared" si="318"/>
        <v>0</v>
      </c>
      <c r="W477">
        <f t="shared" si="319"/>
        <v>0</v>
      </c>
      <c r="X477">
        <f t="shared" si="320"/>
        <v>3548.31</v>
      </c>
      <c r="Y477">
        <f t="shared" si="321"/>
        <v>506.9</v>
      </c>
      <c r="AA477">
        <v>39292387</v>
      </c>
      <c r="AB477">
        <f t="shared" si="322"/>
        <v>34076.69</v>
      </c>
      <c r="AC477">
        <f t="shared" si="342"/>
        <v>30758.81</v>
      </c>
      <c r="AD477">
        <f t="shared" si="343"/>
        <v>1074.95</v>
      </c>
      <c r="AE477">
        <f t="shared" si="344"/>
        <v>448.92</v>
      </c>
      <c r="AF477">
        <f t="shared" si="345"/>
        <v>2242.9299999999998</v>
      </c>
      <c r="AG477">
        <f t="shared" si="324"/>
        <v>0</v>
      </c>
      <c r="AH477">
        <f t="shared" si="346"/>
        <v>10.3</v>
      </c>
      <c r="AI477">
        <f t="shared" si="347"/>
        <v>0</v>
      </c>
      <c r="AJ477">
        <f t="shared" si="326"/>
        <v>0</v>
      </c>
      <c r="AK477">
        <v>34076.69</v>
      </c>
      <c r="AL477">
        <v>30758.81</v>
      </c>
      <c r="AM477">
        <v>1074.95</v>
      </c>
      <c r="AN477">
        <v>448.92</v>
      </c>
      <c r="AO477">
        <v>2242.9299999999998</v>
      </c>
      <c r="AP477">
        <v>0</v>
      </c>
      <c r="AQ477">
        <v>10.3</v>
      </c>
      <c r="AR477">
        <v>0</v>
      </c>
      <c r="AS477">
        <v>0</v>
      </c>
      <c r="AT477">
        <v>70</v>
      </c>
      <c r="AU477">
        <v>10</v>
      </c>
      <c r="AV477">
        <v>1</v>
      </c>
      <c r="AW477">
        <v>1</v>
      </c>
      <c r="AZ477">
        <v>1</v>
      </c>
      <c r="BA477">
        <v>1</v>
      </c>
      <c r="BB477">
        <v>1</v>
      </c>
      <c r="BC477">
        <v>1</v>
      </c>
      <c r="BD477" t="s">
        <v>3</v>
      </c>
      <c r="BE477" t="s">
        <v>3</v>
      </c>
      <c r="BF477" t="s">
        <v>3</v>
      </c>
      <c r="BG477" t="s">
        <v>3</v>
      </c>
      <c r="BH477">
        <v>0</v>
      </c>
      <c r="BI477">
        <v>4</v>
      </c>
      <c r="BJ477" t="s">
        <v>203</v>
      </c>
      <c r="BM477">
        <v>0</v>
      </c>
      <c r="BN477">
        <v>0</v>
      </c>
      <c r="BO477" t="s">
        <v>3</v>
      </c>
      <c r="BP477">
        <v>0</v>
      </c>
      <c r="BQ477">
        <v>1</v>
      </c>
      <c r="BR477">
        <v>0</v>
      </c>
      <c r="BS477">
        <v>1</v>
      </c>
      <c r="BT477">
        <v>1</v>
      </c>
      <c r="BU477">
        <v>1</v>
      </c>
      <c r="BV477">
        <v>1</v>
      </c>
      <c r="BW477">
        <v>1</v>
      </c>
      <c r="BX477">
        <v>1</v>
      </c>
      <c r="BY477" t="s">
        <v>3</v>
      </c>
      <c r="BZ477">
        <v>70</v>
      </c>
      <c r="CA477">
        <v>10</v>
      </c>
      <c r="CE477">
        <v>0</v>
      </c>
      <c r="CF477">
        <v>0</v>
      </c>
      <c r="CG477">
        <v>0</v>
      </c>
      <c r="CM477">
        <v>0</v>
      </c>
      <c r="CN477" t="s">
        <v>3</v>
      </c>
      <c r="CO477">
        <v>0</v>
      </c>
      <c r="CP477">
        <f t="shared" si="327"/>
        <v>77013.320000000007</v>
      </c>
      <c r="CQ477">
        <f t="shared" si="328"/>
        <v>30758.81</v>
      </c>
      <c r="CR477">
        <f t="shared" si="348"/>
        <v>1074.95</v>
      </c>
      <c r="CS477">
        <f t="shared" si="329"/>
        <v>448.92</v>
      </c>
      <c r="CT477">
        <f t="shared" si="330"/>
        <v>2242.9299999999998</v>
      </c>
      <c r="CU477">
        <f t="shared" si="331"/>
        <v>0</v>
      </c>
      <c r="CV477">
        <f t="shared" si="332"/>
        <v>10.3</v>
      </c>
      <c r="CW477">
        <f t="shared" si="333"/>
        <v>0</v>
      </c>
      <c r="CX477">
        <f t="shared" si="334"/>
        <v>0</v>
      </c>
      <c r="CY477">
        <f t="shared" si="335"/>
        <v>3548.3140000000003</v>
      </c>
      <c r="CZ477">
        <f t="shared" si="336"/>
        <v>506.90200000000004</v>
      </c>
      <c r="DC477" t="s">
        <v>3</v>
      </c>
      <c r="DD477" t="s">
        <v>3</v>
      </c>
      <c r="DE477" t="s">
        <v>3</v>
      </c>
      <c r="DF477" t="s">
        <v>3</v>
      </c>
      <c r="DG477" t="s">
        <v>3</v>
      </c>
      <c r="DH477" t="s">
        <v>3</v>
      </c>
      <c r="DI477" t="s">
        <v>3</v>
      </c>
      <c r="DJ477" t="s">
        <v>3</v>
      </c>
      <c r="DK477" t="s">
        <v>3</v>
      </c>
      <c r="DL477" t="s">
        <v>3</v>
      </c>
      <c r="DM477" t="s">
        <v>3</v>
      </c>
      <c r="DN477">
        <v>0</v>
      </c>
      <c r="DO477">
        <v>0</v>
      </c>
      <c r="DP477">
        <v>1</v>
      </c>
      <c r="DQ477">
        <v>1</v>
      </c>
      <c r="DU477">
        <v>1005</v>
      </c>
      <c r="DV477" t="s">
        <v>161</v>
      </c>
      <c r="DW477" t="s">
        <v>161</v>
      </c>
      <c r="DX477">
        <v>100</v>
      </c>
      <c r="EE477">
        <v>34857346</v>
      </c>
      <c r="EF477">
        <v>1</v>
      </c>
      <c r="EG477" t="s">
        <v>22</v>
      </c>
      <c r="EH477">
        <v>0</v>
      </c>
      <c r="EI477" t="s">
        <v>3</v>
      </c>
      <c r="EJ477">
        <v>4</v>
      </c>
      <c r="EK477">
        <v>0</v>
      </c>
      <c r="EL477" t="s">
        <v>23</v>
      </c>
      <c r="EM477" t="s">
        <v>24</v>
      </c>
      <c r="EO477" t="s">
        <v>3</v>
      </c>
      <c r="EQ477">
        <v>0</v>
      </c>
      <c r="ER477">
        <v>34076.69</v>
      </c>
      <c r="ES477">
        <v>30758.81</v>
      </c>
      <c r="ET477">
        <v>1074.95</v>
      </c>
      <c r="EU477">
        <v>448.92</v>
      </c>
      <c r="EV477">
        <v>2242.9299999999998</v>
      </c>
      <c r="EW477">
        <v>10.3</v>
      </c>
      <c r="EX477">
        <v>0</v>
      </c>
      <c r="EY477">
        <v>0</v>
      </c>
      <c r="FQ477">
        <v>0</v>
      </c>
      <c r="FR477">
        <f t="shared" si="337"/>
        <v>0</v>
      </c>
      <c r="FS477">
        <v>0</v>
      </c>
      <c r="FX477">
        <v>70</v>
      </c>
      <c r="FY477">
        <v>10</v>
      </c>
      <c r="GA477" t="s">
        <v>3</v>
      </c>
      <c r="GD477">
        <v>0</v>
      </c>
      <c r="GF477">
        <v>421520147</v>
      </c>
      <c r="GG477">
        <v>2</v>
      </c>
      <c r="GH477">
        <v>1</v>
      </c>
      <c r="GI477">
        <v>-2</v>
      </c>
      <c r="GJ477">
        <v>0</v>
      </c>
      <c r="GK477">
        <f>ROUND(R477*(R12)/100,2)</f>
        <v>1095.72</v>
      </c>
      <c r="GL477">
        <f t="shared" si="338"/>
        <v>0</v>
      </c>
      <c r="GM477">
        <f t="shared" si="349"/>
        <v>82164.25</v>
      </c>
      <c r="GN477">
        <f t="shared" si="350"/>
        <v>0</v>
      </c>
      <c r="GO477">
        <f t="shared" si="351"/>
        <v>0</v>
      </c>
      <c r="GP477">
        <f t="shared" si="352"/>
        <v>82164.25</v>
      </c>
      <c r="GR477">
        <v>0</v>
      </c>
      <c r="GS477">
        <v>3</v>
      </c>
      <c r="GT477">
        <v>0</v>
      </c>
      <c r="GU477" t="s">
        <v>3</v>
      </c>
      <c r="GV477">
        <f t="shared" si="339"/>
        <v>0</v>
      </c>
      <c r="GW477">
        <v>1</v>
      </c>
      <c r="GX477">
        <f t="shared" si="340"/>
        <v>0</v>
      </c>
      <c r="HA477">
        <v>0</v>
      </c>
      <c r="HB477">
        <v>0</v>
      </c>
      <c r="HC477">
        <f t="shared" si="341"/>
        <v>0</v>
      </c>
      <c r="IK477">
        <v>0</v>
      </c>
    </row>
    <row r="478" spans="1:245" x14ac:dyDescent="0.2">
      <c r="A478">
        <v>18</v>
      </c>
      <c r="B478">
        <v>1</v>
      </c>
      <c r="C478">
        <v>77</v>
      </c>
      <c r="E478" t="s">
        <v>257</v>
      </c>
      <c r="F478" t="s">
        <v>205</v>
      </c>
      <c r="G478" t="s">
        <v>206</v>
      </c>
      <c r="H478" t="s">
        <v>37</v>
      </c>
      <c r="I478">
        <f>I477*J478</f>
        <v>-24.181999999999999</v>
      </c>
      <c r="J478">
        <v>-10.700000000000001</v>
      </c>
      <c r="O478">
        <f t="shared" si="311"/>
        <v>-65456.56</v>
      </c>
      <c r="P478">
        <f t="shared" si="312"/>
        <v>-65456.56</v>
      </c>
      <c r="Q478">
        <f t="shared" si="313"/>
        <v>0</v>
      </c>
      <c r="R478">
        <f t="shared" si="314"/>
        <v>0</v>
      </c>
      <c r="S478">
        <f t="shared" si="315"/>
        <v>0</v>
      </c>
      <c r="T478">
        <f t="shared" si="316"/>
        <v>0</v>
      </c>
      <c r="U478">
        <f t="shared" si="317"/>
        <v>0</v>
      </c>
      <c r="V478">
        <f t="shared" si="318"/>
        <v>0</v>
      </c>
      <c r="W478">
        <f t="shared" si="319"/>
        <v>0</v>
      </c>
      <c r="X478">
        <f t="shared" si="320"/>
        <v>0</v>
      </c>
      <c r="Y478">
        <f t="shared" si="321"/>
        <v>0</v>
      </c>
      <c r="AA478">
        <v>39292387</v>
      </c>
      <c r="AB478">
        <f t="shared" si="322"/>
        <v>2706.83</v>
      </c>
      <c r="AC478">
        <f t="shared" si="342"/>
        <v>2706.83</v>
      </c>
      <c r="AD478">
        <f t="shared" si="343"/>
        <v>0</v>
      </c>
      <c r="AE478">
        <f t="shared" si="344"/>
        <v>0</v>
      </c>
      <c r="AF478">
        <f t="shared" si="345"/>
        <v>0</v>
      </c>
      <c r="AG478">
        <f t="shared" si="324"/>
        <v>0</v>
      </c>
      <c r="AH478">
        <f t="shared" si="346"/>
        <v>0</v>
      </c>
      <c r="AI478">
        <f t="shared" si="347"/>
        <v>0</v>
      </c>
      <c r="AJ478">
        <f t="shared" si="326"/>
        <v>0</v>
      </c>
      <c r="AK478">
        <v>2706.83</v>
      </c>
      <c r="AL478">
        <v>2706.83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70</v>
      </c>
      <c r="AU478">
        <v>10</v>
      </c>
      <c r="AV478">
        <v>1</v>
      </c>
      <c r="AW478">
        <v>1</v>
      </c>
      <c r="AZ478">
        <v>1</v>
      </c>
      <c r="BA478">
        <v>1</v>
      </c>
      <c r="BB478">
        <v>1</v>
      </c>
      <c r="BC478">
        <v>1</v>
      </c>
      <c r="BD478" t="s">
        <v>3</v>
      </c>
      <c r="BE478" t="s">
        <v>3</v>
      </c>
      <c r="BF478" t="s">
        <v>3</v>
      </c>
      <c r="BG478" t="s">
        <v>3</v>
      </c>
      <c r="BH478">
        <v>3</v>
      </c>
      <c r="BI478">
        <v>4</v>
      </c>
      <c r="BJ478" t="s">
        <v>207</v>
      </c>
      <c r="BM478">
        <v>0</v>
      </c>
      <c r="BN478">
        <v>0</v>
      </c>
      <c r="BO478" t="s">
        <v>3</v>
      </c>
      <c r="BP478">
        <v>0</v>
      </c>
      <c r="BQ478">
        <v>1</v>
      </c>
      <c r="BR478">
        <v>1</v>
      </c>
      <c r="BS478">
        <v>1</v>
      </c>
      <c r="BT478">
        <v>1</v>
      </c>
      <c r="BU478">
        <v>1</v>
      </c>
      <c r="BV478">
        <v>1</v>
      </c>
      <c r="BW478">
        <v>1</v>
      </c>
      <c r="BX478">
        <v>1</v>
      </c>
      <c r="BY478" t="s">
        <v>3</v>
      </c>
      <c r="BZ478">
        <v>70</v>
      </c>
      <c r="CA478">
        <v>10</v>
      </c>
      <c r="CE478">
        <v>0</v>
      </c>
      <c r="CF478">
        <v>0</v>
      </c>
      <c r="CG478">
        <v>0</v>
      </c>
      <c r="CM478">
        <v>0</v>
      </c>
      <c r="CN478" t="s">
        <v>3</v>
      </c>
      <c r="CO478">
        <v>0</v>
      </c>
      <c r="CP478">
        <f t="shared" si="327"/>
        <v>-65456.56</v>
      </c>
      <c r="CQ478">
        <f t="shared" si="328"/>
        <v>2706.83</v>
      </c>
      <c r="CR478">
        <f t="shared" si="348"/>
        <v>0</v>
      </c>
      <c r="CS478">
        <f t="shared" si="329"/>
        <v>0</v>
      </c>
      <c r="CT478">
        <f t="shared" si="330"/>
        <v>0</v>
      </c>
      <c r="CU478">
        <f t="shared" si="331"/>
        <v>0</v>
      </c>
      <c r="CV478">
        <f t="shared" si="332"/>
        <v>0</v>
      </c>
      <c r="CW478">
        <f t="shared" si="333"/>
        <v>0</v>
      </c>
      <c r="CX478">
        <f t="shared" si="334"/>
        <v>0</v>
      </c>
      <c r="CY478">
        <f t="shared" si="335"/>
        <v>0</v>
      </c>
      <c r="CZ478">
        <f t="shared" si="336"/>
        <v>0</v>
      </c>
      <c r="DC478" t="s">
        <v>3</v>
      </c>
      <c r="DD478" t="s">
        <v>3</v>
      </c>
      <c r="DE478" t="s">
        <v>3</v>
      </c>
      <c r="DF478" t="s">
        <v>3</v>
      </c>
      <c r="DG478" t="s">
        <v>3</v>
      </c>
      <c r="DH478" t="s">
        <v>3</v>
      </c>
      <c r="DI478" t="s">
        <v>3</v>
      </c>
      <c r="DJ478" t="s">
        <v>3</v>
      </c>
      <c r="DK478" t="s">
        <v>3</v>
      </c>
      <c r="DL478" t="s">
        <v>3</v>
      </c>
      <c r="DM478" t="s">
        <v>3</v>
      </c>
      <c r="DN478">
        <v>0</v>
      </c>
      <c r="DO478">
        <v>0</v>
      </c>
      <c r="DP478">
        <v>1</v>
      </c>
      <c r="DQ478">
        <v>1</v>
      </c>
      <c r="DU478">
        <v>1009</v>
      </c>
      <c r="DV478" t="s">
        <v>37</v>
      </c>
      <c r="DW478" t="s">
        <v>37</v>
      </c>
      <c r="DX478">
        <v>1000</v>
      </c>
      <c r="EE478">
        <v>34857346</v>
      </c>
      <c r="EF478">
        <v>1</v>
      </c>
      <c r="EG478" t="s">
        <v>22</v>
      </c>
      <c r="EH478">
        <v>0</v>
      </c>
      <c r="EI478" t="s">
        <v>3</v>
      </c>
      <c r="EJ478">
        <v>4</v>
      </c>
      <c r="EK478">
        <v>0</v>
      </c>
      <c r="EL478" t="s">
        <v>23</v>
      </c>
      <c r="EM478" t="s">
        <v>24</v>
      </c>
      <c r="EO478" t="s">
        <v>3</v>
      </c>
      <c r="EQ478">
        <v>32768</v>
      </c>
      <c r="ER478">
        <v>2706.83</v>
      </c>
      <c r="ES478">
        <v>2706.83</v>
      </c>
      <c r="ET478">
        <v>0</v>
      </c>
      <c r="EU478">
        <v>0</v>
      </c>
      <c r="EV478">
        <v>0</v>
      </c>
      <c r="EW478">
        <v>0</v>
      </c>
      <c r="EX478">
        <v>0</v>
      </c>
      <c r="FQ478">
        <v>0</v>
      </c>
      <c r="FR478">
        <f t="shared" si="337"/>
        <v>0</v>
      </c>
      <c r="FS478">
        <v>0</v>
      </c>
      <c r="FX478">
        <v>70</v>
      </c>
      <c r="FY478">
        <v>10</v>
      </c>
      <c r="GA478" t="s">
        <v>3</v>
      </c>
      <c r="GD478">
        <v>0</v>
      </c>
      <c r="GF478">
        <v>311092254</v>
      </c>
      <c r="GG478">
        <v>2</v>
      </c>
      <c r="GH478">
        <v>1</v>
      </c>
      <c r="GI478">
        <v>-2</v>
      </c>
      <c r="GJ478">
        <v>0</v>
      </c>
      <c r="GK478">
        <f>ROUND(R478*(R12)/100,2)</f>
        <v>0</v>
      </c>
      <c r="GL478">
        <f t="shared" si="338"/>
        <v>0</v>
      </c>
      <c r="GM478">
        <f t="shared" si="349"/>
        <v>-65456.56</v>
      </c>
      <c r="GN478">
        <f t="shared" si="350"/>
        <v>0</v>
      </c>
      <c r="GO478">
        <f t="shared" si="351"/>
        <v>0</v>
      </c>
      <c r="GP478">
        <f t="shared" si="352"/>
        <v>-65456.56</v>
      </c>
      <c r="GR478">
        <v>0</v>
      </c>
      <c r="GS478">
        <v>3</v>
      </c>
      <c r="GT478">
        <v>0</v>
      </c>
      <c r="GU478" t="s">
        <v>3</v>
      </c>
      <c r="GV478">
        <f t="shared" si="339"/>
        <v>0</v>
      </c>
      <c r="GW478">
        <v>1</v>
      </c>
      <c r="GX478">
        <f t="shared" si="340"/>
        <v>0</v>
      </c>
      <c r="HA478">
        <v>0</v>
      </c>
      <c r="HB478">
        <v>0</v>
      </c>
      <c r="HC478">
        <f t="shared" si="341"/>
        <v>0</v>
      </c>
      <c r="IK478">
        <v>0</v>
      </c>
    </row>
    <row r="479" spans="1:245" x14ac:dyDescent="0.2">
      <c r="A479">
        <v>18</v>
      </c>
      <c r="B479">
        <v>1</v>
      </c>
      <c r="C479">
        <v>76</v>
      </c>
      <c r="E479" t="s">
        <v>258</v>
      </c>
      <c r="F479" t="s">
        <v>259</v>
      </c>
      <c r="G479" t="s">
        <v>260</v>
      </c>
      <c r="H479" t="s">
        <v>37</v>
      </c>
      <c r="I479">
        <f>I477*J479</f>
        <v>24.181999999999999</v>
      </c>
      <c r="J479">
        <v>10.700000000000001</v>
      </c>
      <c r="O479">
        <f t="shared" si="311"/>
        <v>65960.03</v>
      </c>
      <c r="P479">
        <f t="shared" si="312"/>
        <v>65960.03</v>
      </c>
      <c r="Q479">
        <f t="shared" si="313"/>
        <v>0</v>
      </c>
      <c r="R479">
        <f t="shared" si="314"/>
        <v>0</v>
      </c>
      <c r="S479">
        <f t="shared" si="315"/>
        <v>0</v>
      </c>
      <c r="T479">
        <f t="shared" si="316"/>
        <v>0</v>
      </c>
      <c r="U479">
        <f t="shared" si="317"/>
        <v>0</v>
      </c>
      <c r="V479">
        <f t="shared" si="318"/>
        <v>0</v>
      </c>
      <c r="W479">
        <f t="shared" si="319"/>
        <v>0</v>
      </c>
      <c r="X479">
        <f t="shared" si="320"/>
        <v>0</v>
      </c>
      <c r="Y479">
        <f t="shared" si="321"/>
        <v>0</v>
      </c>
      <c r="AA479">
        <v>39292387</v>
      </c>
      <c r="AB479">
        <f t="shared" si="322"/>
        <v>2727.65</v>
      </c>
      <c r="AC479">
        <f t="shared" si="342"/>
        <v>2727.65</v>
      </c>
      <c r="AD479">
        <f t="shared" si="343"/>
        <v>0</v>
      </c>
      <c r="AE479">
        <f t="shared" si="344"/>
        <v>0</v>
      </c>
      <c r="AF479">
        <f t="shared" si="345"/>
        <v>0</v>
      </c>
      <c r="AG479">
        <f t="shared" si="324"/>
        <v>0</v>
      </c>
      <c r="AH479">
        <f t="shared" si="346"/>
        <v>0</v>
      </c>
      <c r="AI479">
        <f t="shared" si="347"/>
        <v>0</v>
      </c>
      <c r="AJ479">
        <f t="shared" si="326"/>
        <v>0</v>
      </c>
      <c r="AK479">
        <v>2727.65</v>
      </c>
      <c r="AL479">
        <v>2727.65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70</v>
      </c>
      <c r="AU479">
        <v>10</v>
      </c>
      <c r="AV479">
        <v>1</v>
      </c>
      <c r="AW479">
        <v>1</v>
      </c>
      <c r="AZ479">
        <v>1</v>
      </c>
      <c r="BA479">
        <v>1</v>
      </c>
      <c r="BB479">
        <v>1</v>
      </c>
      <c r="BC479">
        <v>1</v>
      </c>
      <c r="BD479" t="s">
        <v>3</v>
      </c>
      <c r="BE479" t="s">
        <v>3</v>
      </c>
      <c r="BF479" t="s">
        <v>3</v>
      </c>
      <c r="BG479" t="s">
        <v>3</v>
      </c>
      <c r="BH479">
        <v>3</v>
      </c>
      <c r="BI479">
        <v>4</v>
      </c>
      <c r="BJ479" t="s">
        <v>261</v>
      </c>
      <c r="BM479">
        <v>0</v>
      </c>
      <c r="BN479">
        <v>0</v>
      </c>
      <c r="BO479" t="s">
        <v>3</v>
      </c>
      <c r="BP479">
        <v>0</v>
      </c>
      <c r="BQ479">
        <v>1</v>
      </c>
      <c r="BR479">
        <v>0</v>
      </c>
      <c r="BS479">
        <v>1</v>
      </c>
      <c r="BT479">
        <v>1</v>
      </c>
      <c r="BU479">
        <v>1</v>
      </c>
      <c r="BV479">
        <v>1</v>
      </c>
      <c r="BW479">
        <v>1</v>
      </c>
      <c r="BX479">
        <v>1</v>
      </c>
      <c r="BY479" t="s">
        <v>3</v>
      </c>
      <c r="BZ479">
        <v>70</v>
      </c>
      <c r="CA479">
        <v>10</v>
      </c>
      <c r="CE479">
        <v>0</v>
      </c>
      <c r="CF479">
        <v>0</v>
      </c>
      <c r="CG479">
        <v>0</v>
      </c>
      <c r="CM479">
        <v>0</v>
      </c>
      <c r="CN479" t="s">
        <v>3</v>
      </c>
      <c r="CO479">
        <v>0</v>
      </c>
      <c r="CP479">
        <f t="shared" si="327"/>
        <v>65960.03</v>
      </c>
      <c r="CQ479">
        <f t="shared" si="328"/>
        <v>2727.65</v>
      </c>
      <c r="CR479">
        <f t="shared" si="348"/>
        <v>0</v>
      </c>
      <c r="CS479">
        <f t="shared" si="329"/>
        <v>0</v>
      </c>
      <c r="CT479">
        <f t="shared" si="330"/>
        <v>0</v>
      </c>
      <c r="CU479">
        <f t="shared" si="331"/>
        <v>0</v>
      </c>
      <c r="CV479">
        <f t="shared" si="332"/>
        <v>0</v>
      </c>
      <c r="CW479">
        <f t="shared" si="333"/>
        <v>0</v>
      </c>
      <c r="CX479">
        <f t="shared" si="334"/>
        <v>0</v>
      </c>
      <c r="CY479">
        <f t="shared" si="335"/>
        <v>0</v>
      </c>
      <c r="CZ479">
        <f t="shared" si="336"/>
        <v>0</v>
      </c>
      <c r="DC479" t="s">
        <v>3</v>
      </c>
      <c r="DD479" t="s">
        <v>3</v>
      </c>
      <c r="DE479" t="s">
        <v>3</v>
      </c>
      <c r="DF479" t="s">
        <v>3</v>
      </c>
      <c r="DG479" t="s">
        <v>3</v>
      </c>
      <c r="DH479" t="s">
        <v>3</v>
      </c>
      <c r="DI479" t="s">
        <v>3</v>
      </c>
      <c r="DJ479" t="s">
        <v>3</v>
      </c>
      <c r="DK479" t="s">
        <v>3</v>
      </c>
      <c r="DL479" t="s">
        <v>3</v>
      </c>
      <c r="DM479" t="s">
        <v>3</v>
      </c>
      <c r="DN479">
        <v>0</v>
      </c>
      <c r="DO479">
        <v>0</v>
      </c>
      <c r="DP479">
        <v>1</v>
      </c>
      <c r="DQ479">
        <v>1</v>
      </c>
      <c r="DU479">
        <v>1009</v>
      </c>
      <c r="DV479" t="s">
        <v>37</v>
      </c>
      <c r="DW479" t="s">
        <v>37</v>
      </c>
      <c r="DX479">
        <v>1000</v>
      </c>
      <c r="EE479">
        <v>34857346</v>
      </c>
      <c r="EF479">
        <v>1</v>
      </c>
      <c r="EG479" t="s">
        <v>22</v>
      </c>
      <c r="EH479">
        <v>0</v>
      </c>
      <c r="EI479" t="s">
        <v>3</v>
      </c>
      <c r="EJ479">
        <v>4</v>
      </c>
      <c r="EK479">
        <v>0</v>
      </c>
      <c r="EL479" t="s">
        <v>23</v>
      </c>
      <c r="EM479" t="s">
        <v>24</v>
      </c>
      <c r="EO479" t="s">
        <v>3</v>
      </c>
      <c r="EQ479">
        <v>0</v>
      </c>
      <c r="ER479">
        <v>2727.65</v>
      </c>
      <c r="ES479">
        <v>2727.65</v>
      </c>
      <c r="ET479">
        <v>0</v>
      </c>
      <c r="EU479">
        <v>0</v>
      </c>
      <c r="EV479">
        <v>0</v>
      </c>
      <c r="EW479">
        <v>0</v>
      </c>
      <c r="EX479">
        <v>0</v>
      </c>
      <c r="FQ479">
        <v>0</v>
      </c>
      <c r="FR479">
        <f t="shared" si="337"/>
        <v>0</v>
      </c>
      <c r="FS479">
        <v>0</v>
      </c>
      <c r="FX479">
        <v>70</v>
      </c>
      <c r="FY479">
        <v>10</v>
      </c>
      <c r="GA479" t="s">
        <v>3</v>
      </c>
      <c r="GD479">
        <v>0</v>
      </c>
      <c r="GF479">
        <v>1866054802</v>
      </c>
      <c r="GG479">
        <v>2</v>
      </c>
      <c r="GH479">
        <v>1</v>
      </c>
      <c r="GI479">
        <v>-2</v>
      </c>
      <c r="GJ479">
        <v>0</v>
      </c>
      <c r="GK479">
        <f>ROUND(R479*(R12)/100,2)</f>
        <v>0</v>
      </c>
      <c r="GL479">
        <f t="shared" si="338"/>
        <v>0</v>
      </c>
      <c r="GM479">
        <f t="shared" si="349"/>
        <v>65960.03</v>
      </c>
      <c r="GN479">
        <f t="shared" si="350"/>
        <v>0</v>
      </c>
      <c r="GO479">
        <f t="shared" si="351"/>
        <v>0</v>
      </c>
      <c r="GP479">
        <f t="shared" si="352"/>
        <v>65960.03</v>
      </c>
      <c r="GR479">
        <v>0</v>
      </c>
      <c r="GS479">
        <v>3</v>
      </c>
      <c r="GT479">
        <v>0</v>
      </c>
      <c r="GU479" t="s">
        <v>3</v>
      </c>
      <c r="GV479">
        <f t="shared" si="339"/>
        <v>0</v>
      </c>
      <c r="GW479">
        <v>1</v>
      </c>
      <c r="GX479">
        <f t="shared" si="340"/>
        <v>0</v>
      </c>
      <c r="HA479">
        <v>0</v>
      </c>
      <c r="HB479">
        <v>0</v>
      </c>
      <c r="HC479">
        <f t="shared" si="341"/>
        <v>0</v>
      </c>
      <c r="IK479">
        <v>0</v>
      </c>
    </row>
    <row r="480" spans="1:245" x14ac:dyDescent="0.2">
      <c r="A480">
        <v>17</v>
      </c>
      <c r="B480">
        <v>1</v>
      </c>
      <c r="C480">
        <f>ROW(SmtRes!A82)</f>
        <v>82</v>
      </c>
      <c r="D480">
        <f>ROW(EtalonRes!A177)</f>
        <v>177</v>
      </c>
      <c r="E480" t="s">
        <v>262</v>
      </c>
      <c r="F480" t="s">
        <v>159</v>
      </c>
      <c r="G480" t="s">
        <v>210</v>
      </c>
      <c r="H480" t="s">
        <v>161</v>
      </c>
      <c r="I480">
        <f>ROUND(226/100,9)</f>
        <v>2.2599999999999998</v>
      </c>
      <c r="J480">
        <v>0</v>
      </c>
      <c r="O480">
        <f t="shared" si="311"/>
        <v>53966.45</v>
      </c>
      <c r="P480">
        <f t="shared" si="312"/>
        <v>46468.04</v>
      </c>
      <c r="Q480">
        <f t="shared" si="313"/>
        <v>2429.39</v>
      </c>
      <c r="R480">
        <f t="shared" si="314"/>
        <v>1014.56</v>
      </c>
      <c r="S480">
        <f t="shared" si="315"/>
        <v>5069.0200000000004</v>
      </c>
      <c r="T480">
        <f t="shared" si="316"/>
        <v>0</v>
      </c>
      <c r="U480">
        <f t="shared" si="317"/>
        <v>23.277999999999999</v>
      </c>
      <c r="V480">
        <f t="shared" si="318"/>
        <v>0</v>
      </c>
      <c r="W480">
        <f t="shared" si="319"/>
        <v>0</v>
      </c>
      <c r="X480">
        <f t="shared" si="320"/>
        <v>3548.31</v>
      </c>
      <c r="Y480">
        <f t="shared" si="321"/>
        <v>506.9</v>
      </c>
      <c r="AA480">
        <v>39292387</v>
      </c>
      <c r="AB480">
        <f t="shared" si="322"/>
        <v>23878.959999999999</v>
      </c>
      <c r="AC480">
        <f t="shared" si="342"/>
        <v>20561.080000000002</v>
      </c>
      <c r="AD480">
        <f t="shared" si="343"/>
        <v>1074.95</v>
      </c>
      <c r="AE480">
        <f t="shared" si="344"/>
        <v>448.92</v>
      </c>
      <c r="AF480">
        <f t="shared" si="345"/>
        <v>2242.9299999999998</v>
      </c>
      <c r="AG480">
        <f t="shared" si="324"/>
        <v>0</v>
      </c>
      <c r="AH480">
        <f t="shared" si="346"/>
        <v>10.3</v>
      </c>
      <c r="AI480">
        <f t="shared" si="347"/>
        <v>0</v>
      </c>
      <c r="AJ480">
        <f t="shared" si="326"/>
        <v>0</v>
      </c>
      <c r="AK480">
        <v>23878.959999999999</v>
      </c>
      <c r="AL480">
        <v>20561.080000000002</v>
      </c>
      <c r="AM480">
        <v>1074.95</v>
      </c>
      <c r="AN480">
        <v>448.92</v>
      </c>
      <c r="AO480">
        <v>2242.9299999999998</v>
      </c>
      <c r="AP480">
        <v>0</v>
      </c>
      <c r="AQ480">
        <v>10.3</v>
      </c>
      <c r="AR480">
        <v>0</v>
      </c>
      <c r="AS480">
        <v>0</v>
      </c>
      <c r="AT480">
        <v>70</v>
      </c>
      <c r="AU480">
        <v>10</v>
      </c>
      <c r="AV480">
        <v>1</v>
      </c>
      <c r="AW480">
        <v>1</v>
      </c>
      <c r="AZ480">
        <v>1</v>
      </c>
      <c r="BA480">
        <v>1</v>
      </c>
      <c r="BB480">
        <v>1</v>
      </c>
      <c r="BC480">
        <v>1</v>
      </c>
      <c r="BD480" t="s">
        <v>3</v>
      </c>
      <c r="BE480" t="s">
        <v>3</v>
      </c>
      <c r="BF480" t="s">
        <v>3</v>
      </c>
      <c r="BG480" t="s">
        <v>3</v>
      </c>
      <c r="BH480">
        <v>0</v>
      </c>
      <c r="BI480">
        <v>4</v>
      </c>
      <c r="BJ480" t="s">
        <v>162</v>
      </c>
      <c r="BM480">
        <v>0</v>
      </c>
      <c r="BN480">
        <v>0</v>
      </c>
      <c r="BO480" t="s">
        <v>3</v>
      </c>
      <c r="BP480">
        <v>0</v>
      </c>
      <c r="BQ480">
        <v>1</v>
      </c>
      <c r="BR480">
        <v>0</v>
      </c>
      <c r="BS480">
        <v>1</v>
      </c>
      <c r="BT480">
        <v>1</v>
      </c>
      <c r="BU480">
        <v>1</v>
      </c>
      <c r="BV480">
        <v>1</v>
      </c>
      <c r="BW480">
        <v>1</v>
      </c>
      <c r="BX480">
        <v>1</v>
      </c>
      <c r="BY480" t="s">
        <v>3</v>
      </c>
      <c r="BZ480">
        <v>70</v>
      </c>
      <c r="CA480">
        <v>10</v>
      </c>
      <c r="CE480">
        <v>0</v>
      </c>
      <c r="CF480">
        <v>0</v>
      </c>
      <c r="CG480">
        <v>0</v>
      </c>
      <c r="CM480">
        <v>0</v>
      </c>
      <c r="CN480" t="s">
        <v>3</v>
      </c>
      <c r="CO480">
        <v>0</v>
      </c>
      <c r="CP480">
        <f t="shared" si="327"/>
        <v>53966.45</v>
      </c>
      <c r="CQ480">
        <f t="shared" si="328"/>
        <v>20561.080000000002</v>
      </c>
      <c r="CR480">
        <f t="shared" si="348"/>
        <v>1074.95</v>
      </c>
      <c r="CS480">
        <f t="shared" si="329"/>
        <v>448.92</v>
      </c>
      <c r="CT480">
        <f t="shared" si="330"/>
        <v>2242.9299999999998</v>
      </c>
      <c r="CU480">
        <f t="shared" si="331"/>
        <v>0</v>
      </c>
      <c r="CV480">
        <f t="shared" si="332"/>
        <v>10.3</v>
      </c>
      <c r="CW480">
        <f t="shared" si="333"/>
        <v>0</v>
      </c>
      <c r="CX480">
        <f t="shared" si="334"/>
        <v>0</v>
      </c>
      <c r="CY480">
        <f t="shared" si="335"/>
        <v>3548.3140000000003</v>
      </c>
      <c r="CZ480">
        <f t="shared" si="336"/>
        <v>506.90200000000004</v>
      </c>
      <c r="DC480" t="s">
        <v>3</v>
      </c>
      <c r="DD480" t="s">
        <v>3</v>
      </c>
      <c r="DE480" t="s">
        <v>3</v>
      </c>
      <c r="DF480" t="s">
        <v>3</v>
      </c>
      <c r="DG480" t="s">
        <v>3</v>
      </c>
      <c r="DH480" t="s">
        <v>3</v>
      </c>
      <c r="DI480" t="s">
        <v>3</v>
      </c>
      <c r="DJ480" t="s">
        <v>3</v>
      </c>
      <c r="DK480" t="s">
        <v>3</v>
      </c>
      <c r="DL480" t="s">
        <v>3</v>
      </c>
      <c r="DM480" t="s">
        <v>3</v>
      </c>
      <c r="DN480">
        <v>0</v>
      </c>
      <c r="DO480">
        <v>0</v>
      </c>
      <c r="DP480">
        <v>1</v>
      </c>
      <c r="DQ480">
        <v>1</v>
      </c>
      <c r="DU480">
        <v>1005</v>
      </c>
      <c r="DV480" t="s">
        <v>161</v>
      </c>
      <c r="DW480" t="s">
        <v>161</v>
      </c>
      <c r="DX480">
        <v>100</v>
      </c>
      <c r="EE480">
        <v>34857346</v>
      </c>
      <c r="EF480">
        <v>1</v>
      </c>
      <c r="EG480" t="s">
        <v>22</v>
      </c>
      <c r="EH480">
        <v>0</v>
      </c>
      <c r="EI480" t="s">
        <v>3</v>
      </c>
      <c r="EJ480">
        <v>4</v>
      </c>
      <c r="EK480">
        <v>0</v>
      </c>
      <c r="EL480" t="s">
        <v>23</v>
      </c>
      <c r="EM480" t="s">
        <v>24</v>
      </c>
      <c r="EO480" t="s">
        <v>3</v>
      </c>
      <c r="EQ480">
        <v>0</v>
      </c>
      <c r="ER480">
        <v>23878.959999999999</v>
      </c>
      <c r="ES480">
        <v>20561.080000000002</v>
      </c>
      <c r="ET480">
        <v>1074.95</v>
      </c>
      <c r="EU480">
        <v>448.92</v>
      </c>
      <c r="EV480">
        <v>2242.9299999999998</v>
      </c>
      <c r="EW480">
        <v>10.3</v>
      </c>
      <c r="EX480">
        <v>0</v>
      </c>
      <c r="EY480">
        <v>0</v>
      </c>
      <c r="FQ480">
        <v>0</v>
      </c>
      <c r="FR480">
        <f t="shared" si="337"/>
        <v>0</v>
      </c>
      <c r="FS480">
        <v>0</v>
      </c>
      <c r="FX480">
        <v>70</v>
      </c>
      <c r="FY480">
        <v>10</v>
      </c>
      <c r="GA480" t="s">
        <v>3</v>
      </c>
      <c r="GD480">
        <v>0</v>
      </c>
      <c r="GF480">
        <v>2062666567</v>
      </c>
      <c r="GG480">
        <v>2</v>
      </c>
      <c r="GH480">
        <v>1</v>
      </c>
      <c r="GI480">
        <v>-2</v>
      </c>
      <c r="GJ480">
        <v>0</v>
      </c>
      <c r="GK480">
        <f>ROUND(R480*(R12)/100,2)</f>
        <v>1095.72</v>
      </c>
      <c r="GL480">
        <f t="shared" si="338"/>
        <v>0</v>
      </c>
      <c r="GM480">
        <f t="shared" si="349"/>
        <v>59117.38</v>
      </c>
      <c r="GN480">
        <f t="shared" si="350"/>
        <v>0</v>
      </c>
      <c r="GO480">
        <f t="shared" si="351"/>
        <v>0</v>
      </c>
      <c r="GP480">
        <f t="shared" si="352"/>
        <v>59117.38</v>
      </c>
      <c r="GR480">
        <v>0</v>
      </c>
      <c r="GS480">
        <v>3</v>
      </c>
      <c r="GT480">
        <v>0</v>
      </c>
      <c r="GU480" t="s">
        <v>3</v>
      </c>
      <c r="GV480">
        <f t="shared" si="339"/>
        <v>0</v>
      </c>
      <c r="GW480">
        <v>1</v>
      </c>
      <c r="GX480">
        <f t="shared" si="340"/>
        <v>0</v>
      </c>
      <c r="HA480">
        <v>0</v>
      </c>
      <c r="HB480">
        <v>0</v>
      </c>
      <c r="HC480">
        <f t="shared" si="341"/>
        <v>0</v>
      </c>
      <c r="IK480">
        <v>0</v>
      </c>
    </row>
    <row r="481" spans="1:245" x14ac:dyDescent="0.2">
      <c r="A481">
        <v>18</v>
      </c>
      <c r="B481">
        <v>1</v>
      </c>
      <c r="C481">
        <v>82</v>
      </c>
      <c r="E481" t="s">
        <v>263</v>
      </c>
      <c r="F481" t="s">
        <v>164</v>
      </c>
      <c r="G481" t="s">
        <v>165</v>
      </c>
      <c r="H481" t="s">
        <v>37</v>
      </c>
      <c r="I481">
        <f>I480*J481</f>
        <v>-16.136399999999998</v>
      </c>
      <c r="J481">
        <v>-7.14</v>
      </c>
      <c r="O481">
        <f t="shared" si="311"/>
        <v>-42409.69</v>
      </c>
      <c r="P481">
        <f t="shared" si="312"/>
        <v>-42409.69</v>
      </c>
      <c r="Q481">
        <f t="shared" si="313"/>
        <v>0</v>
      </c>
      <c r="R481">
        <f t="shared" si="314"/>
        <v>0</v>
      </c>
      <c r="S481">
        <f t="shared" si="315"/>
        <v>0</v>
      </c>
      <c r="T481">
        <f t="shared" si="316"/>
        <v>0</v>
      </c>
      <c r="U481">
        <f t="shared" si="317"/>
        <v>0</v>
      </c>
      <c r="V481">
        <f t="shared" si="318"/>
        <v>0</v>
      </c>
      <c r="W481">
        <f t="shared" si="319"/>
        <v>0</v>
      </c>
      <c r="X481">
        <f t="shared" si="320"/>
        <v>0</v>
      </c>
      <c r="Y481">
        <f t="shared" si="321"/>
        <v>0</v>
      </c>
      <c r="AA481">
        <v>39292387</v>
      </c>
      <c r="AB481">
        <f t="shared" si="322"/>
        <v>2628.2</v>
      </c>
      <c r="AC481">
        <f t="shared" si="342"/>
        <v>2628.2</v>
      </c>
      <c r="AD481">
        <f t="shared" si="343"/>
        <v>0</v>
      </c>
      <c r="AE481">
        <f t="shared" si="344"/>
        <v>0</v>
      </c>
      <c r="AF481">
        <f t="shared" si="345"/>
        <v>0</v>
      </c>
      <c r="AG481">
        <f t="shared" si="324"/>
        <v>0</v>
      </c>
      <c r="AH481">
        <f t="shared" si="346"/>
        <v>0</v>
      </c>
      <c r="AI481">
        <f t="shared" si="347"/>
        <v>0</v>
      </c>
      <c r="AJ481">
        <f t="shared" si="326"/>
        <v>0</v>
      </c>
      <c r="AK481">
        <v>2628.2</v>
      </c>
      <c r="AL481">
        <v>2628.2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70</v>
      </c>
      <c r="AU481">
        <v>10</v>
      </c>
      <c r="AV481">
        <v>1</v>
      </c>
      <c r="AW481">
        <v>1</v>
      </c>
      <c r="AZ481">
        <v>1</v>
      </c>
      <c r="BA481">
        <v>1</v>
      </c>
      <c r="BB481">
        <v>1</v>
      </c>
      <c r="BC481">
        <v>1</v>
      </c>
      <c r="BD481" t="s">
        <v>3</v>
      </c>
      <c r="BE481" t="s">
        <v>3</v>
      </c>
      <c r="BF481" t="s">
        <v>3</v>
      </c>
      <c r="BG481" t="s">
        <v>3</v>
      </c>
      <c r="BH481">
        <v>3</v>
      </c>
      <c r="BI481">
        <v>4</v>
      </c>
      <c r="BJ481" t="s">
        <v>166</v>
      </c>
      <c r="BM481">
        <v>0</v>
      </c>
      <c r="BN481">
        <v>0</v>
      </c>
      <c r="BO481" t="s">
        <v>3</v>
      </c>
      <c r="BP481">
        <v>0</v>
      </c>
      <c r="BQ481">
        <v>1</v>
      </c>
      <c r="BR481">
        <v>1</v>
      </c>
      <c r="BS481">
        <v>1</v>
      </c>
      <c r="BT481">
        <v>1</v>
      </c>
      <c r="BU481">
        <v>1</v>
      </c>
      <c r="BV481">
        <v>1</v>
      </c>
      <c r="BW481">
        <v>1</v>
      </c>
      <c r="BX481">
        <v>1</v>
      </c>
      <c r="BY481" t="s">
        <v>3</v>
      </c>
      <c r="BZ481">
        <v>70</v>
      </c>
      <c r="CA481">
        <v>10</v>
      </c>
      <c r="CE481">
        <v>0</v>
      </c>
      <c r="CF481">
        <v>0</v>
      </c>
      <c r="CG481">
        <v>0</v>
      </c>
      <c r="CM481">
        <v>0</v>
      </c>
      <c r="CN481" t="s">
        <v>3</v>
      </c>
      <c r="CO481">
        <v>0</v>
      </c>
      <c r="CP481">
        <f t="shared" si="327"/>
        <v>-42409.69</v>
      </c>
      <c r="CQ481">
        <f t="shared" si="328"/>
        <v>2628.2</v>
      </c>
      <c r="CR481">
        <f t="shared" si="348"/>
        <v>0</v>
      </c>
      <c r="CS481">
        <f t="shared" si="329"/>
        <v>0</v>
      </c>
      <c r="CT481">
        <f t="shared" si="330"/>
        <v>0</v>
      </c>
      <c r="CU481">
        <f t="shared" si="331"/>
        <v>0</v>
      </c>
      <c r="CV481">
        <f t="shared" si="332"/>
        <v>0</v>
      </c>
      <c r="CW481">
        <f t="shared" si="333"/>
        <v>0</v>
      </c>
      <c r="CX481">
        <f t="shared" si="334"/>
        <v>0</v>
      </c>
      <c r="CY481">
        <f t="shared" si="335"/>
        <v>0</v>
      </c>
      <c r="CZ481">
        <f t="shared" si="336"/>
        <v>0</v>
      </c>
      <c r="DC481" t="s">
        <v>3</v>
      </c>
      <c r="DD481" t="s">
        <v>3</v>
      </c>
      <c r="DE481" t="s">
        <v>3</v>
      </c>
      <c r="DF481" t="s">
        <v>3</v>
      </c>
      <c r="DG481" t="s">
        <v>3</v>
      </c>
      <c r="DH481" t="s">
        <v>3</v>
      </c>
      <c r="DI481" t="s">
        <v>3</v>
      </c>
      <c r="DJ481" t="s">
        <v>3</v>
      </c>
      <c r="DK481" t="s">
        <v>3</v>
      </c>
      <c r="DL481" t="s">
        <v>3</v>
      </c>
      <c r="DM481" t="s">
        <v>3</v>
      </c>
      <c r="DN481">
        <v>0</v>
      </c>
      <c r="DO481">
        <v>0</v>
      </c>
      <c r="DP481">
        <v>1</v>
      </c>
      <c r="DQ481">
        <v>1</v>
      </c>
      <c r="DU481">
        <v>1009</v>
      </c>
      <c r="DV481" t="s">
        <v>37</v>
      </c>
      <c r="DW481" t="s">
        <v>37</v>
      </c>
      <c r="DX481">
        <v>1000</v>
      </c>
      <c r="EE481">
        <v>34857346</v>
      </c>
      <c r="EF481">
        <v>1</v>
      </c>
      <c r="EG481" t="s">
        <v>22</v>
      </c>
      <c r="EH481">
        <v>0</v>
      </c>
      <c r="EI481" t="s">
        <v>3</v>
      </c>
      <c r="EJ481">
        <v>4</v>
      </c>
      <c r="EK481">
        <v>0</v>
      </c>
      <c r="EL481" t="s">
        <v>23</v>
      </c>
      <c r="EM481" t="s">
        <v>24</v>
      </c>
      <c r="EO481" t="s">
        <v>3</v>
      </c>
      <c r="EQ481">
        <v>32768</v>
      </c>
      <c r="ER481">
        <v>2628.2</v>
      </c>
      <c r="ES481">
        <v>2628.2</v>
      </c>
      <c r="ET481">
        <v>0</v>
      </c>
      <c r="EU481">
        <v>0</v>
      </c>
      <c r="EV481">
        <v>0</v>
      </c>
      <c r="EW481">
        <v>0</v>
      </c>
      <c r="EX481">
        <v>0</v>
      </c>
      <c r="FQ481">
        <v>0</v>
      </c>
      <c r="FR481">
        <f t="shared" si="337"/>
        <v>0</v>
      </c>
      <c r="FS481">
        <v>0</v>
      </c>
      <c r="FX481">
        <v>70</v>
      </c>
      <c r="FY481">
        <v>10</v>
      </c>
      <c r="GA481" t="s">
        <v>3</v>
      </c>
      <c r="GD481">
        <v>0</v>
      </c>
      <c r="GF481">
        <v>1680765387</v>
      </c>
      <c r="GG481">
        <v>2</v>
      </c>
      <c r="GH481">
        <v>1</v>
      </c>
      <c r="GI481">
        <v>-2</v>
      </c>
      <c r="GJ481">
        <v>0</v>
      </c>
      <c r="GK481">
        <f>ROUND(R481*(R12)/100,2)</f>
        <v>0</v>
      </c>
      <c r="GL481">
        <f t="shared" si="338"/>
        <v>0</v>
      </c>
      <c r="GM481">
        <f t="shared" si="349"/>
        <v>-42409.69</v>
      </c>
      <c r="GN481">
        <f t="shared" si="350"/>
        <v>0</v>
      </c>
      <c r="GO481">
        <f t="shared" si="351"/>
        <v>0</v>
      </c>
      <c r="GP481">
        <f t="shared" si="352"/>
        <v>-42409.69</v>
      </c>
      <c r="GR481">
        <v>0</v>
      </c>
      <c r="GS481">
        <v>3</v>
      </c>
      <c r="GT481">
        <v>0</v>
      </c>
      <c r="GU481" t="s">
        <v>3</v>
      </c>
      <c r="GV481">
        <f t="shared" si="339"/>
        <v>0</v>
      </c>
      <c r="GW481">
        <v>1</v>
      </c>
      <c r="GX481">
        <f t="shared" si="340"/>
        <v>0</v>
      </c>
      <c r="HA481">
        <v>0</v>
      </c>
      <c r="HB481">
        <v>0</v>
      </c>
      <c r="HC481">
        <f t="shared" si="341"/>
        <v>0</v>
      </c>
      <c r="IK481">
        <v>0</v>
      </c>
    </row>
    <row r="482" spans="1:245" x14ac:dyDescent="0.2">
      <c r="A482">
        <v>18</v>
      </c>
      <c r="B482">
        <v>1</v>
      </c>
      <c r="C482">
        <v>81</v>
      </c>
      <c r="E482" t="s">
        <v>264</v>
      </c>
      <c r="F482" t="s">
        <v>259</v>
      </c>
      <c r="G482" t="s">
        <v>260</v>
      </c>
      <c r="H482" t="s">
        <v>37</v>
      </c>
      <c r="I482">
        <f>I480*J482</f>
        <v>16.136399999999998</v>
      </c>
      <c r="J482">
        <v>7.14</v>
      </c>
      <c r="O482">
        <f t="shared" si="311"/>
        <v>44014.45</v>
      </c>
      <c r="P482">
        <f t="shared" si="312"/>
        <v>44014.45</v>
      </c>
      <c r="Q482">
        <f t="shared" si="313"/>
        <v>0</v>
      </c>
      <c r="R482">
        <f t="shared" si="314"/>
        <v>0</v>
      </c>
      <c r="S482">
        <f t="shared" si="315"/>
        <v>0</v>
      </c>
      <c r="T482">
        <f t="shared" si="316"/>
        <v>0</v>
      </c>
      <c r="U482">
        <f t="shared" si="317"/>
        <v>0</v>
      </c>
      <c r="V482">
        <f t="shared" si="318"/>
        <v>0</v>
      </c>
      <c r="W482">
        <f t="shared" si="319"/>
        <v>0</v>
      </c>
      <c r="X482">
        <f t="shared" si="320"/>
        <v>0</v>
      </c>
      <c r="Y482">
        <f t="shared" si="321"/>
        <v>0</v>
      </c>
      <c r="AA482">
        <v>39292387</v>
      </c>
      <c r="AB482">
        <f t="shared" si="322"/>
        <v>2727.65</v>
      </c>
      <c r="AC482">
        <f t="shared" si="342"/>
        <v>2727.65</v>
      </c>
      <c r="AD482">
        <f t="shared" si="343"/>
        <v>0</v>
      </c>
      <c r="AE482">
        <f t="shared" si="344"/>
        <v>0</v>
      </c>
      <c r="AF482">
        <f t="shared" si="345"/>
        <v>0</v>
      </c>
      <c r="AG482">
        <f t="shared" si="324"/>
        <v>0</v>
      </c>
      <c r="AH482">
        <f t="shared" si="346"/>
        <v>0</v>
      </c>
      <c r="AI482">
        <f t="shared" si="347"/>
        <v>0</v>
      </c>
      <c r="AJ482">
        <f t="shared" si="326"/>
        <v>0</v>
      </c>
      <c r="AK482">
        <v>2727.65</v>
      </c>
      <c r="AL482">
        <v>2727.65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70</v>
      </c>
      <c r="AU482">
        <v>10</v>
      </c>
      <c r="AV482">
        <v>1</v>
      </c>
      <c r="AW482">
        <v>1</v>
      </c>
      <c r="AZ482">
        <v>1</v>
      </c>
      <c r="BA482">
        <v>1</v>
      </c>
      <c r="BB482">
        <v>1</v>
      </c>
      <c r="BC482">
        <v>1</v>
      </c>
      <c r="BD482" t="s">
        <v>3</v>
      </c>
      <c r="BE482" t="s">
        <v>3</v>
      </c>
      <c r="BF482" t="s">
        <v>3</v>
      </c>
      <c r="BG482" t="s">
        <v>3</v>
      </c>
      <c r="BH482">
        <v>3</v>
      </c>
      <c r="BI482">
        <v>4</v>
      </c>
      <c r="BJ482" t="s">
        <v>261</v>
      </c>
      <c r="BM482">
        <v>0</v>
      </c>
      <c r="BN482">
        <v>0</v>
      </c>
      <c r="BO482" t="s">
        <v>3</v>
      </c>
      <c r="BP482">
        <v>0</v>
      </c>
      <c r="BQ482">
        <v>1</v>
      </c>
      <c r="BR482">
        <v>0</v>
      </c>
      <c r="BS482">
        <v>1</v>
      </c>
      <c r="BT482">
        <v>1</v>
      </c>
      <c r="BU482">
        <v>1</v>
      </c>
      <c r="BV482">
        <v>1</v>
      </c>
      <c r="BW482">
        <v>1</v>
      </c>
      <c r="BX482">
        <v>1</v>
      </c>
      <c r="BY482" t="s">
        <v>3</v>
      </c>
      <c r="BZ482">
        <v>70</v>
      </c>
      <c r="CA482">
        <v>10</v>
      </c>
      <c r="CE482">
        <v>0</v>
      </c>
      <c r="CF482">
        <v>0</v>
      </c>
      <c r="CG482">
        <v>0</v>
      </c>
      <c r="CM482">
        <v>0</v>
      </c>
      <c r="CN482" t="s">
        <v>3</v>
      </c>
      <c r="CO482">
        <v>0</v>
      </c>
      <c r="CP482">
        <f t="shared" si="327"/>
        <v>44014.45</v>
      </c>
      <c r="CQ482">
        <f t="shared" si="328"/>
        <v>2727.65</v>
      </c>
      <c r="CR482">
        <f t="shared" si="348"/>
        <v>0</v>
      </c>
      <c r="CS482">
        <f t="shared" si="329"/>
        <v>0</v>
      </c>
      <c r="CT482">
        <f t="shared" si="330"/>
        <v>0</v>
      </c>
      <c r="CU482">
        <f t="shared" si="331"/>
        <v>0</v>
      </c>
      <c r="CV482">
        <f t="shared" si="332"/>
        <v>0</v>
      </c>
      <c r="CW482">
        <f t="shared" si="333"/>
        <v>0</v>
      </c>
      <c r="CX482">
        <f t="shared" si="334"/>
        <v>0</v>
      </c>
      <c r="CY482">
        <f t="shared" si="335"/>
        <v>0</v>
      </c>
      <c r="CZ482">
        <f t="shared" si="336"/>
        <v>0</v>
      </c>
      <c r="DC482" t="s">
        <v>3</v>
      </c>
      <c r="DD482" t="s">
        <v>3</v>
      </c>
      <c r="DE482" t="s">
        <v>3</v>
      </c>
      <c r="DF482" t="s">
        <v>3</v>
      </c>
      <c r="DG482" t="s">
        <v>3</v>
      </c>
      <c r="DH482" t="s">
        <v>3</v>
      </c>
      <c r="DI482" t="s">
        <v>3</v>
      </c>
      <c r="DJ482" t="s">
        <v>3</v>
      </c>
      <c r="DK482" t="s">
        <v>3</v>
      </c>
      <c r="DL482" t="s">
        <v>3</v>
      </c>
      <c r="DM482" t="s">
        <v>3</v>
      </c>
      <c r="DN482">
        <v>0</v>
      </c>
      <c r="DO482">
        <v>0</v>
      </c>
      <c r="DP482">
        <v>1</v>
      </c>
      <c r="DQ482">
        <v>1</v>
      </c>
      <c r="DU482">
        <v>1009</v>
      </c>
      <c r="DV482" t="s">
        <v>37</v>
      </c>
      <c r="DW482" t="s">
        <v>37</v>
      </c>
      <c r="DX482">
        <v>1000</v>
      </c>
      <c r="EE482">
        <v>34857346</v>
      </c>
      <c r="EF482">
        <v>1</v>
      </c>
      <c r="EG482" t="s">
        <v>22</v>
      </c>
      <c r="EH482">
        <v>0</v>
      </c>
      <c r="EI482" t="s">
        <v>3</v>
      </c>
      <c r="EJ482">
        <v>4</v>
      </c>
      <c r="EK482">
        <v>0</v>
      </c>
      <c r="EL482" t="s">
        <v>23</v>
      </c>
      <c r="EM482" t="s">
        <v>24</v>
      </c>
      <c r="EO482" t="s">
        <v>3</v>
      </c>
      <c r="EQ482">
        <v>0</v>
      </c>
      <c r="ER482">
        <v>2727.65</v>
      </c>
      <c r="ES482">
        <v>2727.65</v>
      </c>
      <c r="ET482">
        <v>0</v>
      </c>
      <c r="EU482">
        <v>0</v>
      </c>
      <c r="EV482">
        <v>0</v>
      </c>
      <c r="EW482">
        <v>0</v>
      </c>
      <c r="EX482">
        <v>0</v>
      </c>
      <c r="FQ482">
        <v>0</v>
      </c>
      <c r="FR482">
        <f t="shared" si="337"/>
        <v>0</v>
      </c>
      <c r="FS482">
        <v>0</v>
      </c>
      <c r="FX482">
        <v>70</v>
      </c>
      <c r="FY482">
        <v>10</v>
      </c>
      <c r="GA482" t="s">
        <v>3</v>
      </c>
      <c r="GD482">
        <v>0</v>
      </c>
      <c r="GF482">
        <v>1866054802</v>
      </c>
      <c r="GG482">
        <v>2</v>
      </c>
      <c r="GH482">
        <v>1</v>
      </c>
      <c r="GI482">
        <v>-2</v>
      </c>
      <c r="GJ482">
        <v>0</v>
      </c>
      <c r="GK482">
        <f>ROUND(R482*(R12)/100,2)</f>
        <v>0</v>
      </c>
      <c r="GL482">
        <f t="shared" si="338"/>
        <v>0</v>
      </c>
      <c r="GM482">
        <f t="shared" si="349"/>
        <v>44014.45</v>
      </c>
      <c r="GN482">
        <f t="shared" si="350"/>
        <v>0</v>
      </c>
      <c r="GO482">
        <f t="shared" si="351"/>
        <v>0</v>
      </c>
      <c r="GP482">
        <f t="shared" si="352"/>
        <v>44014.45</v>
      </c>
      <c r="GR482">
        <v>0</v>
      </c>
      <c r="GS482">
        <v>3</v>
      </c>
      <c r="GT482">
        <v>0</v>
      </c>
      <c r="GU482" t="s">
        <v>3</v>
      </c>
      <c r="GV482">
        <f t="shared" si="339"/>
        <v>0</v>
      </c>
      <c r="GW482">
        <v>1</v>
      </c>
      <c r="GX482">
        <f t="shared" si="340"/>
        <v>0</v>
      </c>
      <c r="HA482">
        <v>0</v>
      </c>
      <c r="HB482">
        <v>0</v>
      </c>
      <c r="HC482">
        <f t="shared" si="341"/>
        <v>0</v>
      </c>
      <c r="IK482">
        <v>0</v>
      </c>
    </row>
    <row r="484" spans="1:245" x14ac:dyDescent="0.2">
      <c r="A484" s="2">
        <v>51</v>
      </c>
      <c r="B484" s="2">
        <f>B464</f>
        <v>1</v>
      </c>
      <c r="C484" s="2">
        <f>A464</f>
        <v>5</v>
      </c>
      <c r="D484" s="2">
        <f>ROW(A464)</f>
        <v>464</v>
      </c>
      <c r="E484" s="2"/>
      <c r="F484" s="2" t="str">
        <f>IF(F464&lt;&gt;"",F464,"")</f>
        <v>Новый подраздел</v>
      </c>
      <c r="G484" s="2" t="str">
        <f>IF(G464&lt;&gt;"",G464,"")</f>
        <v>Устройство парковочного кармана</v>
      </c>
      <c r="H484" s="2">
        <v>0</v>
      </c>
      <c r="I484" s="2"/>
      <c r="J484" s="2"/>
      <c r="K484" s="2"/>
      <c r="L484" s="2"/>
      <c r="M484" s="2"/>
      <c r="N484" s="2"/>
      <c r="O484" s="2">
        <f t="shared" ref="O484:T484" si="353">ROUND(AB484,2)</f>
        <v>331972.88</v>
      </c>
      <c r="P484" s="2">
        <f t="shared" si="353"/>
        <v>218094.56</v>
      </c>
      <c r="Q484" s="2">
        <f t="shared" si="353"/>
        <v>97560.42</v>
      </c>
      <c r="R484" s="2">
        <f t="shared" si="353"/>
        <v>51897.54</v>
      </c>
      <c r="S484" s="2">
        <f t="shared" si="353"/>
        <v>16317.9</v>
      </c>
      <c r="T484" s="2">
        <f t="shared" si="353"/>
        <v>0</v>
      </c>
      <c r="U484" s="2">
        <f>AH484</f>
        <v>81.257133960000004</v>
      </c>
      <c r="V484" s="2">
        <f>AI484</f>
        <v>0</v>
      </c>
      <c r="W484" s="2">
        <f>ROUND(AJ484,2)</f>
        <v>0</v>
      </c>
      <c r="X484" s="2">
        <f>ROUND(AK484,2)</f>
        <v>11422.53</v>
      </c>
      <c r="Y484" s="2">
        <f>ROUND(AL484,2)</f>
        <v>1631.79</v>
      </c>
      <c r="Z484" s="2"/>
      <c r="AA484" s="2"/>
      <c r="AB484" s="2">
        <f>ROUND(SUMIF(AA468:AA482,"=39292387",O468:O482),2)</f>
        <v>331972.88</v>
      </c>
      <c r="AC484" s="2">
        <f>ROUND(SUMIF(AA468:AA482,"=39292387",P468:P482),2)</f>
        <v>218094.56</v>
      </c>
      <c r="AD484" s="2">
        <f>ROUND(SUMIF(AA468:AA482,"=39292387",Q468:Q482),2)</f>
        <v>97560.42</v>
      </c>
      <c r="AE484" s="2">
        <f>ROUND(SUMIF(AA468:AA482,"=39292387",R468:R482),2)</f>
        <v>51897.54</v>
      </c>
      <c r="AF484" s="2">
        <f>ROUND(SUMIF(AA468:AA482,"=39292387",S468:S482),2)</f>
        <v>16317.9</v>
      </c>
      <c r="AG484" s="2">
        <f>ROUND(SUMIF(AA468:AA482,"=39292387",T468:T482),2)</f>
        <v>0</v>
      </c>
      <c r="AH484" s="2">
        <f>SUMIF(AA468:AA482,"=39292387",U468:U482)</f>
        <v>81.257133960000004</v>
      </c>
      <c r="AI484" s="2">
        <f>SUMIF(AA468:AA482,"=39292387",V468:V482)</f>
        <v>0</v>
      </c>
      <c r="AJ484" s="2">
        <f>ROUND(SUMIF(AA468:AA482,"=39292387",W468:W482),2)</f>
        <v>0</v>
      </c>
      <c r="AK484" s="2">
        <f>ROUND(SUMIF(AA468:AA482,"=39292387",X468:X482),2)</f>
        <v>11422.53</v>
      </c>
      <c r="AL484" s="2">
        <f>ROUND(SUMIF(AA468:AA482,"=39292387",Y468:Y482),2)</f>
        <v>1631.79</v>
      </c>
      <c r="AM484" s="2"/>
      <c r="AN484" s="2"/>
      <c r="AO484" s="2">
        <f t="shared" ref="AO484:BC484" si="354">ROUND(BX484,2)</f>
        <v>0</v>
      </c>
      <c r="AP484" s="2">
        <f t="shared" si="354"/>
        <v>0</v>
      </c>
      <c r="AQ484" s="2">
        <f t="shared" si="354"/>
        <v>0</v>
      </c>
      <c r="AR484" s="2">
        <f t="shared" si="354"/>
        <v>356701.57</v>
      </c>
      <c r="AS484" s="2">
        <f t="shared" si="354"/>
        <v>0</v>
      </c>
      <c r="AT484" s="2">
        <f t="shared" si="354"/>
        <v>0</v>
      </c>
      <c r="AU484" s="2">
        <f t="shared" si="354"/>
        <v>356701.57</v>
      </c>
      <c r="AV484" s="2">
        <f t="shared" si="354"/>
        <v>218094.56</v>
      </c>
      <c r="AW484" s="2">
        <f t="shared" si="354"/>
        <v>218094.56</v>
      </c>
      <c r="AX484" s="2">
        <f t="shared" si="354"/>
        <v>0</v>
      </c>
      <c r="AY484" s="2">
        <f t="shared" si="354"/>
        <v>218094.56</v>
      </c>
      <c r="AZ484" s="2">
        <f t="shared" si="354"/>
        <v>0</v>
      </c>
      <c r="BA484" s="2">
        <f t="shared" si="354"/>
        <v>0</v>
      </c>
      <c r="BB484" s="2">
        <f t="shared" si="354"/>
        <v>0</v>
      </c>
      <c r="BC484" s="2">
        <f t="shared" si="354"/>
        <v>0</v>
      </c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>
        <f>ROUND(SUMIF(AA468:AA482,"=39292387",FQ468:FQ482),2)</f>
        <v>0</v>
      </c>
      <c r="BY484" s="2">
        <f>ROUND(SUMIF(AA468:AA482,"=39292387",FR468:FR482),2)</f>
        <v>0</v>
      </c>
      <c r="BZ484" s="2">
        <f>ROUND(SUMIF(AA468:AA482,"=39292387",GL468:GL482),2)</f>
        <v>0</v>
      </c>
      <c r="CA484" s="2">
        <f>ROUND(SUMIF(AA468:AA482,"=39292387",GM468:GM482),2)</f>
        <v>356701.57</v>
      </c>
      <c r="CB484" s="2">
        <f>ROUND(SUMIF(AA468:AA482,"=39292387",GN468:GN482),2)</f>
        <v>0</v>
      </c>
      <c r="CC484" s="2">
        <f>ROUND(SUMIF(AA468:AA482,"=39292387",GO468:GO482),2)</f>
        <v>0</v>
      </c>
      <c r="CD484" s="2">
        <f>ROUND(SUMIF(AA468:AA482,"=39292387",GP468:GP482),2)</f>
        <v>356701.57</v>
      </c>
      <c r="CE484" s="2">
        <f>AC484-BX484</f>
        <v>218094.56</v>
      </c>
      <c r="CF484" s="2">
        <f>AC484-BY484</f>
        <v>218094.56</v>
      </c>
      <c r="CG484" s="2">
        <f>BX484-BZ484</f>
        <v>0</v>
      </c>
      <c r="CH484" s="2">
        <f>AC484-BX484-BY484+BZ484</f>
        <v>218094.56</v>
      </c>
      <c r="CI484" s="2">
        <f>BY484-BZ484</f>
        <v>0</v>
      </c>
      <c r="CJ484" s="2">
        <f>ROUND(SUMIF(AA468:AA482,"=39292387",GX468:GX482),2)</f>
        <v>0</v>
      </c>
      <c r="CK484" s="2">
        <f>ROUND(SUMIF(AA468:AA482,"=39292387",GY468:GY482),2)</f>
        <v>0</v>
      </c>
      <c r="CL484" s="2">
        <f>ROUND(SUMIF(AA468:AA482,"=39292387",GZ468:GZ482),2)</f>
        <v>0</v>
      </c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>
        <v>0</v>
      </c>
    </row>
    <row r="486" spans="1:245" x14ac:dyDescent="0.2">
      <c r="A486" s="4">
        <v>50</v>
      </c>
      <c r="B486" s="4">
        <v>0</v>
      </c>
      <c r="C486" s="4">
        <v>0</v>
      </c>
      <c r="D486" s="4">
        <v>1</v>
      </c>
      <c r="E486" s="4">
        <v>201</v>
      </c>
      <c r="F486" s="4">
        <f>ROUND(Source!O484,O486)</f>
        <v>331972.88</v>
      </c>
      <c r="G486" s="4" t="s">
        <v>65</v>
      </c>
      <c r="H486" s="4" t="s">
        <v>66</v>
      </c>
      <c r="I486" s="4"/>
      <c r="J486" s="4"/>
      <c r="K486" s="4">
        <v>201</v>
      </c>
      <c r="L486" s="4">
        <v>1</v>
      </c>
      <c r="M486" s="4">
        <v>3</v>
      </c>
      <c r="N486" s="4" t="s">
        <v>3</v>
      </c>
      <c r="O486" s="4">
        <v>2</v>
      </c>
      <c r="P486" s="4"/>
      <c r="Q486" s="4"/>
      <c r="R486" s="4"/>
      <c r="S486" s="4"/>
      <c r="T486" s="4"/>
      <c r="U486" s="4"/>
      <c r="V486" s="4"/>
      <c r="W486" s="4"/>
    </row>
    <row r="487" spans="1:245" x14ac:dyDescent="0.2">
      <c r="A487" s="4">
        <v>50</v>
      </c>
      <c r="B487" s="4">
        <v>0</v>
      </c>
      <c r="C487" s="4">
        <v>0</v>
      </c>
      <c r="D487" s="4">
        <v>1</v>
      </c>
      <c r="E487" s="4">
        <v>202</v>
      </c>
      <c r="F487" s="4">
        <f>ROUND(Source!P484,O487)</f>
        <v>218094.56</v>
      </c>
      <c r="G487" s="4" t="s">
        <v>67</v>
      </c>
      <c r="H487" s="4" t="s">
        <v>68</v>
      </c>
      <c r="I487" s="4"/>
      <c r="J487" s="4"/>
      <c r="K487" s="4">
        <v>202</v>
      </c>
      <c r="L487" s="4">
        <v>2</v>
      </c>
      <c r="M487" s="4">
        <v>3</v>
      </c>
      <c r="N487" s="4" t="s">
        <v>3</v>
      </c>
      <c r="O487" s="4">
        <v>2</v>
      </c>
      <c r="P487" s="4"/>
      <c r="Q487" s="4"/>
      <c r="R487" s="4"/>
      <c r="S487" s="4"/>
      <c r="T487" s="4"/>
      <c r="U487" s="4"/>
      <c r="V487" s="4"/>
      <c r="W487" s="4"/>
    </row>
    <row r="488" spans="1:245" x14ac:dyDescent="0.2">
      <c r="A488" s="4">
        <v>50</v>
      </c>
      <c r="B488" s="4">
        <v>0</v>
      </c>
      <c r="C488" s="4">
        <v>0</v>
      </c>
      <c r="D488" s="4">
        <v>1</v>
      </c>
      <c r="E488" s="4">
        <v>222</v>
      </c>
      <c r="F488" s="4">
        <f>ROUND(Source!AO484,O488)</f>
        <v>0</v>
      </c>
      <c r="G488" s="4" t="s">
        <v>69</v>
      </c>
      <c r="H488" s="4" t="s">
        <v>70</v>
      </c>
      <c r="I488" s="4"/>
      <c r="J488" s="4"/>
      <c r="K488" s="4">
        <v>222</v>
      </c>
      <c r="L488" s="4">
        <v>3</v>
      </c>
      <c r="M488" s="4">
        <v>3</v>
      </c>
      <c r="N488" s="4" t="s">
        <v>3</v>
      </c>
      <c r="O488" s="4">
        <v>2</v>
      </c>
      <c r="P488" s="4"/>
      <c r="Q488" s="4"/>
      <c r="R488" s="4"/>
      <c r="S488" s="4"/>
      <c r="T488" s="4"/>
      <c r="U488" s="4"/>
      <c r="V488" s="4"/>
      <c r="W488" s="4"/>
    </row>
    <row r="489" spans="1:245" x14ac:dyDescent="0.2">
      <c r="A489" s="4">
        <v>50</v>
      </c>
      <c r="B489" s="4">
        <v>0</v>
      </c>
      <c r="C489" s="4">
        <v>0</v>
      </c>
      <c r="D489" s="4">
        <v>1</v>
      </c>
      <c r="E489" s="4">
        <v>225</v>
      </c>
      <c r="F489" s="4">
        <f>ROUND(Source!AV484,O489)</f>
        <v>218094.56</v>
      </c>
      <c r="G489" s="4" t="s">
        <v>71</v>
      </c>
      <c r="H489" s="4" t="s">
        <v>72</v>
      </c>
      <c r="I489" s="4"/>
      <c r="J489" s="4"/>
      <c r="K489" s="4">
        <v>225</v>
      </c>
      <c r="L489" s="4">
        <v>4</v>
      </c>
      <c r="M489" s="4">
        <v>3</v>
      </c>
      <c r="N489" s="4" t="s">
        <v>3</v>
      </c>
      <c r="O489" s="4">
        <v>2</v>
      </c>
      <c r="P489" s="4"/>
      <c r="Q489" s="4"/>
      <c r="R489" s="4"/>
      <c r="S489" s="4"/>
      <c r="T489" s="4"/>
      <c r="U489" s="4"/>
      <c r="V489" s="4"/>
      <c r="W489" s="4"/>
    </row>
    <row r="490" spans="1:245" x14ac:dyDescent="0.2">
      <c r="A490" s="4">
        <v>50</v>
      </c>
      <c r="B490" s="4">
        <v>0</v>
      </c>
      <c r="C490" s="4">
        <v>0</v>
      </c>
      <c r="D490" s="4">
        <v>1</v>
      </c>
      <c r="E490" s="4">
        <v>226</v>
      </c>
      <c r="F490" s="4">
        <f>ROUND(Source!AW484,O490)</f>
        <v>218094.56</v>
      </c>
      <c r="G490" s="4" t="s">
        <v>73</v>
      </c>
      <c r="H490" s="4" t="s">
        <v>74</v>
      </c>
      <c r="I490" s="4"/>
      <c r="J490" s="4"/>
      <c r="K490" s="4">
        <v>226</v>
      </c>
      <c r="L490" s="4">
        <v>5</v>
      </c>
      <c r="M490" s="4">
        <v>3</v>
      </c>
      <c r="N490" s="4" t="s">
        <v>3</v>
      </c>
      <c r="O490" s="4">
        <v>2</v>
      </c>
      <c r="P490" s="4"/>
      <c r="Q490" s="4"/>
      <c r="R490" s="4"/>
      <c r="S490" s="4"/>
      <c r="T490" s="4"/>
      <c r="U490" s="4"/>
      <c r="V490" s="4"/>
      <c r="W490" s="4"/>
    </row>
    <row r="491" spans="1:245" x14ac:dyDescent="0.2">
      <c r="A491" s="4">
        <v>50</v>
      </c>
      <c r="B491" s="4">
        <v>0</v>
      </c>
      <c r="C491" s="4">
        <v>0</v>
      </c>
      <c r="D491" s="4">
        <v>1</v>
      </c>
      <c r="E491" s="4">
        <v>227</v>
      </c>
      <c r="F491" s="4">
        <f>ROUND(Source!AX484,O491)</f>
        <v>0</v>
      </c>
      <c r="G491" s="4" t="s">
        <v>75</v>
      </c>
      <c r="H491" s="4" t="s">
        <v>76</v>
      </c>
      <c r="I491" s="4"/>
      <c r="J491" s="4"/>
      <c r="K491" s="4">
        <v>227</v>
      </c>
      <c r="L491" s="4">
        <v>6</v>
      </c>
      <c r="M491" s="4">
        <v>3</v>
      </c>
      <c r="N491" s="4" t="s">
        <v>3</v>
      </c>
      <c r="O491" s="4">
        <v>2</v>
      </c>
      <c r="P491" s="4"/>
      <c r="Q491" s="4"/>
      <c r="R491" s="4"/>
      <c r="S491" s="4"/>
      <c r="T491" s="4"/>
      <c r="U491" s="4"/>
      <c r="V491" s="4"/>
      <c r="W491" s="4"/>
    </row>
    <row r="492" spans="1:245" x14ac:dyDescent="0.2">
      <c r="A492" s="4">
        <v>50</v>
      </c>
      <c r="B492" s="4">
        <v>0</v>
      </c>
      <c r="C492" s="4">
        <v>0</v>
      </c>
      <c r="D492" s="4">
        <v>1</v>
      </c>
      <c r="E492" s="4">
        <v>228</v>
      </c>
      <c r="F492" s="4">
        <f>ROUND(Source!AY484,O492)</f>
        <v>218094.56</v>
      </c>
      <c r="G492" s="4" t="s">
        <v>77</v>
      </c>
      <c r="H492" s="4" t="s">
        <v>78</v>
      </c>
      <c r="I492" s="4"/>
      <c r="J492" s="4"/>
      <c r="K492" s="4">
        <v>228</v>
      </c>
      <c r="L492" s="4">
        <v>7</v>
      </c>
      <c r="M492" s="4">
        <v>3</v>
      </c>
      <c r="N492" s="4" t="s">
        <v>3</v>
      </c>
      <c r="O492" s="4">
        <v>2</v>
      </c>
      <c r="P492" s="4"/>
      <c r="Q492" s="4"/>
      <c r="R492" s="4"/>
      <c r="S492" s="4"/>
      <c r="T492" s="4"/>
      <c r="U492" s="4"/>
      <c r="V492" s="4"/>
      <c r="W492" s="4"/>
    </row>
    <row r="493" spans="1:245" x14ac:dyDescent="0.2">
      <c r="A493" s="4">
        <v>50</v>
      </c>
      <c r="B493" s="4">
        <v>0</v>
      </c>
      <c r="C493" s="4">
        <v>0</v>
      </c>
      <c r="D493" s="4">
        <v>1</v>
      </c>
      <c r="E493" s="4">
        <v>216</v>
      </c>
      <c r="F493" s="4">
        <f>ROUND(Source!AP484,O493)</f>
        <v>0</v>
      </c>
      <c r="G493" s="4" t="s">
        <v>79</v>
      </c>
      <c r="H493" s="4" t="s">
        <v>80</v>
      </c>
      <c r="I493" s="4"/>
      <c r="J493" s="4"/>
      <c r="K493" s="4">
        <v>216</v>
      </c>
      <c r="L493" s="4">
        <v>8</v>
      </c>
      <c r="M493" s="4">
        <v>3</v>
      </c>
      <c r="N493" s="4" t="s">
        <v>3</v>
      </c>
      <c r="O493" s="4">
        <v>2</v>
      </c>
      <c r="P493" s="4"/>
      <c r="Q493" s="4"/>
      <c r="R493" s="4"/>
      <c r="S493" s="4"/>
      <c r="T493" s="4"/>
      <c r="U493" s="4"/>
      <c r="V493" s="4"/>
      <c r="W493" s="4"/>
    </row>
    <row r="494" spans="1:245" x14ac:dyDescent="0.2">
      <c r="A494" s="4">
        <v>50</v>
      </c>
      <c r="B494" s="4">
        <v>0</v>
      </c>
      <c r="C494" s="4">
        <v>0</v>
      </c>
      <c r="D494" s="4">
        <v>1</v>
      </c>
      <c r="E494" s="4">
        <v>223</v>
      </c>
      <c r="F494" s="4">
        <f>ROUND(Source!AQ484,O494)</f>
        <v>0</v>
      </c>
      <c r="G494" s="4" t="s">
        <v>81</v>
      </c>
      <c r="H494" s="4" t="s">
        <v>82</v>
      </c>
      <c r="I494" s="4"/>
      <c r="J494" s="4"/>
      <c r="K494" s="4">
        <v>223</v>
      </c>
      <c r="L494" s="4">
        <v>9</v>
      </c>
      <c r="M494" s="4">
        <v>3</v>
      </c>
      <c r="N494" s="4" t="s">
        <v>3</v>
      </c>
      <c r="O494" s="4">
        <v>2</v>
      </c>
      <c r="P494" s="4"/>
      <c r="Q494" s="4"/>
      <c r="R494" s="4"/>
      <c r="S494" s="4"/>
      <c r="T494" s="4"/>
      <c r="U494" s="4"/>
      <c r="V494" s="4"/>
      <c r="W494" s="4"/>
    </row>
    <row r="495" spans="1:245" x14ac:dyDescent="0.2">
      <c r="A495" s="4">
        <v>50</v>
      </c>
      <c r="B495" s="4">
        <v>0</v>
      </c>
      <c r="C495" s="4">
        <v>0</v>
      </c>
      <c r="D495" s="4">
        <v>1</v>
      </c>
      <c r="E495" s="4">
        <v>229</v>
      </c>
      <c r="F495" s="4">
        <f>ROUND(Source!AZ484,O495)</f>
        <v>0</v>
      </c>
      <c r="G495" s="4" t="s">
        <v>83</v>
      </c>
      <c r="H495" s="4" t="s">
        <v>84</v>
      </c>
      <c r="I495" s="4"/>
      <c r="J495" s="4"/>
      <c r="K495" s="4">
        <v>229</v>
      </c>
      <c r="L495" s="4">
        <v>10</v>
      </c>
      <c r="M495" s="4">
        <v>3</v>
      </c>
      <c r="N495" s="4" t="s">
        <v>3</v>
      </c>
      <c r="O495" s="4">
        <v>2</v>
      </c>
      <c r="P495" s="4"/>
      <c r="Q495" s="4"/>
      <c r="R495" s="4"/>
      <c r="S495" s="4"/>
      <c r="T495" s="4"/>
      <c r="U495" s="4"/>
      <c r="V495" s="4"/>
      <c r="W495" s="4"/>
    </row>
    <row r="496" spans="1:245" x14ac:dyDescent="0.2">
      <c r="A496" s="4">
        <v>50</v>
      </c>
      <c r="B496" s="4">
        <v>0</v>
      </c>
      <c r="C496" s="4">
        <v>0</v>
      </c>
      <c r="D496" s="4">
        <v>1</v>
      </c>
      <c r="E496" s="4">
        <v>203</v>
      </c>
      <c r="F496" s="4">
        <f>ROUND(Source!Q484,O496)</f>
        <v>97560.42</v>
      </c>
      <c r="G496" s="4" t="s">
        <v>85</v>
      </c>
      <c r="H496" s="4" t="s">
        <v>86</v>
      </c>
      <c r="I496" s="4"/>
      <c r="J496" s="4"/>
      <c r="K496" s="4">
        <v>203</v>
      </c>
      <c r="L496" s="4">
        <v>11</v>
      </c>
      <c r="M496" s="4">
        <v>3</v>
      </c>
      <c r="N496" s="4" t="s">
        <v>3</v>
      </c>
      <c r="O496" s="4">
        <v>2</v>
      </c>
      <c r="P496" s="4"/>
      <c r="Q496" s="4"/>
      <c r="R496" s="4"/>
      <c r="S496" s="4"/>
      <c r="T496" s="4"/>
      <c r="U496" s="4"/>
      <c r="V496" s="4"/>
      <c r="W496" s="4"/>
    </row>
    <row r="497" spans="1:23" x14ac:dyDescent="0.2">
      <c r="A497" s="4">
        <v>50</v>
      </c>
      <c r="B497" s="4">
        <v>0</v>
      </c>
      <c r="C497" s="4">
        <v>0</v>
      </c>
      <c r="D497" s="4">
        <v>1</v>
      </c>
      <c r="E497" s="4">
        <v>231</v>
      </c>
      <c r="F497" s="4">
        <f>ROUND(Source!BB484,O497)</f>
        <v>0</v>
      </c>
      <c r="G497" s="4" t="s">
        <v>87</v>
      </c>
      <c r="H497" s="4" t="s">
        <v>88</v>
      </c>
      <c r="I497" s="4"/>
      <c r="J497" s="4"/>
      <c r="K497" s="4">
        <v>231</v>
      </c>
      <c r="L497" s="4">
        <v>12</v>
      </c>
      <c r="M497" s="4">
        <v>3</v>
      </c>
      <c r="N497" s="4" t="s">
        <v>3</v>
      </c>
      <c r="O497" s="4">
        <v>2</v>
      </c>
      <c r="P497" s="4"/>
      <c r="Q497" s="4"/>
      <c r="R497" s="4"/>
      <c r="S497" s="4"/>
      <c r="T497" s="4"/>
      <c r="U497" s="4"/>
      <c r="V497" s="4"/>
      <c r="W497" s="4"/>
    </row>
    <row r="498" spans="1:23" x14ac:dyDescent="0.2">
      <c r="A498" s="4">
        <v>50</v>
      </c>
      <c r="B498" s="4">
        <v>0</v>
      </c>
      <c r="C498" s="4">
        <v>0</v>
      </c>
      <c r="D498" s="4">
        <v>1</v>
      </c>
      <c r="E498" s="4">
        <v>204</v>
      </c>
      <c r="F498" s="4">
        <f>ROUND(Source!R484,O498)</f>
        <v>51897.54</v>
      </c>
      <c r="G498" s="4" t="s">
        <v>89</v>
      </c>
      <c r="H498" s="4" t="s">
        <v>90</v>
      </c>
      <c r="I498" s="4"/>
      <c r="J498" s="4"/>
      <c r="K498" s="4">
        <v>204</v>
      </c>
      <c r="L498" s="4">
        <v>13</v>
      </c>
      <c r="M498" s="4">
        <v>3</v>
      </c>
      <c r="N498" s="4" t="s">
        <v>3</v>
      </c>
      <c r="O498" s="4">
        <v>2</v>
      </c>
      <c r="P498" s="4"/>
      <c r="Q498" s="4"/>
      <c r="R498" s="4"/>
      <c r="S498" s="4"/>
      <c r="T498" s="4"/>
      <c r="U498" s="4"/>
      <c r="V498" s="4"/>
      <c r="W498" s="4"/>
    </row>
    <row r="499" spans="1:23" x14ac:dyDescent="0.2">
      <c r="A499" s="4">
        <v>50</v>
      </c>
      <c r="B499" s="4">
        <v>0</v>
      </c>
      <c r="C499" s="4">
        <v>0</v>
      </c>
      <c r="D499" s="4">
        <v>1</v>
      </c>
      <c r="E499" s="4">
        <v>205</v>
      </c>
      <c r="F499" s="4">
        <f>ROUND(Source!S484,O499)</f>
        <v>16317.9</v>
      </c>
      <c r="G499" s="4" t="s">
        <v>91</v>
      </c>
      <c r="H499" s="4" t="s">
        <v>92</v>
      </c>
      <c r="I499" s="4"/>
      <c r="J499" s="4"/>
      <c r="K499" s="4">
        <v>205</v>
      </c>
      <c r="L499" s="4">
        <v>14</v>
      </c>
      <c r="M499" s="4">
        <v>3</v>
      </c>
      <c r="N499" s="4" t="s">
        <v>3</v>
      </c>
      <c r="O499" s="4">
        <v>2</v>
      </c>
      <c r="P499" s="4"/>
      <c r="Q499" s="4"/>
      <c r="R499" s="4"/>
      <c r="S499" s="4"/>
      <c r="T499" s="4"/>
      <c r="U499" s="4"/>
      <c r="V499" s="4"/>
      <c r="W499" s="4"/>
    </row>
    <row r="500" spans="1:23" x14ac:dyDescent="0.2">
      <c r="A500" s="4">
        <v>50</v>
      </c>
      <c r="B500" s="4">
        <v>0</v>
      </c>
      <c r="C500" s="4">
        <v>0</v>
      </c>
      <c r="D500" s="4">
        <v>1</v>
      </c>
      <c r="E500" s="4">
        <v>232</v>
      </c>
      <c r="F500" s="4">
        <f>ROUND(Source!BC484,O500)</f>
        <v>0</v>
      </c>
      <c r="G500" s="4" t="s">
        <v>93</v>
      </c>
      <c r="H500" s="4" t="s">
        <v>94</v>
      </c>
      <c r="I500" s="4"/>
      <c r="J500" s="4"/>
      <c r="K500" s="4">
        <v>232</v>
      </c>
      <c r="L500" s="4">
        <v>15</v>
      </c>
      <c r="M500" s="4">
        <v>3</v>
      </c>
      <c r="N500" s="4" t="s">
        <v>3</v>
      </c>
      <c r="O500" s="4">
        <v>2</v>
      </c>
      <c r="P500" s="4"/>
      <c r="Q500" s="4"/>
      <c r="R500" s="4"/>
      <c r="S500" s="4"/>
      <c r="T500" s="4"/>
      <c r="U500" s="4"/>
      <c r="V500" s="4"/>
      <c r="W500" s="4"/>
    </row>
    <row r="501" spans="1:23" x14ac:dyDescent="0.2">
      <c r="A501" s="4">
        <v>50</v>
      </c>
      <c r="B501" s="4">
        <v>0</v>
      </c>
      <c r="C501" s="4">
        <v>0</v>
      </c>
      <c r="D501" s="4">
        <v>1</v>
      </c>
      <c r="E501" s="4">
        <v>214</v>
      </c>
      <c r="F501" s="4">
        <f>ROUND(Source!AS484,O501)</f>
        <v>0</v>
      </c>
      <c r="G501" s="4" t="s">
        <v>95</v>
      </c>
      <c r="H501" s="4" t="s">
        <v>96</v>
      </c>
      <c r="I501" s="4"/>
      <c r="J501" s="4"/>
      <c r="K501" s="4">
        <v>214</v>
      </c>
      <c r="L501" s="4">
        <v>16</v>
      </c>
      <c r="M501" s="4">
        <v>3</v>
      </c>
      <c r="N501" s="4" t="s">
        <v>3</v>
      </c>
      <c r="O501" s="4">
        <v>2</v>
      </c>
      <c r="P501" s="4"/>
      <c r="Q501" s="4"/>
      <c r="R501" s="4"/>
      <c r="S501" s="4"/>
      <c r="T501" s="4"/>
      <c r="U501" s="4"/>
      <c r="V501" s="4"/>
      <c r="W501" s="4"/>
    </row>
    <row r="502" spans="1:23" x14ac:dyDescent="0.2">
      <c r="A502" s="4">
        <v>50</v>
      </c>
      <c r="B502" s="4">
        <v>0</v>
      </c>
      <c r="C502" s="4">
        <v>0</v>
      </c>
      <c r="D502" s="4">
        <v>1</v>
      </c>
      <c r="E502" s="4">
        <v>215</v>
      </c>
      <c r="F502" s="4">
        <f>ROUND(Source!AT484,O502)</f>
        <v>0</v>
      </c>
      <c r="G502" s="4" t="s">
        <v>97</v>
      </c>
      <c r="H502" s="4" t="s">
        <v>98</v>
      </c>
      <c r="I502" s="4"/>
      <c r="J502" s="4"/>
      <c r="K502" s="4">
        <v>215</v>
      </c>
      <c r="L502" s="4">
        <v>17</v>
      </c>
      <c r="M502" s="4">
        <v>3</v>
      </c>
      <c r="N502" s="4" t="s">
        <v>3</v>
      </c>
      <c r="O502" s="4">
        <v>2</v>
      </c>
      <c r="P502" s="4"/>
      <c r="Q502" s="4"/>
      <c r="R502" s="4"/>
      <c r="S502" s="4"/>
      <c r="T502" s="4"/>
      <c r="U502" s="4"/>
      <c r="V502" s="4"/>
      <c r="W502" s="4"/>
    </row>
    <row r="503" spans="1:23" x14ac:dyDescent="0.2">
      <c r="A503" s="4">
        <v>50</v>
      </c>
      <c r="B503" s="4">
        <v>0</v>
      </c>
      <c r="C503" s="4">
        <v>0</v>
      </c>
      <c r="D503" s="4">
        <v>1</v>
      </c>
      <c r="E503" s="4">
        <v>217</v>
      </c>
      <c r="F503" s="4">
        <f>ROUND(Source!AU484,O503)</f>
        <v>356701.57</v>
      </c>
      <c r="G503" s="4" t="s">
        <v>99</v>
      </c>
      <c r="H503" s="4" t="s">
        <v>100</v>
      </c>
      <c r="I503" s="4"/>
      <c r="J503" s="4"/>
      <c r="K503" s="4">
        <v>217</v>
      </c>
      <c r="L503" s="4">
        <v>18</v>
      </c>
      <c r="M503" s="4">
        <v>3</v>
      </c>
      <c r="N503" s="4" t="s">
        <v>3</v>
      </c>
      <c r="O503" s="4">
        <v>2</v>
      </c>
      <c r="P503" s="4"/>
      <c r="Q503" s="4"/>
      <c r="R503" s="4"/>
      <c r="S503" s="4"/>
      <c r="T503" s="4"/>
      <c r="U503" s="4"/>
      <c r="V503" s="4"/>
      <c r="W503" s="4"/>
    </row>
    <row r="504" spans="1:23" x14ac:dyDescent="0.2">
      <c r="A504" s="4">
        <v>50</v>
      </c>
      <c r="B504" s="4">
        <v>0</v>
      </c>
      <c r="C504" s="4">
        <v>0</v>
      </c>
      <c r="D504" s="4">
        <v>1</v>
      </c>
      <c r="E504" s="4">
        <v>230</v>
      </c>
      <c r="F504" s="4">
        <f>ROUND(Source!BA484,O504)</f>
        <v>0</v>
      </c>
      <c r="G504" s="4" t="s">
        <v>101</v>
      </c>
      <c r="H504" s="4" t="s">
        <v>102</v>
      </c>
      <c r="I504" s="4"/>
      <c r="J504" s="4"/>
      <c r="K504" s="4">
        <v>230</v>
      </c>
      <c r="L504" s="4">
        <v>19</v>
      </c>
      <c r="M504" s="4">
        <v>3</v>
      </c>
      <c r="N504" s="4" t="s">
        <v>3</v>
      </c>
      <c r="O504" s="4">
        <v>2</v>
      </c>
      <c r="P504" s="4"/>
      <c r="Q504" s="4"/>
      <c r="R504" s="4"/>
      <c r="S504" s="4"/>
      <c r="T504" s="4"/>
      <c r="U504" s="4"/>
      <c r="V504" s="4"/>
      <c r="W504" s="4"/>
    </row>
    <row r="505" spans="1:23" x14ac:dyDescent="0.2">
      <c r="A505" s="4">
        <v>50</v>
      </c>
      <c r="B505" s="4">
        <v>0</v>
      </c>
      <c r="C505" s="4">
        <v>0</v>
      </c>
      <c r="D505" s="4">
        <v>1</v>
      </c>
      <c r="E505" s="4">
        <v>206</v>
      </c>
      <c r="F505" s="4">
        <f>ROUND(Source!T484,O505)</f>
        <v>0</v>
      </c>
      <c r="G505" s="4" t="s">
        <v>103</v>
      </c>
      <c r="H505" s="4" t="s">
        <v>104</v>
      </c>
      <c r="I505" s="4"/>
      <c r="J505" s="4"/>
      <c r="K505" s="4">
        <v>206</v>
      </c>
      <c r="L505" s="4">
        <v>20</v>
      </c>
      <c r="M505" s="4">
        <v>3</v>
      </c>
      <c r="N505" s="4" t="s">
        <v>3</v>
      </c>
      <c r="O505" s="4">
        <v>2</v>
      </c>
      <c r="P505" s="4"/>
      <c r="Q505" s="4"/>
      <c r="R505" s="4"/>
      <c r="S505" s="4"/>
      <c r="T505" s="4"/>
      <c r="U505" s="4"/>
      <c r="V505" s="4"/>
      <c r="W505" s="4"/>
    </row>
    <row r="506" spans="1:23" x14ac:dyDescent="0.2">
      <c r="A506" s="4">
        <v>50</v>
      </c>
      <c r="B506" s="4">
        <v>0</v>
      </c>
      <c r="C506" s="4">
        <v>0</v>
      </c>
      <c r="D506" s="4">
        <v>1</v>
      </c>
      <c r="E506" s="4">
        <v>207</v>
      </c>
      <c r="F506" s="4">
        <f>Source!U484</f>
        <v>81.257133960000004</v>
      </c>
      <c r="G506" s="4" t="s">
        <v>105</v>
      </c>
      <c r="H506" s="4" t="s">
        <v>106</v>
      </c>
      <c r="I506" s="4"/>
      <c r="J506" s="4"/>
      <c r="K506" s="4">
        <v>207</v>
      </c>
      <c r="L506" s="4">
        <v>21</v>
      </c>
      <c r="M506" s="4">
        <v>3</v>
      </c>
      <c r="N506" s="4" t="s">
        <v>3</v>
      </c>
      <c r="O506" s="4">
        <v>-1</v>
      </c>
      <c r="P506" s="4"/>
      <c r="Q506" s="4"/>
      <c r="R506" s="4"/>
      <c r="S506" s="4"/>
      <c r="T506" s="4"/>
      <c r="U506" s="4"/>
      <c r="V506" s="4"/>
      <c r="W506" s="4"/>
    </row>
    <row r="507" spans="1:23" x14ac:dyDescent="0.2">
      <c r="A507" s="4">
        <v>50</v>
      </c>
      <c r="B507" s="4">
        <v>0</v>
      </c>
      <c r="C507" s="4">
        <v>0</v>
      </c>
      <c r="D507" s="4">
        <v>1</v>
      </c>
      <c r="E507" s="4">
        <v>208</v>
      </c>
      <c r="F507" s="4">
        <f>Source!V484</f>
        <v>0</v>
      </c>
      <c r="G507" s="4" t="s">
        <v>107</v>
      </c>
      <c r="H507" s="4" t="s">
        <v>108</v>
      </c>
      <c r="I507" s="4"/>
      <c r="J507" s="4"/>
      <c r="K507" s="4">
        <v>208</v>
      </c>
      <c r="L507" s="4">
        <v>22</v>
      </c>
      <c r="M507" s="4">
        <v>3</v>
      </c>
      <c r="N507" s="4" t="s">
        <v>3</v>
      </c>
      <c r="O507" s="4">
        <v>-1</v>
      </c>
      <c r="P507" s="4"/>
      <c r="Q507" s="4"/>
      <c r="R507" s="4"/>
      <c r="S507" s="4"/>
      <c r="T507" s="4"/>
      <c r="U507" s="4"/>
      <c r="V507" s="4"/>
      <c r="W507" s="4"/>
    </row>
    <row r="508" spans="1:23" x14ac:dyDescent="0.2">
      <c r="A508" s="4">
        <v>50</v>
      </c>
      <c r="B508" s="4">
        <v>0</v>
      </c>
      <c r="C508" s="4">
        <v>0</v>
      </c>
      <c r="D508" s="4">
        <v>1</v>
      </c>
      <c r="E508" s="4">
        <v>209</v>
      </c>
      <c r="F508" s="4">
        <f>ROUND(Source!W484,O508)</f>
        <v>0</v>
      </c>
      <c r="G508" s="4" t="s">
        <v>109</v>
      </c>
      <c r="H508" s="4" t="s">
        <v>110</v>
      </c>
      <c r="I508" s="4"/>
      <c r="J508" s="4"/>
      <c r="K508" s="4">
        <v>209</v>
      </c>
      <c r="L508" s="4">
        <v>23</v>
      </c>
      <c r="M508" s="4">
        <v>3</v>
      </c>
      <c r="N508" s="4" t="s">
        <v>3</v>
      </c>
      <c r="O508" s="4">
        <v>2</v>
      </c>
      <c r="P508" s="4"/>
      <c r="Q508" s="4"/>
      <c r="R508" s="4"/>
      <c r="S508" s="4"/>
      <c r="T508" s="4"/>
      <c r="U508" s="4"/>
      <c r="V508" s="4"/>
      <c r="W508" s="4"/>
    </row>
    <row r="509" spans="1:23" x14ac:dyDescent="0.2">
      <c r="A509" s="4">
        <v>50</v>
      </c>
      <c r="B509" s="4">
        <v>0</v>
      </c>
      <c r="C509" s="4">
        <v>0</v>
      </c>
      <c r="D509" s="4">
        <v>1</v>
      </c>
      <c r="E509" s="4">
        <v>210</v>
      </c>
      <c r="F509" s="4">
        <f>ROUND(Source!X484,O509)</f>
        <v>11422.53</v>
      </c>
      <c r="G509" s="4" t="s">
        <v>111</v>
      </c>
      <c r="H509" s="4" t="s">
        <v>112</v>
      </c>
      <c r="I509" s="4"/>
      <c r="J509" s="4"/>
      <c r="K509" s="4">
        <v>210</v>
      </c>
      <c r="L509" s="4">
        <v>24</v>
      </c>
      <c r="M509" s="4">
        <v>3</v>
      </c>
      <c r="N509" s="4" t="s">
        <v>3</v>
      </c>
      <c r="O509" s="4">
        <v>2</v>
      </c>
      <c r="P509" s="4"/>
      <c r="Q509" s="4"/>
      <c r="R509" s="4"/>
      <c r="S509" s="4"/>
      <c r="T509" s="4"/>
      <c r="U509" s="4"/>
      <c r="V509" s="4"/>
      <c r="W509" s="4"/>
    </row>
    <row r="510" spans="1:23" x14ac:dyDescent="0.2">
      <c r="A510" s="4">
        <v>50</v>
      </c>
      <c r="B510" s="4">
        <v>0</v>
      </c>
      <c r="C510" s="4">
        <v>0</v>
      </c>
      <c r="D510" s="4">
        <v>1</v>
      </c>
      <c r="E510" s="4">
        <v>211</v>
      </c>
      <c r="F510" s="4">
        <f>ROUND(Source!Y484,O510)</f>
        <v>1631.79</v>
      </c>
      <c r="G510" s="4" t="s">
        <v>113</v>
      </c>
      <c r="H510" s="4" t="s">
        <v>114</v>
      </c>
      <c r="I510" s="4"/>
      <c r="J510" s="4"/>
      <c r="K510" s="4">
        <v>211</v>
      </c>
      <c r="L510" s="4">
        <v>25</v>
      </c>
      <c r="M510" s="4">
        <v>3</v>
      </c>
      <c r="N510" s="4" t="s">
        <v>3</v>
      </c>
      <c r="O510" s="4">
        <v>2</v>
      </c>
      <c r="P510" s="4"/>
      <c r="Q510" s="4"/>
      <c r="R510" s="4"/>
      <c r="S510" s="4"/>
      <c r="T510" s="4"/>
      <c r="U510" s="4"/>
      <c r="V510" s="4"/>
      <c r="W510" s="4"/>
    </row>
    <row r="511" spans="1:23" x14ac:dyDescent="0.2">
      <c r="A511" s="4">
        <v>50</v>
      </c>
      <c r="B511" s="4">
        <v>0</v>
      </c>
      <c r="C511" s="4">
        <v>0</v>
      </c>
      <c r="D511" s="4">
        <v>1</v>
      </c>
      <c r="E511" s="4">
        <v>224</v>
      </c>
      <c r="F511" s="4">
        <f>ROUND(Source!AR484,O511)</f>
        <v>356701.57</v>
      </c>
      <c r="G511" s="4" t="s">
        <v>115</v>
      </c>
      <c r="H511" s="4" t="s">
        <v>116</v>
      </c>
      <c r="I511" s="4"/>
      <c r="J511" s="4"/>
      <c r="K511" s="4">
        <v>224</v>
      </c>
      <c r="L511" s="4">
        <v>26</v>
      </c>
      <c r="M511" s="4">
        <v>3</v>
      </c>
      <c r="N511" s="4" t="s">
        <v>3</v>
      </c>
      <c r="O511" s="4">
        <v>2</v>
      </c>
      <c r="P511" s="4"/>
      <c r="Q511" s="4"/>
      <c r="R511" s="4"/>
      <c r="S511" s="4"/>
      <c r="T511" s="4"/>
      <c r="U511" s="4"/>
      <c r="V511" s="4"/>
      <c r="W511" s="4"/>
    </row>
    <row r="513" spans="1:245" x14ac:dyDescent="0.2">
      <c r="A513" s="1">
        <v>5</v>
      </c>
      <c r="B513" s="1">
        <v>1</v>
      </c>
      <c r="C513" s="1"/>
      <c r="D513" s="1">
        <f>ROW(A519)</f>
        <v>519</v>
      </c>
      <c r="E513" s="1"/>
      <c r="F513" s="1" t="s">
        <v>15</v>
      </c>
      <c r="G513" s="1" t="s">
        <v>117</v>
      </c>
      <c r="H513" s="1" t="s">
        <v>3</v>
      </c>
      <c r="I513" s="1">
        <v>0</v>
      </c>
      <c r="J513" s="1"/>
      <c r="K513" s="1">
        <v>0</v>
      </c>
      <c r="L513" s="1"/>
      <c r="M513" s="1"/>
      <c r="N513" s="1"/>
      <c r="O513" s="1"/>
      <c r="P513" s="1"/>
      <c r="Q513" s="1"/>
      <c r="R513" s="1"/>
      <c r="S513" s="1"/>
      <c r="T513" s="1"/>
      <c r="U513" s="1" t="s">
        <v>3</v>
      </c>
      <c r="V513" s="1">
        <v>0</v>
      </c>
      <c r="W513" s="1"/>
      <c r="X513" s="1"/>
      <c r="Y513" s="1"/>
      <c r="Z513" s="1"/>
      <c r="AA513" s="1"/>
      <c r="AB513" s="1" t="s">
        <v>3</v>
      </c>
      <c r="AC513" s="1" t="s">
        <v>3</v>
      </c>
      <c r="AD513" s="1" t="s">
        <v>3</v>
      </c>
      <c r="AE513" s="1" t="s">
        <v>3</v>
      </c>
      <c r="AF513" s="1" t="s">
        <v>3</v>
      </c>
      <c r="AG513" s="1" t="s">
        <v>3</v>
      </c>
      <c r="AH513" s="1"/>
      <c r="AI513" s="1"/>
      <c r="AJ513" s="1"/>
      <c r="AK513" s="1"/>
      <c r="AL513" s="1"/>
      <c r="AM513" s="1"/>
      <c r="AN513" s="1"/>
      <c r="AO513" s="1"/>
      <c r="AP513" s="1" t="s">
        <v>3</v>
      </c>
      <c r="AQ513" s="1" t="s">
        <v>3</v>
      </c>
      <c r="AR513" s="1" t="s">
        <v>3</v>
      </c>
      <c r="AS513" s="1"/>
      <c r="AT513" s="1"/>
      <c r="AU513" s="1"/>
      <c r="AV513" s="1"/>
      <c r="AW513" s="1"/>
      <c r="AX513" s="1"/>
      <c r="AY513" s="1"/>
      <c r="AZ513" s="1" t="s">
        <v>3</v>
      </c>
      <c r="BA513" s="1"/>
      <c r="BB513" s="1" t="s">
        <v>3</v>
      </c>
      <c r="BC513" s="1" t="s">
        <v>3</v>
      </c>
      <c r="BD513" s="1" t="s">
        <v>3</v>
      </c>
      <c r="BE513" s="1" t="s">
        <v>3</v>
      </c>
      <c r="BF513" s="1" t="s">
        <v>3</v>
      </c>
      <c r="BG513" s="1" t="s">
        <v>3</v>
      </c>
      <c r="BH513" s="1" t="s">
        <v>3</v>
      </c>
      <c r="BI513" s="1" t="s">
        <v>3</v>
      </c>
      <c r="BJ513" s="1" t="s">
        <v>3</v>
      </c>
      <c r="BK513" s="1" t="s">
        <v>3</v>
      </c>
      <c r="BL513" s="1" t="s">
        <v>3</v>
      </c>
      <c r="BM513" s="1" t="s">
        <v>3</v>
      </c>
      <c r="BN513" s="1" t="s">
        <v>3</v>
      </c>
      <c r="BO513" s="1" t="s">
        <v>3</v>
      </c>
      <c r="BP513" s="1" t="s">
        <v>3</v>
      </c>
      <c r="BQ513" s="1"/>
      <c r="BR513" s="1"/>
      <c r="BS513" s="1"/>
      <c r="BT513" s="1"/>
      <c r="BU513" s="1"/>
      <c r="BV513" s="1"/>
      <c r="BW513" s="1"/>
      <c r="BX513" s="1">
        <v>0</v>
      </c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>
        <v>0</v>
      </c>
    </row>
    <row r="515" spans="1:245" x14ac:dyDescent="0.2">
      <c r="A515" s="2">
        <v>52</v>
      </c>
      <c r="B515" s="2">
        <f t="shared" ref="B515:G515" si="355">B519</f>
        <v>1</v>
      </c>
      <c r="C515" s="2">
        <f t="shared" si="355"/>
        <v>5</v>
      </c>
      <c r="D515" s="2">
        <f t="shared" si="355"/>
        <v>513</v>
      </c>
      <c r="E515" s="2">
        <f t="shared" si="355"/>
        <v>0</v>
      </c>
      <c r="F515" s="2" t="str">
        <f t="shared" si="355"/>
        <v>Новый подраздел</v>
      </c>
      <c r="G515" s="2" t="str">
        <f t="shared" si="355"/>
        <v>Установка бортового камня</v>
      </c>
      <c r="H515" s="2"/>
      <c r="I515" s="2"/>
      <c r="J515" s="2"/>
      <c r="K515" s="2"/>
      <c r="L515" s="2"/>
      <c r="M515" s="2"/>
      <c r="N515" s="2"/>
      <c r="O515" s="2">
        <f t="shared" ref="O515:AT515" si="356">O519</f>
        <v>36453.11</v>
      </c>
      <c r="P515" s="2">
        <f t="shared" si="356"/>
        <v>28132.89</v>
      </c>
      <c r="Q515" s="2">
        <f t="shared" si="356"/>
        <v>0</v>
      </c>
      <c r="R515" s="2">
        <f t="shared" si="356"/>
        <v>0</v>
      </c>
      <c r="S515" s="2">
        <f t="shared" si="356"/>
        <v>8320.2199999999993</v>
      </c>
      <c r="T515" s="2">
        <f t="shared" si="356"/>
        <v>0</v>
      </c>
      <c r="U515" s="2">
        <f t="shared" si="356"/>
        <v>44.148499999999999</v>
      </c>
      <c r="V515" s="2">
        <f t="shared" si="356"/>
        <v>0</v>
      </c>
      <c r="W515" s="2">
        <f t="shared" si="356"/>
        <v>0</v>
      </c>
      <c r="X515" s="2">
        <f t="shared" si="356"/>
        <v>5824.15</v>
      </c>
      <c r="Y515" s="2">
        <f t="shared" si="356"/>
        <v>832.02</v>
      </c>
      <c r="Z515" s="2">
        <f t="shared" si="356"/>
        <v>0</v>
      </c>
      <c r="AA515" s="2">
        <f t="shared" si="356"/>
        <v>0</v>
      </c>
      <c r="AB515" s="2">
        <f t="shared" si="356"/>
        <v>36453.11</v>
      </c>
      <c r="AC515" s="2">
        <f t="shared" si="356"/>
        <v>28132.89</v>
      </c>
      <c r="AD515" s="2">
        <f t="shared" si="356"/>
        <v>0</v>
      </c>
      <c r="AE515" s="2">
        <f t="shared" si="356"/>
        <v>0</v>
      </c>
      <c r="AF515" s="2">
        <f t="shared" si="356"/>
        <v>8320.2199999999993</v>
      </c>
      <c r="AG515" s="2">
        <f t="shared" si="356"/>
        <v>0</v>
      </c>
      <c r="AH515" s="2">
        <f t="shared" si="356"/>
        <v>44.148499999999999</v>
      </c>
      <c r="AI515" s="2">
        <f t="shared" si="356"/>
        <v>0</v>
      </c>
      <c r="AJ515" s="2">
        <f t="shared" si="356"/>
        <v>0</v>
      </c>
      <c r="AK515" s="2">
        <f t="shared" si="356"/>
        <v>5824.15</v>
      </c>
      <c r="AL515" s="2">
        <f t="shared" si="356"/>
        <v>832.02</v>
      </c>
      <c r="AM515" s="2">
        <f t="shared" si="356"/>
        <v>0</v>
      </c>
      <c r="AN515" s="2">
        <f t="shared" si="356"/>
        <v>0</v>
      </c>
      <c r="AO515" s="2">
        <f t="shared" si="356"/>
        <v>0</v>
      </c>
      <c r="AP515" s="2">
        <f t="shared" si="356"/>
        <v>0</v>
      </c>
      <c r="AQ515" s="2">
        <f t="shared" si="356"/>
        <v>0</v>
      </c>
      <c r="AR515" s="2">
        <f t="shared" si="356"/>
        <v>43109.279999999999</v>
      </c>
      <c r="AS515" s="2">
        <f t="shared" si="356"/>
        <v>0</v>
      </c>
      <c r="AT515" s="2">
        <f t="shared" si="356"/>
        <v>0</v>
      </c>
      <c r="AU515" s="2">
        <f t="shared" ref="AU515:BZ515" si="357">AU519</f>
        <v>43109.279999999999</v>
      </c>
      <c r="AV515" s="2">
        <f t="shared" si="357"/>
        <v>28132.89</v>
      </c>
      <c r="AW515" s="2">
        <f t="shared" si="357"/>
        <v>28132.89</v>
      </c>
      <c r="AX515" s="2">
        <f t="shared" si="357"/>
        <v>0</v>
      </c>
      <c r="AY515" s="2">
        <f t="shared" si="357"/>
        <v>28132.89</v>
      </c>
      <c r="AZ515" s="2">
        <f t="shared" si="357"/>
        <v>0</v>
      </c>
      <c r="BA515" s="2">
        <f t="shared" si="357"/>
        <v>0</v>
      </c>
      <c r="BB515" s="2">
        <f t="shared" si="357"/>
        <v>0</v>
      </c>
      <c r="BC515" s="2">
        <f t="shared" si="357"/>
        <v>0</v>
      </c>
      <c r="BD515" s="2">
        <f t="shared" si="357"/>
        <v>0</v>
      </c>
      <c r="BE515" s="2">
        <f t="shared" si="357"/>
        <v>0</v>
      </c>
      <c r="BF515" s="2">
        <f t="shared" si="357"/>
        <v>0</v>
      </c>
      <c r="BG515" s="2">
        <f t="shared" si="357"/>
        <v>0</v>
      </c>
      <c r="BH515" s="2">
        <f t="shared" si="357"/>
        <v>0</v>
      </c>
      <c r="BI515" s="2">
        <f t="shared" si="357"/>
        <v>0</v>
      </c>
      <c r="BJ515" s="2">
        <f t="shared" si="357"/>
        <v>0</v>
      </c>
      <c r="BK515" s="2">
        <f t="shared" si="357"/>
        <v>0</v>
      </c>
      <c r="BL515" s="2">
        <f t="shared" si="357"/>
        <v>0</v>
      </c>
      <c r="BM515" s="2">
        <f t="shared" si="357"/>
        <v>0</v>
      </c>
      <c r="BN515" s="2">
        <f t="shared" si="357"/>
        <v>0</v>
      </c>
      <c r="BO515" s="2">
        <f t="shared" si="357"/>
        <v>0</v>
      </c>
      <c r="BP515" s="2">
        <f t="shared" si="357"/>
        <v>0</v>
      </c>
      <c r="BQ515" s="2">
        <f t="shared" si="357"/>
        <v>0</v>
      </c>
      <c r="BR515" s="2">
        <f t="shared" si="357"/>
        <v>0</v>
      </c>
      <c r="BS515" s="2">
        <f t="shared" si="357"/>
        <v>0</v>
      </c>
      <c r="BT515" s="2">
        <f t="shared" si="357"/>
        <v>0</v>
      </c>
      <c r="BU515" s="2">
        <f t="shared" si="357"/>
        <v>0</v>
      </c>
      <c r="BV515" s="2">
        <f t="shared" si="357"/>
        <v>0</v>
      </c>
      <c r="BW515" s="2">
        <f t="shared" si="357"/>
        <v>0</v>
      </c>
      <c r="BX515" s="2">
        <f t="shared" si="357"/>
        <v>0</v>
      </c>
      <c r="BY515" s="2">
        <f t="shared" si="357"/>
        <v>0</v>
      </c>
      <c r="BZ515" s="2">
        <f t="shared" si="357"/>
        <v>0</v>
      </c>
      <c r="CA515" s="2">
        <f t="shared" ref="CA515:DF515" si="358">CA519</f>
        <v>43109.279999999999</v>
      </c>
      <c r="CB515" s="2">
        <f t="shared" si="358"/>
        <v>0</v>
      </c>
      <c r="CC515" s="2">
        <f t="shared" si="358"/>
        <v>0</v>
      </c>
      <c r="CD515" s="2">
        <f t="shared" si="358"/>
        <v>43109.279999999999</v>
      </c>
      <c r="CE515" s="2">
        <f t="shared" si="358"/>
        <v>28132.89</v>
      </c>
      <c r="CF515" s="2">
        <f t="shared" si="358"/>
        <v>28132.89</v>
      </c>
      <c r="CG515" s="2">
        <f t="shared" si="358"/>
        <v>0</v>
      </c>
      <c r="CH515" s="2">
        <f t="shared" si="358"/>
        <v>28132.89</v>
      </c>
      <c r="CI515" s="2">
        <f t="shared" si="358"/>
        <v>0</v>
      </c>
      <c r="CJ515" s="2">
        <f t="shared" si="358"/>
        <v>0</v>
      </c>
      <c r="CK515" s="2">
        <f t="shared" si="358"/>
        <v>0</v>
      </c>
      <c r="CL515" s="2">
        <f t="shared" si="358"/>
        <v>0</v>
      </c>
      <c r="CM515" s="2">
        <f t="shared" si="358"/>
        <v>0</v>
      </c>
      <c r="CN515" s="2">
        <f t="shared" si="358"/>
        <v>0</v>
      </c>
      <c r="CO515" s="2">
        <f t="shared" si="358"/>
        <v>0</v>
      </c>
      <c r="CP515" s="2">
        <f t="shared" si="358"/>
        <v>0</v>
      </c>
      <c r="CQ515" s="2">
        <f t="shared" si="358"/>
        <v>0</v>
      </c>
      <c r="CR515" s="2">
        <f t="shared" si="358"/>
        <v>0</v>
      </c>
      <c r="CS515" s="2">
        <f t="shared" si="358"/>
        <v>0</v>
      </c>
      <c r="CT515" s="2">
        <f t="shared" si="358"/>
        <v>0</v>
      </c>
      <c r="CU515" s="2">
        <f t="shared" si="358"/>
        <v>0</v>
      </c>
      <c r="CV515" s="2">
        <f t="shared" si="358"/>
        <v>0</v>
      </c>
      <c r="CW515" s="2">
        <f t="shared" si="358"/>
        <v>0</v>
      </c>
      <c r="CX515" s="2">
        <f t="shared" si="358"/>
        <v>0</v>
      </c>
      <c r="CY515" s="2">
        <f t="shared" si="358"/>
        <v>0</v>
      </c>
      <c r="CZ515" s="2">
        <f t="shared" si="358"/>
        <v>0</v>
      </c>
      <c r="DA515" s="2">
        <f t="shared" si="358"/>
        <v>0</v>
      </c>
      <c r="DB515" s="2">
        <f t="shared" si="358"/>
        <v>0</v>
      </c>
      <c r="DC515" s="2">
        <f t="shared" si="358"/>
        <v>0</v>
      </c>
      <c r="DD515" s="2">
        <f t="shared" si="358"/>
        <v>0</v>
      </c>
      <c r="DE515" s="2">
        <f t="shared" si="358"/>
        <v>0</v>
      </c>
      <c r="DF515" s="2">
        <f t="shared" si="358"/>
        <v>0</v>
      </c>
      <c r="DG515" s="3">
        <f t="shared" ref="DG515:EL515" si="359">DG519</f>
        <v>0</v>
      </c>
      <c r="DH515" s="3">
        <f t="shared" si="359"/>
        <v>0</v>
      </c>
      <c r="DI515" s="3">
        <f t="shared" si="359"/>
        <v>0</v>
      </c>
      <c r="DJ515" s="3">
        <f t="shared" si="359"/>
        <v>0</v>
      </c>
      <c r="DK515" s="3">
        <f t="shared" si="359"/>
        <v>0</v>
      </c>
      <c r="DL515" s="3">
        <f t="shared" si="359"/>
        <v>0</v>
      </c>
      <c r="DM515" s="3">
        <f t="shared" si="359"/>
        <v>0</v>
      </c>
      <c r="DN515" s="3">
        <f t="shared" si="359"/>
        <v>0</v>
      </c>
      <c r="DO515" s="3">
        <f t="shared" si="359"/>
        <v>0</v>
      </c>
      <c r="DP515" s="3">
        <f t="shared" si="359"/>
        <v>0</v>
      </c>
      <c r="DQ515" s="3">
        <f t="shared" si="359"/>
        <v>0</v>
      </c>
      <c r="DR515" s="3">
        <f t="shared" si="359"/>
        <v>0</v>
      </c>
      <c r="DS515" s="3">
        <f t="shared" si="359"/>
        <v>0</v>
      </c>
      <c r="DT515" s="3">
        <f t="shared" si="359"/>
        <v>0</v>
      </c>
      <c r="DU515" s="3">
        <f t="shared" si="359"/>
        <v>0</v>
      </c>
      <c r="DV515" s="3">
        <f t="shared" si="359"/>
        <v>0</v>
      </c>
      <c r="DW515" s="3">
        <f t="shared" si="359"/>
        <v>0</v>
      </c>
      <c r="DX515" s="3">
        <f t="shared" si="359"/>
        <v>0</v>
      </c>
      <c r="DY515" s="3">
        <f t="shared" si="359"/>
        <v>0</v>
      </c>
      <c r="DZ515" s="3">
        <f t="shared" si="359"/>
        <v>0</v>
      </c>
      <c r="EA515" s="3">
        <f t="shared" si="359"/>
        <v>0</v>
      </c>
      <c r="EB515" s="3">
        <f t="shared" si="359"/>
        <v>0</v>
      </c>
      <c r="EC515" s="3">
        <f t="shared" si="359"/>
        <v>0</v>
      </c>
      <c r="ED515" s="3">
        <f t="shared" si="359"/>
        <v>0</v>
      </c>
      <c r="EE515" s="3">
        <f t="shared" si="359"/>
        <v>0</v>
      </c>
      <c r="EF515" s="3">
        <f t="shared" si="359"/>
        <v>0</v>
      </c>
      <c r="EG515" s="3">
        <f t="shared" si="359"/>
        <v>0</v>
      </c>
      <c r="EH515" s="3">
        <f t="shared" si="359"/>
        <v>0</v>
      </c>
      <c r="EI515" s="3">
        <f t="shared" si="359"/>
        <v>0</v>
      </c>
      <c r="EJ515" s="3">
        <f t="shared" si="359"/>
        <v>0</v>
      </c>
      <c r="EK515" s="3">
        <f t="shared" si="359"/>
        <v>0</v>
      </c>
      <c r="EL515" s="3">
        <f t="shared" si="359"/>
        <v>0</v>
      </c>
      <c r="EM515" s="3">
        <f t="shared" ref="EM515:FR515" si="360">EM519</f>
        <v>0</v>
      </c>
      <c r="EN515" s="3">
        <f t="shared" si="360"/>
        <v>0</v>
      </c>
      <c r="EO515" s="3">
        <f t="shared" si="360"/>
        <v>0</v>
      </c>
      <c r="EP515" s="3">
        <f t="shared" si="360"/>
        <v>0</v>
      </c>
      <c r="EQ515" s="3">
        <f t="shared" si="360"/>
        <v>0</v>
      </c>
      <c r="ER515" s="3">
        <f t="shared" si="360"/>
        <v>0</v>
      </c>
      <c r="ES515" s="3">
        <f t="shared" si="360"/>
        <v>0</v>
      </c>
      <c r="ET515" s="3">
        <f t="shared" si="360"/>
        <v>0</v>
      </c>
      <c r="EU515" s="3">
        <f t="shared" si="360"/>
        <v>0</v>
      </c>
      <c r="EV515" s="3">
        <f t="shared" si="360"/>
        <v>0</v>
      </c>
      <c r="EW515" s="3">
        <f t="shared" si="360"/>
        <v>0</v>
      </c>
      <c r="EX515" s="3">
        <f t="shared" si="360"/>
        <v>0</v>
      </c>
      <c r="EY515" s="3">
        <f t="shared" si="360"/>
        <v>0</v>
      </c>
      <c r="EZ515" s="3">
        <f t="shared" si="360"/>
        <v>0</v>
      </c>
      <c r="FA515" s="3">
        <f t="shared" si="360"/>
        <v>0</v>
      </c>
      <c r="FB515" s="3">
        <f t="shared" si="360"/>
        <v>0</v>
      </c>
      <c r="FC515" s="3">
        <f t="shared" si="360"/>
        <v>0</v>
      </c>
      <c r="FD515" s="3">
        <f t="shared" si="360"/>
        <v>0</v>
      </c>
      <c r="FE515" s="3">
        <f t="shared" si="360"/>
        <v>0</v>
      </c>
      <c r="FF515" s="3">
        <f t="shared" si="360"/>
        <v>0</v>
      </c>
      <c r="FG515" s="3">
        <f t="shared" si="360"/>
        <v>0</v>
      </c>
      <c r="FH515" s="3">
        <f t="shared" si="360"/>
        <v>0</v>
      </c>
      <c r="FI515" s="3">
        <f t="shared" si="360"/>
        <v>0</v>
      </c>
      <c r="FJ515" s="3">
        <f t="shared" si="360"/>
        <v>0</v>
      </c>
      <c r="FK515" s="3">
        <f t="shared" si="360"/>
        <v>0</v>
      </c>
      <c r="FL515" s="3">
        <f t="shared" si="360"/>
        <v>0</v>
      </c>
      <c r="FM515" s="3">
        <f t="shared" si="360"/>
        <v>0</v>
      </c>
      <c r="FN515" s="3">
        <f t="shared" si="360"/>
        <v>0</v>
      </c>
      <c r="FO515" s="3">
        <f t="shared" si="360"/>
        <v>0</v>
      </c>
      <c r="FP515" s="3">
        <f t="shared" si="360"/>
        <v>0</v>
      </c>
      <c r="FQ515" s="3">
        <f t="shared" si="360"/>
        <v>0</v>
      </c>
      <c r="FR515" s="3">
        <f t="shared" si="360"/>
        <v>0</v>
      </c>
      <c r="FS515" s="3">
        <f t="shared" ref="FS515:GX515" si="361">FS519</f>
        <v>0</v>
      </c>
      <c r="FT515" s="3">
        <f t="shared" si="361"/>
        <v>0</v>
      </c>
      <c r="FU515" s="3">
        <f t="shared" si="361"/>
        <v>0</v>
      </c>
      <c r="FV515" s="3">
        <f t="shared" si="361"/>
        <v>0</v>
      </c>
      <c r="FW515" s="3">
        <f t="shared" si="361"/>
        <v>0</v>
      </c>
      <c r="FX515" s="3">
        <f t="shared" si="361"/>
        <v>0</v>
      </c>
      <c r="FY515" s="3">
        <f t="shared" si="361"/>
        <v>0</v>
      </c>
      <c r="FZ515" s="3">
        <f t="shared" si="361"/>
        <v>0</v>
      </c>
      <c r="GA515" s="3">
        <f t="shared" si="361"/>
        <v>0</v>
      </c>
      <c r="GB515" s="3">
        <f t="shared" si="361"/>
        <v>0</v>
      </c>
      <c r="GC515" s="3">
        <f t="shared" si="361"/>
        <v>0</v>
      </c>
      <c r="GD515" s="3">
        <f t="shared" si="361"/>
        <v>0</v>
      </c>
      <c r="GE515" s="3">
        <f t="shared" si="361"/>
        <v>0</v>
      </c>
      <c r="GF515" s="3">
        <f t="shared" si="361"/>
        <v>0</v>
      </c>
      <c r="GG515" s="3">
        <f t="shared" si="361"/>
        <v>0</v>
      </c>
      <c r="GH515" s="3">
        <f t="shared" si="361"/>
        <v>0</v>
      </c>
      <c r="GI515" s="3">
        <f t="shared" si="361"/>
        <v>0</v>
      </c>
      <c r="GJ515" s="3">
        <f t="shared" si="361"/>
        <v>0</v>
      </c>
      <c r="GK515" s="3">
        <f t="shared" si="361"/>
        <v>0</v>
      </c>
      <c r="GL515" s="3">
        <f t="shared" si="361"/>
        <v>0</v>
      </c>
      <c r="GM515" s="3">
        <f t="shared" si="361"/>
        <v>0</v>
      </c>
      <c r="GN515" s="3">
        <f t="shared" si="361"/>
        <v>0</v>
      </c>
      <c r="GO515" s="3">
        <f t="shared" si="361"/>
        <v>0</v>
      </c>
      <c r="GP515" s="3">
        <f t="shared" si="361"/>
        <v>0</v>
      </c>
      <c r="GQ515" s="3">
        <f t="shared" si="361"/>
        <v>0</v>
      </c>
      <c r="GR515" s="3">
        <f t="shared" si="361"/>
        <v>0</v>
      </c>
      <c r="GS515" s="3">
        <f t="shared" si="361"/>
        <v>0</v>
      </c>
      <c r="GT515" s="3">
        <f t="shared" si="361"/>
        <v>0</v>
      </c>
      <c r="GU515" s="3">
        <f t="shared" si="361"/>
        <v>0</v>
      </c>
      <c r="GV515" s="3">
        <f t="shared" si="361"/>
        <v>0</v>
      </c>
      <c r="GW515" s="3">
        <f t="shared" si="361"/>
        <v>0</v>
      </c>
      <c r="GX515" s="3">
        <f t="shared" si="361"/>
        <v>0</v>
      </c>
    </row>
    <row r="517" spans="1:245" x14ac:dyDescent="0.2">
      <c r="A517">
        <v>17</v>
      </c>
      <c r="B517">
        <v>1</v>
      </c>
      <c r="D517">
        <f>ROW(EtalonRes!A181)</f>
        <v>181</v>
      </c>
      <c r="E517" t="s">
        <v>265</v>
      </c>
      <c r="F517" t="s">
        <v>119</v>
      </c>
      <c r="G517" t="s">
        <v>120</v>
      </c>
      <c r="H517" t="s">
        <v>32</v>
      </c>
      <c r="I517">
        <f>ROUND(55/100,9)</f>
        <v>0.55000000000000004</v>
      </c>
      <c r="J517">
        <v>0</v>
      </c>
      <c r="O517">
        <f>ROUND(CP517,2)</f>
        <v>36453.11</v>
      </c>
      <c r="P517">
        <f>ROUND(CQ517*I517,2)</f>
        <v>28132.89</v>
      </c>
      <c r="Q517">
        <f>ROUND(CR517*I517,2)</f>
        <v>0</v>
      </c>
      <c r="R517">
        <f>ROUND(CS517*I517,2)</f>
        <v>0</v>
      </c>
      <c r="S517">
        <f>ROUND(CT517*I517,2)</f>
        <v>8320.2199999999993</v>
      </c>
      <c r="T517">
        <f>ROUND(CU517*I517,2)</f>
        <v>0</v>
      </c>
      <c r="U517">
        <f>CV517*I517</f>
        <v>44.148499999999999</v>
      </c>
      <c r="V517">
        <f>CW517*I517</f>
        <v>0</v>
      </c>
      <c r="W517">
        <f>ROUND(CX517*I517,2)</f>
        <v>0</v>
      </c>
      <c r="X517">
        <f>ROUND(CY517,2)</f>
        <v>5824.15</v>
      </c>
      <c r="Y517">
        <f>ROUND(CZ517,2)</f>
        <v>832.02</v>
      </c>
      <c r="AA517">
        <v>39292387</v>
      </c>
      <c r="AB517">
        <f>ROUND((AC517+AD517+AF517),6)</f>
        <v>66278.38</v>
      </c>
      <c r="AC517">
        <f>ROUND((ES517),6)</f>
        <v>51150.7</v>
      </c>
      <c r="AD517">
        <f>ROUND((((ET517)-(EU517))+AE517),6)</f>
        <v>0</v>
      </c>
      <c r="AE517">
        <f>ROUND((EU517),6)</f>
        <v>0</v>
      </c>
      <c r="AF517">
        <f>ROUND((EV517),6)</f>
        <v>15127.68</v>
      </c>
      <c r="AG517">
        <f>ROUND((AP517),6)</f>
        <v>0</v>
      </c>
      <c r="AH517">
        <f>(EW517)</f>
        <v>80.27</v>
      </c>
      <c r="AI517">
        <f>(EX517)</f>
        <v>0</v>
      </c>
      <c r="AJ517">
        <f>(AS517)</f>
        <v>0</v>
      </c>
      <c r="AK517">
        <v>66278.38</v>
      </c>
      <c r="AL517">
        <v>51150.7</v>
      </c>
      <c r="AM517">
        <v>0</v>
      </c>
      <c r="AN517">
        <v>0</v>
      </c>
      <c r="AO517">
        <v>15127.68</v>
      </c>
      <c r="AP517">
        <v>0</v>
      </c>
      <c r="AQ517">
        <v>80.27</v>
      </c>
      <c r="AR517">
        <v>0</v>
      </c>
      <c r="AS517">
        <v>0</v>
      </c>
      <c r="AT517">
        <v>70</v>
      </c>
      <c r="AU517">
        <v>10</v>
      </c>
      <c r="AV517">
        <v>1</v>
      </c>
      <c r="AW517">
        <v>1</v>
      </c>
      <c r="AZ517">
        <v>1</v>
      </c>
      <c r="BA517">
        <v>1</v>
      </c>
      <c r="BB517">
        <v>1</v>
      </c>
      <c r="BC517">
        <v>1</v>
      </c>
      <c r="BD517" t="s">
        <v>3</v>
      </c>
      <c r="BE517" t="s">
        <v>3</v>
      </c>
      <c r="BF517" t="s">
        <v>3</v>
      </c>
      <c r="BG517" t="s">
        <v>3</v>
      </c>
      <c r="BH517">
        <v>0</v>
      </c>
      <c r="BI517">
        <v>4</v>
      </c>
      <c r="BJ517" t="s">
        <v>121</v>
      </c>
      <c r="BM517">
        <v>0</v>
      </c>
      <c r="BN517">
        <v>0</v>
      </c>
      <c r="BO517" t="s">
        <v>3</v>
      </c>
      <c r="BP517">
        <v>0</v>
      </c>
      <c r="BQ517">
        <v>1</v>
      </c>
      <c r="BR517">
        <v>0</v>
      </c>
      <c r="BS517">
        <v>1</v>
      </c>
      <c r="BT517">
        <v>1</v>
      </c>
      <c r="BU517">
        <v>1</v>
      </c>
      <c r="BV517">
        <v>1</v>
      </c>
      <c r="BW517">
        <v>1</v>
      </c>
      <c r="BX517">
        <v>1</v>
      </c>
      <c r="BY517" t="s">
        <v>3</v>
      </c>
      <c r="BZ517">
        <v>70</v>
      </c>
      <c r="CA517">
        <v>10</v>
      </c>
      <c r="CE517">
        <v>0</v>
      </c>
      <c r="CF517">
        <v>0</v>
      </c>
      <c r="CG517">
        <v>0</v>
      </c>
      <c r="CM517">
        <v>0</v>
      </c>
      <c r="CN517" t="s">
        <v>3</v>
      </c>
      <c r="CO517">
        <v>0</v>
      </c>
      <c r="CP517">
        <f>(P517+Q517+S517)</f>
        <v>36453.11</v>
      </c>
      <c r="CQ517">
        <f>(AC517*BC517*AW517)</f>
        <v>51150.7</v>
      </c>
      <c r="CR517">
        <f>((((ET517)*BB517-(EU517)*BS517)+AE517*BS517)*AV517)</f>
        <v>0</v>
      </c>
      <c r="CS517">
        <f>(AE517*BS517*AV517)</f>
        <v>0</v>
      </c>
      <c r="CT517">
        <f>(AF517*BA517*AV517)</f>
        <v>15127.68</v>
      </c>
      <c r="CU517">
        <f>AG517</f>
        <v>0</v>
      </c>
      <c r="CV517">
        <f>(AH517*AV517)</f>
        <v>80.27</v>
      </c>
      <c r="CW517">
        <f>AI517</f>
        <v>0</v>
      </c>
      <c r="CX517">
        <f>AJ517</f>
        <v>0</v>
      </c>
      <c r="CY517">
        <f>((S517*BZ517)/100)</f>
        <v>5824.1539999999986</v>
      </c>
      <c r="CZ517">
        <f>((S517*CA517)/100)</f>
        <v>832.02199999999993</v>
      </c>
      <c r="DC517" t="s">
        <v>3</v>
      </c>
      <c r="DD517" t="s">
        <v>3</v>
      </c>
      <c r="DE517" t="s">
        <v>3</v>
      </c>
      <c r="DF517" t="s">
        <v>3</v>
      </c>
      <c r="DG517" t="s">
        <v>3</v>
      </c>
      <c r="DH517" t="s">
        <v>3</v>
      </c>
      <c r="DI517" t="s">
        <v>3</v>
      </c>
      <c r="DJ517" t="s">
        <v>3</v>
      </c>
      <c r="DK517" t="s">
        <v>3</v>
      </c>
      <c r="DL517" t="s">
        <v>3</v>
      </c>
      <c r="DM517" t="s">
        <v>3</v>
      </c>
      <c r="DN517">
        <v>0</v>
      </c>
      <c r="DO517">
        <v>0</v>
      </c>
      <c r="DP517">
        <v>1</v>
      </c>
      <c r="DQ517">
        <v>1</v>
      </c>
      <c r="DU517">
        <v>1003</v>
      </c>
      <c r="DV517" t="s">
        <v>32</v>
      </c>
      <c r="DW517" t="s">
        <v>32</v>
      </c>
      <c r="DX517">
        <v>100</v>
      </c>
      <c r="EE517">
        <v>34857346</v>
      </c>
      <c r="EF517">
        <v>1</v>
      </c>
      <c r="EG517" t="s">
        <v>22</v>
      </c>
      <c r="EH517">
        <v>0</v>
      </c>
      <c r="EI517" t="s">
        <v>3</v>
      </c>
      <c r="EJ517">
        <v>4</v>
      </c>
      <c r="EK517">
        <v>0</v>
      </c>
      <c r="EL517" t="s">
        <v>23</v>
      </c>
      <c r="EM517" t="s">
        <v>24</v>
      </c>
      <c r="EO517" t="s">
        <v>3</v>
      </c>
      <c r="EQ517">
        <v>0</v>
      </c>
      <c r="ER517">
        <v>66278.38</v>
      </c>
      <c r="ES517">
        <v>51150.7</v>
      </c>
      <c r="ET517">
        <v>0</v>
      </c>
      <c r="EU517">
        <v>0</v>
      </c>
      <c r="EV517">
        <v>15127.68</v>
      </c>
      <c r="EW517">
        <v>80.27</v>
      </c>
      <c r="EX517">
        <v>0</v>
      </c>
      <c r="EY517">
        <v>0</v>
      </c>
      <c r="FQ517">
        <v>0</v>
      </c>
      <c r="FR517">
        <f>ROUND(IF(AND(BH517=3,BI517=3),P517,0),2)</f>
        <v>0</v>
      </c>
      <c r="FS517">
        <v>0</v>
      </c>
      <c r="FX517">
        <v>70</v>
      </c>
      <c r="FY517">
        <v>10</v>
      </c>
      <c r="GA517" t="s">
        <v>3</v>
      </c>
      <c r="GD517">
        <v>0</v>
      </c>
      <c r="GF517">
        <v>1662705162</v>
      </c>
      <c r="GG517">
        <v>2</v>
      </c>
      <c r="GH517">
        <v>1</v>
      </c>
      <c r="GI517">
        <v>-2</v>
      </c>
      <c r="GJ517">
        <v>0</v>
      </c>
      <c r="GK517">
        <f>ROUND(R517*(R12)/100,2)</f>
        <v>0</v>
      </c>
      <c r="GL517">
        <f>ROUND(IF(AND(BH517=3,BI517=3,FS517&lt;&gt;0),P517,0),2)</f>
        <v>0</v>
      </c>
      <c r="GM517">
        <f>ROUND(O517+X517+Y517+GK517,2)+GX517</f>
        <v>43109.279999999999</v>
      </c>
      <c r="GN517">
        <f>IF(OR(BI517=0,BI517=1),ROUND(O517+X517+Y517+GK517,2),0)</f>
        <v>0</v>
      </c>
      <c r="GO517">
        <f>IF(BI517=2,ROUND(O517+X517+Y517+GK517,2),0)</f>
        <v>0</v>
      </c>
      <c r="GP517">
        <f>IF(BI517=4,ROUND(O517+X517+Y517+GK517,2)+GX517,0)</f>
        <v>43109.279999999999</v>
      </c>
      <c r="GR517">
        <v>0</v>
      </c>
      <c r="GS517">
        <v>3</v>
      </c>
      <c r="GT517">
        <v>0</v>
      </c>
      <c r="GU517" t="s">
        <v>3</v>
      </c>
      <c r="GV517">
        <f>ROUND((GT517),6)</f>
        <v>0</v>
      </c>
      <c r="GW517">
        <v>1</v>
      </c>
      <c r="GX517">
        <f>ROUND(HC517*I517,2)</f>
        <v>0</v>
      </c>
      <c r="HA517">
        <v>0</v>
      </c>
      <c r="HB517">
        <v>0</v>
      </c>
      <c r="HC517">
        <f>GV517*GW517</f>
        <v>0</v>
      </c>
      <c r="IK517">
        <v>0</v>
      </c>
    </row>
    <row r="519" spans="1:245" x14ac:dyDescent="0.2">
      <c r="A519" s="2">
        <v>51</v>
      </c>
      <c r="B519" s="2">
        <f>B513</f>
        <v>1</v>
      </c>
      <c r="C519" s="2">
        <f>A513</f>
        <v>5</v>
      </c>
      <c r="D519" s="2">
        <f>ROW(A513)</f>
        <v>513</v>
      </c>
      <c r="E519" s="2"/>
      <c r="F519" s="2" t="str">
        <f>IF(F513&lt;&gt;"",F513,"")</f>
        <v>Новый подраздел</v>
      </c>
      <c r="G519" s="2" t="str">
        <f>IF(G513&lt;&gt;"",G513,"")</f>
        <v>Установка бортового камня</v>
      </c>
      <c r="H519" s="2">
        <v>0</v>
      </c>
      <c r="I519" s="2"/>
      <c r="J519" s="2"/>
      <c r="K519" s="2"/>
      <c r="L519" s="2"/>
      <c r="M519" s="2"/>
      <c r="N519" s="2"/>
      <c r="O519" s="2">
        <f t="shared" ref="O519:T519" si="362">ROUND(AB519,2)</f>
        <v>36453.11</v>
      </c>
      <c r="P519" s="2">
        <f t="shared" si="362"/>
        <v>28132.89</v>
      </c>
      <c r="Q519" s="2">
        <f t="shared" si="362"/>
        <v>0</v>
      </c>
      <c r="R519" s="2">
        <f t="shared" si="362"/>
        <v>0</v>
      </c>
      <c r="S519" s="2">
        <f t="shared" si="362"/>
        <v>8320.2199999999993</v>
      </c>
      <c r="T519" s="2">
        <f t="shared" si="362"/>
        <v>0</v>
      </c>
      <c r="U519" s="2">
        <f>AH519</f>
        <v>44.148499999999999</v>
      </c>
      <c r="V519" s="2">
        <f>AI519</f>
        <v>0</v>
      </c>
      <c r="W519" s="2">
        <f>ROUND(AJ519,2)</f>
        <v>0</v>
      </c>
      <c r="X519" s="2">
        <f>ROUND(AK519,2)</f>
        <v>5824.15</v>
      </c>
      <c r="Y519" s="2">
        <f>ROUND(AL519,2)</f>
        <v>832.02</v>
      </c>
      <c r="Z519" s="2"/>
      <c r="AA519" s="2"/>
      <c r="AB519" s="2">
        <f>ROUND(SUMIF(AA517:AA517,"=39292387",O517:O517),2)</f>
        <v>36453.11</v>
      </c>
      <c r="AC519" s="2">
        <f>ROUND(SUMIF(AA517:AA517,"=39292387",P517:P517),2)</f>
        <v>28132.89</v>
      </c>
      <c r="AD519" s="2">
        <f>ROUND(SUMIF(AA517:AA517,"=39292387",Q517:Q517),2)</f>
        <v>0</v>
      </c>
      <c r="AE519" s="2">
        <f>ROUND(SUMIF(AA517:AA517,"=39292387",R517:R517),2)</f>
        <v>0</v>
      </c>
      <c r="AF519" s="2">
        <f>ROUND(SUMIF(AA517:AA517,"=39292387",S517:S517),2)</f>
        <v>8320.2199999999993</v>
      </c>
      <c r="AG519" s="2">
        <f>ROUND(SUMIF(AA517:AA517,"=39292387",T517:T517),2)</f>
        <v>0</v>
      </c>
      <c r="AH519" s="2">
        <f>SUMIF(AA517:AA517,"=39292387",U517:U517)</f>
        <v>44.148499999999999</v>
      </c>
      <c r="AI519" s="2">
        <f>SUMIF(AA517:AA517,"=39292387",V517:V517)</f>
        <v>0</v>
      </c>
      <c r="AJ519" s="2">
        <f>ROUND(SUMIF(AA517:AA517,"=39292387",W517:W517),2)</f>
        <v>0</v>
      </c>
      <c r="AK519" s="2">
        <f>ROUND(SUMIF(AA517:AA517,"=39292387",X517:X517),2)</f>
        <v>5824.15</v>
      </c>
      <c r="AL519" s="2">
        <f>ROUND(SUMIF(AA517:AA517,"=39292387",Y517:Y517),2)</f>
        <v>832.02</v>
      </c>
      <c r="AM519" s="2"/>
      <c r="AN519" s="2"/>
      <c r="AO519" s="2">
        <f t="shared" ref="AO519:BC519" si="363">ROUND(BX519,2)</f>
        <v>0</v>
      </c>
      <c r="AP519" s="2">
        <f t="shared" si="363"/>
        <v>0</v>
      </c>
      <c r="AQ519" s="2">
        <f t="shared" si="363"/>
        <v>0</v>
      </c>
      <c r="AR519" s="2">
        <f t="shared" si="363"/>
        <v>43109.279999999999</v>
      </c>
      <c r="AS519" s="2">
        <f t="shared" si="363"/>
        <v>0</v>
      </c>
      <c r="AT519" s="2">
        <f t="shared" si="363"/>
        <v>0</v>
      </c>
      <c r="AU519" s="2">
        <f t="shared" si="363"/>
        <v>43109.279999999999</v>
      </c>
      <c r="AV519" s="2">
        <f t="shared" si="363"/>
        <v>28132.89</v>
      </c>
      <c r="AW519" s="2">
        <f t="shared" si="363"/>
        <v>28132.89</v>
      </c>
      <c r="AX519" s="2">
        <f t="shared" si="363"/>
        <v>0</v>
      </c>
      <c r="AY519" s="2">
        <f t="shared" si="363"/>
        <v>28132.89</v>
      </c>
      <c r="AZ519" s="2">
        <f t="shared" si="363"/>
        <v>0</v>
      </c>
      <c r="BA519" s="2">
        <f t="shared" si="363"/>
        <v>0</v>
      </c>
      <c r="BB519" s="2">
        <f t="shared" si="363"/>
        <v>0</v>
      </c>
      <c r="BC519" s="2">
        <f t="shared" si="363"/>
        <v>0</v>
      </c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>
        <f>ROUND(SUMIF(AA517:AA517,"=39292387",FQ517:FQ517),2)</f>
        <v>0</v>
      </c>
      <c r="BY519" s="2">
        <f>ROUND(SUMIF(AA517:AA517,"=39292387",FR517:FR517),2)</f>
        <v>0</v>
      </c>
      <c r="BZ519" s="2">
        <f>ROUND(SUMIF(AA517:AA517,"=39292387",GL517:GL517),2)</f>
        <v>0</v>
      </c>
      <c r="CA519" s="2">
        <f>ROUND(SUMIF(AA517:AA517,"=39292387",GM517:GM517),2)</f>
        <v>43109.279999999999</v>
      </c>
      <c r="CB519" s="2">
        <f>ROUND(SUMIF(AA517:AA517,"=39292387",GN517:GN517),2)</f>
        <v>0</v>
      </c>
      <c r="CC519" s="2">
        <f>ROUND(SUMIF(AA517:AA517,"=39292387",GO517:GO517),2)</f>
        <v>0</v>
      </c>
      <c r="CD519" s="2">
        <f>ROUND(SUMIF(AA517:AA517,"=39292387",GP517:GP517),2)</f>
        <v>43109.279999999999</v>
      </c>
      <c r="CE519" s="2">
        <f>AC519-BX519</f>
        <v>28132.89</v>
      </c>
      <c r="CF519" s="2">
        <f>AC519-BY519</f>
        <v>28132.89</v>
      </c>
      <c r="CG519" s="2">
        <f>BX519-BZ519</f>
        <v>0</v>
      </c>
      <c r="CH519" s="2">
        <f>AC519-BX519-BY519+BZ519</f>
        <v>28132.89</v>
      </c>
      <c r="CI519" s="2">
        <f>BY519-BZ519</f>
        <v>0</v>
      </c>
      <c r="CJ519" s="2">
        <f>ROUND(SUMIF(AA517:AA517,"=39292387",GX517:GX517),2)</f>
        <v>0</v>
      </c>
      <c r="CK519" s="2">
        <f>ROUND(SUMIF(AA517:AA517,"=39292387",GY517:GY517),2)</f>
        <v>0</v>
      </c>
      <c r="CL519" s="2">
        <f>ROUND(SUMIF(AA517:AA517,"=39292387",GZ517:GZ517),2)</f>
        <v>0</v>
      </c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>
        <v>0</v>
      </c>
    </row>
    <row r="521" spans="1:245" x14ac:dyDescent="0.2">
      <c r="A521" s="4">
        <v>50</v>
      </c>
      <c r="B521" s="4">
        <v>0</v>
      </c>
      <c r="C521" s="4">
        <v>0</v>
      </c>
      <c r="D521" s="4">
        <v>1</v>
      </c>
      <c r="E521" s="4">
        <v>201</v>
      </c>
      <c r="F521" s="4">
        <f>ROUND(Source!O519,O521)</f>
        <v>36453.11</v>
      </c>
      <c r="G521" s="4" t="s">
        <v>65</v>
      </c>
      <c r="H521" s="4" t="s">
        <v>66</v>
      </c>
      <c r="I521" s="4"/>
      <c r="J521" s="4"/>
      <c r="K521" s="4">
        <v>201</v>
      </c>
      <c r="L521" s="4">
        <v>1</v>
      </c>
      <c r="M521" s="4">
        <v>3</v>
      </c>
      <c r="N521" s="4" t="s">
        <v>3</v>
      </c>
      <c r="O521" s="4">
        <v>2</v>
      </c>
      <c r="P521" s="4"/>
      <c r="Q521" s="4"/>
      <c r="R521" s="4"/>
      <c r="S521" s="4"/>
      <c r="T521" s="4"/>
      <c r="U521" s="4"/>
      <c r="V521" s="4"/>
      <c r="W521" s="4"/>
    </row>
    <row r="522" spans="1:245" x14ac:dyDescent="0.2">
      <c r="A522" s="4">
        <v>50</v>
      </c>
      <c r="B522" s="4">
        <v>0</v>
      </c>
      <c r="C522" s="4">
        <v>0</v>
      </c>
      <c r="D522" s="4">
        <v>1</v>
      </c>
      <c r="E522" s="4">
        <v>202</v>
      </c>
      <c r="F522" s="4">
        <f>ROUND(Source!P519,O522)</f>
        <v>28132.89</v>
      </c>
      <c r="G522" s="4" t="s">
        <v>67</v>
      </c>
      <c r="H522" s="4" t="s">
        <v>68</v>
      </c>
      <c r="I522" s="4"/>
      <c r="J522" s="4"/>
      <c r="K522" s="4">
        <v>202</v>
      </c>
      <c r="L522" s="4">
        <v>2</v>
      </c>
      <c r="M522" s="4">
        <v>3</v>
      </c>
      <c r="N522" s="4" t="s">
        <v>3</v>
      </c>
      <c r="O522" s="4">
        <v>2</v>
      </c>
      <c r="P522" s="4"/>
      <c r="Q522" s="4"/>
      <c r="R522" s="4"/>
      <c r="S522" s="4"/>
      <c r="T522" s="4"/>
      <c r="U522" s="4"/>
      <c r="V522" s="4"/>
      <c r="W522" s="4"/>
    </row>
    <row r="523" spans="1:245" x14ac:dyDescent="0.2">
      <c r="A523" s="4">
        <v>50</v>
      </c>
      <c r="B523" s="4">
        <v>0</v>
      </c>
      <c r="C523" s="4">
        <v>0</v>
      </c>
      <c r="D523" s="4">
        <v>1</v>
      </c>
      <c r="E523" s="4">
        <v>222</v>
      </c>
      <c r="F523" s="4">
        <f>ROUND(Source!AO519,O523)</f>
        <v>0</v>
      </c>
      <c r="G523" s="4" t="s">
        <v>69</v>
      </c>
      <c r="H523" s="4" t="s">
        <v>70</v>
      </c>
      <c r="I523" s="4"/>
      <c r="J523" s="4"/>
      <c r="K523" s="4">
        <v>222</v>
      </c>
      <c r="L523" s="4">
        <v>3</v>
      </c>
      <c r="M523" s="4">
        <v>3</v>
      </c>
      <c r="N523" s="4" t="s">
        <v>3</v>
      </c>
      <c r="O523" s="4">
        <v>2</v>
      </c>
      <c r="P523" s="4"/>
      <c r="Q523" s="4"/>
      <c r="R523" s="4"/>
      <c r="S523" s="4"/>
      <c r="T523" s="4"/>
      <c r="U523" s="4"/>
      <c r="V523" s="4"/>
      <c r="W523" s="4"/>
    </row>
    <row r="524" spans="1:245" x14ac:dyDescent="0.2">
      <c r="A524" s="4">
        <v>50</v>
      </c>
      <c r="B524" s="4">
        <v>0</v>
      </c>
      <c r="C524" s="4">
        <v>0</v>
      </c>
      <c r="D524" s="4">
        <v>1</v>
      </c>
      <c r="E524" s="4">
        <v>225</v>
      </c>
      <c r="F524" s="4">
        <f>ROUND(Source!AV519,O524)</f>
        <v>28132.89</v>
      </c>
      <c r="G524" s="4" t="s">
        <v>71</v>
      </c>
      <c r="H524" s="4" t="s">
        <v>72</v>
      </c>
      <c r="I524" s="4"/>
      <c r="J524" s="4"/>
      <c r="K524" s="4">
        <v>225</v>
      </c>
      <c r="L524" s="4">
        <v>4</v>
      </c>
      <c r="M524" s="4">
        <v>3</v>
      </c>
      <c r="N524" s="4" t="s">
        <v>3</v>
      </c>
      <c r="O524" s="4">
        <v>2</v>
      </c>
      <c r="P524" s="4"/>
      <c r="Q524" s="4"/>
      <c r="R524" s="4"/>
      <c r="S524" s="4"/>
      <c r="T524" s="4"/>
      <c r="U524" s="4"/>
      <c r="V524" s="4"/>
      <c r="W524" s="4"/>
    </row>
    <row r="525" spans="1:245" x14ac:dyDescent="0.2">
      <c r="A525" s="4">
        <v>50</v>
      </c>
      <c r="B525" s="4">
        <v>0</v>
      </c>
      <c r="C525" s="4">
        <v>0</v>
      </c>
      <c r="D525" s="4">
        <v>1</v>
      </c>
      <c r="E525" s="4">
        <v>226</v>
      </c>
      <c r="F525" s="4">
        <f>ROUND(Source!AW519,O525)</f>
        <v>28132.89</v>
      </c>
      <c r="G525" s="4" t="s">
        <v>73</v>
      </c>
      <c r="H525" s="4" t="s">
        <v>74</v>
      </c>
      <c r="I525" s="4"/>
      <c r="J525" s="4"/>
      <c r="K525" s="4">
        <v>226</v>
      </c>
      <c r="L525" s="4">
        <v>5</v>
      </c>
      <c r="M525" s="4">
        <v>3</v>
      </c>
      <c r="N525" s="4" t="s">
        <v>3</v>
      </c>
      <c r="O525" s="4">
        <v>2</v>
      </c>
      <c r="P525" s="4"/>
      <c r="Q525" s="4"/>
      <c r="R525" s="4"/>
      <c r="S525" s="4"/>
      <c r="T525" s="4"/>
      <c r="U525" s="4"/>
      <c r="V525" s="4"/>
      <c r="W525" s="4"/>
    </row>
    <row r="526" spans="1:245" x14ac:dyDescent="0.2">
      <c r="A526" s="4">
        <v>50</v>
      </c>
      <c r="B526" s="4">
        <v>0</v>
      </c>
      <c r="C526" s="4">
        <v>0</v>
      </c>
      <c r="D526" s="4">
        <v>1</v>
      </c>
      <c r="E526" s="4">
        <v>227</v>
      </c>
      <c r="F526" s="4">
        <f>ROUND(Source!AX519,O526)</f>
        <v>0</v>
      </c>
      <c r="G526" s="4" t="s">
        <v>75</v>
      </c>
      <c r="H526" s="4" t="s">
        <v>76</v>
      </c>
      <c r="I526" s="4"/>
      <c r="J526" s="4"/>
      <c r="K526" s="4">
        <v>227</v>
      </c>
      <c r="L526" s="4">
        <v>6</v>
      </c>
      <c r="M526" s="4">
        <v>3</v>
      </c>
      <c r="N526" s="4" t="s">
        <v>3</v>
      </c>
      <c r="O526" s="4">
        <v>2</v>
      </c>
      <c r="P526" s="4"/>
      <c r="Q526" s="4"/>
      <c r="R526" s="4"/>
      <c r="S526" s="4"/>
      <c r="T526" s="4"/>
      <c r="U526" s="4"/>
      <c r="V526" s="4"/>
      <c r="W526" s="4"/>
    </row>
    <row r="527" spans="1:245" x14ac:dyDescent="0.2">
      <c r="A527" s="4">
        <v>50</v>
      </c>
      <c r="B527" s="4">
        <v>0</v>
      </c>
      <c r="C527" s="4">
        <v>0</v>
      </c>
      <c r="D527" s="4">
        <v>1</v>
      </c>
      <c r="E527" s="4">
        <v>228</v>
      </c>
      <c r="F527" s="4">
        <f>ROUND(Source!AY519,O527)</f>
        <v>28132.89</v>
      </c>
      <c r="G527" s="4" t="s">
        <v>77</v>
      </c>
      <c r="H527" s="4" t="s">
        <v>78</v>
      </c>
      <c r="I527" s="4"/>
      <c r="J527" s="4"/>
      <c r="K527" s="4">
        <v>228</v>
      </c>
      <c r="L527" s="4">
        <v>7</v>
      </c>
      <c r="M527" s="4">
        <v>3</v>
      </c>
      <c r="N527" s="4" t="s">
        <v>3</v>
      </c>
      <c r="O527" s="4">
        <v>2</v>
      </c>
      <c r="P527" s="4"/>
      <c r="Q527" s="4"/>
      <c r="R527" s="4"/>
      <c r="S527" s="4"/>
      <c r="T527" s="4"/>
      <c r="U527" s="4"/>
      <c r="V527" s="4"/>
      <c r="W527" s="4"/>
    </row>
    <row r="528" spans="1:245" x14ac:dyDescent="0.2">
      <c r="A528" s="4">
        <v>50</v>
      </c>
      <c r="B528" s="4">
        <v>0</v>
      </c>
      <c r="C528" s="4">
        <v>0</v>
      </c>
      <c r="D528" s="4">
        <v>1</v>
      </c>
      <c r="E528" s="4">
        <v>216</v>
      </c>
      <c r="F528" s="4">
        <f>ROUND(Source!AP519,O528)</f>
        <v>0</v>
      </c>
      <c r="G528" s="4" t="s">
        <v>79</v>
      </c>
      <c r="H528" s="4" t="s">
        <v>80</v>
      </c>
      <c r="I528" s="4"/>
      <c r="J528" s="4"/>
      <c r="K528" s="4">
        <v>216</v>
      </c>
      <c r="L528" s="4">
        <v>8</v>
      </c>
      <c r="M528" s="4">
        <v>3</v>
      </c>
      <c r="N528" s="4" t="s">
        <v>3</v>
      </c>
      <c r="O528" s="4">
        <v>2</v>
      </c>
      <c r="P528" s="4"/>
      <c r="Q528" s="4"/>
      <c r="R528" s="4"/>
      <c r="S528" s="4"/>
      <c r="T528" s="4"/>
      <c r="U528" s="4"/>
      <c r="V528" s="4"/>
      <c r="W528" s="4"/>
    </row>
    <row r="529" spans="1:23" x14ac:dyDescent="0.2">
      <c r="A529" s="4">
        <v>50</v>
      </c>
      <c r="B529" s="4">
        <v>0</v>
      </c>
      <c r="C529" s="4">
        <v>0</v>
      </c>
      <c r="D529" s="4">
        <v>1</v>
      </c>
      <c r="E529" s="4">
        <v>223</v>
      </c>
      <c r="F529" s="4">
        <f>ROUND(Source!AQ519,O529)</f>
        <v>0</v>
      </c>
      <c r="G529" s="4" t="s">
        <v>81</v>
      </c>
      <c r="H529" s="4" t="s">
        <v>82</v>
      </c>
      <c r="I529" s="4"/>
      <c r="J529" s="4"/>
      <c r="K529" s="4">
        <v>223</v>
      </c>
      <c r="L529" s="4">
        <v>9</v>
      </c>
      <c r="M529" s="4">
        <v>3</v>
      </c>
      <c r="N529" s="4" t="s">
        <v>3</v>
      </c>
      <c r="O529" s="4">
        <v>2</v>
      </c>
      <c r="P529" s="4"/>
      <c r="Q529" s="4"/>
      <c r="R529" s="4"/>
      <c r="S529" s="4"/>
      <c r="T529" s="4"/>
      <c r="U529" s="4"/>
      <c r="V529" s="4"/>
      <c r="W529" s="4"/>
    </row>
    <row r="530" spans="1:23" x14ac:dyDescent="0.2">
      <c r="A530" s="4">
        <v>50</v>
      </c>
      <c r="B530" s="4">
        <v>0</v>
      </c>
      <c r="C530" s="4">
        <v>0</v>
      </c>
      <c r="D530" s="4">
        <v>1</v>
      </c>
      <c r="E530" s="4">
        <v>229</v>
      </c>
      <c r="F530" s="4">
        <f>ROUND(Source!AZ519,O530)</f>
        <v>0</v>
      </c>
      <c r="G530" s="4" t="s">
        <v>83</v>
      </c>
      <c r="H530" s="4" t="s">
        <v>84</v>
      </c>
      <c r="I530" s="4"/>
      <c r="J530" s="4"/>
      <c r="K530" s="4">
        <v>229</v>
      </c>
      <c r="L530" s="4">
        <v>10</v>
      </c>
      <c r="M530" s="4">
        <v>3</v>
      </c>
      <c r="N530" s="4" t="s">
        <v>3</v>
      </c>
      <c r="O530" s="4">
        <v>2</v>
      </c>
      <c r="P530" s="4"/>
      <c r="Q530" s="4"/>
      <c r="R530" s="4"/>
      <c r="S530" s="4"/>
      <c r="T530" s="4"/>
      <c r="U530" s="4"/>
      <c r="V530" s="4"/>
      <c r="W530" s="4"/>
    </row>
    <row r="531" spans="1:23" x14ac:dyDescent="0.2">
      <c r="A531" s="4">
        <v>50</v>
      </c>
      <c r="B531" s="4">
        <v>0</v>
      </c>
      <c r="C531" s="4">
        <v>0</v>
      </c>
      <c r="D531" s="4">
        <v>1</v>
      </c>
      <c r="E531" s="4">
        <v>203</v>
      </c>
      <c r="F531" s="4">
        <f>ROUND(Source!Q519,O531)</f>
        <v>0</v>
      </c>
      <c r="G531" s="4" t="s">
        <v>85</v>
      </c>
      <c r="H531" s="4" t="s">
        <v>86</v>
      </c>
      <c r="I531" s="4"/>
      <c r="J531" s="4"/>
      <c r="K531" s="4">
        <v>203</v>
      </c>
      <c r="L531" s="4">
        <v>11</v>
      </c>
      <c r="M531" s="4">
        <v>3</v>
      </c>
      <c r="N531" s="4" t="s">
        <v>3</v>
      </c>
      <c r="O531" s="4">
        <v>2</v>
      </c>
      <c r="P531" s="4"/>
      <c r="Q531" s="4"/>
      <c r="R531" s="4"/>
      <c r="S531" s="4"/>
      <c r="T531" s="4"/>
      <c r="U531" s="4"/>
      <c r="V531" s="4"/>
      <c r="W531" s="4"/>
    </row>
    <row r="532" spans="1:23" x14ac:dyDescent="0.2">
      <c r="A532" s="4">
        <v>50</v>
      </c>
      <c r="B532" s="4">
        <v>0</v>
      </c>
      <c r="C532" s="4">
        <v>0</v>
      </c>
      <c r="D532" s="4">
        <v>1</v>
      </c>
      <c r="E532" s="4">
        <v>231</v>
      </c>
      <c r="F532" s="4">
        <f>ROUND(Source!BB519,O532)</f>
        <v>0</v>
      </c>
      <c r="G532" s="4" t="s">
        <v>87</v>
      </c>
      <c r="H532" s="4" t="s">
        <v>88</v>
      </c>
      <c r="I532" s="4"/>
      <c r="J532" s="4"/>
      <c r="K532" s="4">
        <v>231</v>
      </c>
      <c r="L532" s="4">
        <v>12</v>
      </c>
      <c r="M532" s="4">
        <v>3</v>
      </c>
      <c r="N532" s="4" t="s">
        <v>3</v>
      </c>
      <c r="O532" s="4">
        <v>2</v>
      </c>
      <c r="P532" s="4"/>
      <c r="Q532" s="4"/>
      <c r="R532" s="4"/>
      <c r="S532" s="4"/>
      <c r="T532" s="4"/>
      <c r="U532" s="4"/>
      <c r="V532" s="4"/>
      <c r="W532" s="4"/>
    </row>
    <row r="533" spans="1:23" x14ac:dyDescent="0.2">
      <c r="A533" s="4">
        <v>50</v>
      </c>
      <c r="B533" s="4">
        <v>0</v>
      </c>
      <c r="C533" s="4">
        <v>0</v>
      </c>
      <c r="D533" s="4">
        <v>1</v>
      </c>
      <c r="E533" s="4">
        <v>204</v>
      </c>
      <c r="F533" s="4">
        <f>ROUND(Source!R519,O533)</f>
        <v>0</v>
      </c>
      <c r="G533" s="4" t="s">
        <v>89</v>
      </c>
      <c r="H533" s="4" t="s">
        <v>90</v>
      </c>
      <c r="I533" s="4"/>
      <c r="J533" s="4"/>
      <c r="K533" s="4">
        <v>204</v>
      </c>
      <c r="L533" s="4">
        <v>13</v>
      </c>
      <c r="M533" s="4">
        <v>3</v>
      </c>
      <c r="N533" s="4" t="s">
        <v>3</v>
      </c>
      <c r="O533" s="4">
        <v>2</v>
      </c>
      <c r="P533" s="4"/>
      <c r="Q533" s="4"/>
      <c r="R533" s="4"/>
      <c r="S533" s="4"/>
      <c r="T533" s="4"/>
      <c r="U533" s="4"/>
      <c r="V533" s="4"/>
      <c r="W533" s="4"/>
    </row>
    <row r="534" spans="1:23" x14ac:dyDescent="0.2">
      <c r="A534" s="4">
        <v>50</v>
      </c>
      <c r="B534" s="4">
        <v>0</v>
      </c>
      <c r="C534" s="4">
        <v>0</v>
      </c>
      <c r="D534" s="4">
        <v>1</v>
      </c>
      <c r="E534" s="4">
        <v>205</v>
      </c>
      <c r="F534" s="4">
        <f>ROUND(Source!S519,O534)</f>
        <v>8320.2199999999993</v>
      </c>
      <c r="G534" s="4" t="s">
        <v>91</v>
      </c>
      <c r="H534" s="4" t="s">
        <v>92</v>
      </c>
      <c r="I534" s="4"/>
      <c r="J534" s="4"/>
      <c r="K534" s="4">
        <v>205</v>
      </c>
      <c r="L534" s="4">
        <v>14</v>
      </c>
      <c r="M534" s="4">
        <v>3</v>
      </c>
      <c r="N534" s="4" t="s">
        <v>3</v>
      </c>
      <c r="O534" s="4">
        <v>2</v>
      </c>
      <c r="P534" s="4"/>
      <c r="Q534" s="4"/>
      <c r="R534" s="4"/>
      <c r="S534" s="4"/>
      <c r="T534" s="4"/>
      <c r="U534" s="4"/>
      <c r="V534" s="4"/>
      <c r="W534" s="4"/>
    </row>
    <row r="535" spans="1:23" x14ac:dyDescent="0.2">
      <c r="A535" s="4">
        <v>50</v>
      </c>
      <c r="B535" s="4">
        <v>0</v>
      </c>
      <c r="C535" s="4">
        <v>0</v>
      </c>
      <c r="D535" s="4">
        <v>1</v>
      </c>
      <c r="E535" s="4">
        <v>232</v>
      </c>
      <c r="F535" s="4">
        <f>ROUND(Source!BC519,O535)</f>
        <v>0</v>
      </c>
      <c r="G535" s="4" t="s">
        <v>93</v>
      </c>
      <c r="H535" s="4" t="s">
        <v>94</v>
      </c>
      <c r="I535" s="4"/>
      <c r="J535" s="4"/>
      <c r="K535" s="4">
        <v>232</v>
      </c>
      <c r="L535" s="4">
        <v>15</v>
      </c>
      <c r="M535" s="4">
        <v>3</v>
      </c>
      <c r="N535" s="4" t="s">
        <v>3</v>
      </c>
      <c r="O535" s="4">
        <v>2</v>
      </c>
      <c r="P535" s="4"/>
      <c r="Q535" s="4"/>
      <c r="R535" s="4"/>
      <c r="S535" s="4"/>
      <c r="T535" s="4"/>
      <c r="U535" s="4"/>
      <c r="V535" s="4"/>
      <c r="W535" s="4"/>
    </row>
    <row r="536" spans="1:23" x14ac:dyDescent="0.2">
      <c r="A536" s="4">
        <v>50</v>
      </c>
      <c r="B536" s="4">
        <v>0</v>
      </c>
      <c r="C536" s="4">
        <v>0</v>
      </c>
      <c r="D536" s="4">
        <v>1</v>
      </c>
      <c r="E536" s="4">
        <v>214</v>
      </c>
      <c r="F536" s="4">
        <f>ROUND(Source!AS519,O536)</f>
        <v>0</v>
      </c>
      <c r="G536" s="4" t="s">
        <v>95</v>
      </c>
      <c r="H536" s="4" t="s">
        <v>96</v>
      </c>
      <c r="I536" s="4"/>
      <c r="J536" s="4"/>
      <c r="K536" s="4">
        <v>214</v>
      </c>
      <c r="L536" s="4">
        <v>16</v>
      </c>
      <c r="M536" s="4">
        <v>3</v>
      </c>
      <c r="N536" s="4" t="s">
        <v>3</v>
      </c>
      <c r="O536" s="4">
        <v>2</v>
      </c>
      <c r="P536" s="4"/>
      <c r="Q536" s="4"/>
      <c r="R536" s="4"/>
      <c r="S536" s="4"/>
      <c r="T536" s="4"/>
      <c r="U536" s="4"/>
      <c r="V536" s="4"/>
      <c r="W536" s="4"/>
    </row>
    <row r="537" spans="1:23" x14ac:dyDescent="0.2">
      <c r="A537" s="4">
        <v>50</v>
      </c>
      <c r="B537" s="4">
        <v>0</v>
      </c>
      <c r="C537" s="4">
        <v>0</v>
      </c>
      <c r="D537" s="4">
        <v>1</v>
      </c>
      <c r="E537" s="4">
        <v>215</v>
      </c>
      <c r="F537" s="4">
        <f>ROUND(Source!AT519,O537)</f>
        <v>0</v>
      </c>
      <c r="G537" s="4" t="s">
        <v>97</v>
      </c>
      <c r="H537" s="4" t="s">
        <v>98</v>
      </c>
      <c r="I537" s="4"/>
      <c r="J537" s="4"/>
      <c r="K537" s="4">
        <v>215</v>
      </c>
      <c r="L537" s="4">
        <v>17</v>
      </c>
      <c r="M537" s="4">
        <v>3</v>
      </c>
      <c r="N537" s="4" t="s">
        <v>3</v>
      </c>
      <c r="O537" s="4">
        <v>2</v>
      </c>
      <c r="P537" s="4"/>
      <c r="Q537" s="4"/>
      <c r="R537" s="4"/>
      <c r="S537" s="4"/>
      <c r="T537" s="4"/>
      <c r="U537" s="4"/>
      <c r="V537" s="4"/>
      <c r="W537" s="4"/>
    </row>
    <row r="538" spans="1:23" x14ac:dyDescent="0.2">
      <c r="A538" s="4">
        <v>50</v>
      </c>
      <c r="B538" s="4">
        <v>0</v>
      </c>
      <c r="C538" s="4">
        <v>0</v>
      </c>
      <c r="D538" s="4">
        <v>1</v>
      </c>
      <c r="E538" s="4">
        <v>217</v>
      </c>
      <c r="F538" s="4">
        <f>ROUND(Source!AU519,O538)</f>
        <v>43109.279999999999</v>
      </c>
      <c r="G538" s="4" t="s">
        <v>99</v>
      </c>
      <c r="H538" s="4" t="s">
        <v>100</v>
      </c>
      <c r="I538" s="4"/>
      <c r="J538" s="4"/>
      <c r="K538" s="4">
        <v>217</v>
      </c>
      <c r="L538" s="4">
        <v>18</v>
      </c>
      <c r="M538" s="4">
        <v>3</v>
      </c>
      <c r="N538" s="4" t="s">
        <v>3</v>
      </c>
      <c r="O538" s="4">
        <v>2</v>
      </c>
      <c r="P538" s="4"/>
      <c r="Q538" s="4"/>
      <c r="R538" s="4"/>
      <c r="S538" s="4"/>
      <c r="T538" s="4"/>
      <c r="U538" s="4"/>
      <c r="V538" s="4"/>
      <c r="W538" s="4"/>
    </row>
    <row r="539" spans="1:23" x14ac:dyDescent="0.2">
      <c r="A539" s="4">
        <v>50</v>
      </c>
      <c r="B539" s="4">
        <v>0</v>
      </c>
      <c r="C539" s="4">
        <v>0</v>
      </c>
      <c r="D539" s="4">
        <v>1</v>
      </c>
      <c r="E539" s="4">
        <v>230</v>
      </c>
      <c r="F539" s="4">
        <f>ROUND(Source!BA519,O539)</f>
        <v>0</v>
      </c>
      <c r="G539" s="4" t="s">
        <v>101</v>
      </c>
      <c r="H539" s="4" t="s">
        <v>102</v>
      </c>
      <c r="I539" s="4"/>
      <c r="J539" s="4"/>
      <c r="K539" s="4">
        <v>230</v>
      </c>
      <c r="L539" s="4">
        <v>19</v>
      </c>
      <c r="M539" s="4">
        <v>3</v>
      </c>
      <c r="N539" s="4" t="s">
        <v>3</v>
      </c>
      <c r="O539" s="4">
        <v>2</v>
      </c>
      <c r="P539" s="4"/>
      <c r="Q539" s="4"/>
      <c r="R539" s="4"/>
      <c r="S539" s="4"/>
      <c r="T539" s="4"/>
      <c r="U539" s="4"/>
      <c r="V539" s="4"/>
      <c r="W539" s="4"/>
    </row>
    <row r="540" spans="1:23" x14ac:dyDescent="0.2">
      <c r="A540" s="4">
        <v>50</v>
      </c>
      <c r="B540" s="4">
        <v>0</v>
      </c>
      <c r="C540" s="4">
        <v>0</v>
      </c>
      <c r="D540" s="4">
        <v>1</v>
      </c>
      <c r="E540" s="4">
        <v>206</v>
      </c>
      <c r="F540" s="4">
        <f>ROUND(Source!T519,O540)</f>
        <v>0</v>
      </c>
      <c r="G540" s="4" t="s">
        <v>103</v>
      </c>
      <c r="H540" s="4" t="s">
        <v>104</v>
      </c>
      <c r="I540" s="4"/>
      <c r="J540" s="4"/>
      <c r="K540" s="4">
        <v>206</v>
      </c>
      <c r="L540" s="4">
        <v>20</v>
      </c>
      <c r="M540" s="4">
        <v>3</v>
      </c>
      <c r="N540" s="4" t="s">
        <v>3</v>
      </c>
      <c r="O540" s="4">
        <v>2</v>
      </c>
      <c r="P540" s="4"/>
      <c r="Q540" s="4"/>
      <c r="R540" s="4"/>
      <c r="S540" s="4"/>
      <c r="T540" s="4"/>
      <c r="U540" s="4"/>
      <c r="V540" s="4"/>
      <c r="W540" s="4"/>
    </row>
    <row r="541" spans="1:23" x14ac:dyDescent="0.2">
      <c r="A541" s="4">
        <v>50</v>
      </c>
      <c r="B541" s="4">
        <v>0</v>
      </c>
      <c r="C541" s="4">
        <v>0</v>
      </c>
      <c r="D541" s="4">
        <v>1</v>
      </c>
      <c r="E541" s="4">
        <v>207</v>
      </c>
      <c r="F541" s="4">
        <f>Source!U519</f>
        <v>44.148499999999999</v>
      </c>
      <c r="G541" s="4" t="s">
        <v>105</v>
      </c>
      <c r="H541" s="4" t="s">
        <v>106</v>
      </c>
      <c r="I541" s="4"/>
      <c r="J541" s="4"/>
      <c r="K541" s="4">
        <v>207</v>
      </c>
      <c r="L541" s="4">
        <v>21</v>
      </c>
      <c r="M541" s="4">
        <v>3</v>
      </c>
      <c r="N541" s="4" t="s">
        <v>3</v>
      </c>
      <c r="O541" s="4">
        <v>-1</v>
      </c>
      <c r="P541" s="4"/>
      <c r="Q541" s="4"/>
      <c r="R541" s="4"/>
      <c r="S541" s="4"/>
      <c r="T541" s="4"/>
      <c r="U541" s="4"/>
      <c r="V541" s="4"/>
      <c r="W541" s="4"/>
    </row>
    <row r="542" spans="1:23" x14ac:dyDescent="0.2">
      <c r="A542" s="4">
        <v>50</v>
      </c>
      <c r="B542" s="4">
        <v>0</v>
      </c>
      <c r="C542" s="4">
        <v>0</v>
      </c>
      <c r="D542" s="4">
        <v>1</v>
      </c>
      <c r="E542" s="4">
        <v>208</v>
      </c>
      <c r="F542" s="4">
        <f>Source!V519</f>
        <v>0</v>
      </c>
      <c r="G542" s="4" t="s">
        <v>107</v>
      </c>
      <c r="H542" s="4" t="s">
        <v>108</v>
      </c>
      <c r="I542" s="4"/>
      <c r="J542" s="4"/>
      <c r="K542" s="4">
        <v>208</v>
      </c>
      <c r="L542" s="4">
        <v>22</v>
      </c>
      <c r="M542" s="4">
        <v>3</v>
      </c>
      <c r="N542" s="4" t="s">
        <v>3</v>
      </c>
      <c r="O542" s="4">
        <v>-1</v>
      </c>
      <c r="P542" s="4"/>
      <c r="Q542" s="4"/>
      <c r="R542" s="4"/>
      <c r="S542" s="4"/>
      <c r="T542" s="4"/>
      <c r="U542" s="4"/>
      <c r="V542" s="4"/>
      <c r="W542" s="4"/>
    </row>
    <row r="543" spans="1:23" x14ac:dyDescent="0.2">
      <c r="A543" s="4">
        <v>50</v>
      </c>
      <c r="B543" s="4">
        <v>0</v>
      </c>
      <c r="C543" s="4">
        <v>0</v>
      </c>
      <c r="D543" s="4">
        <v>1</v>
      </c>
      <c r="E543" s="4">
        <v>209</v>
      </c>
      <c r="F543" s="4">
        <f>ROUND(Source!W519,O543)</f>
        <v>0</v>
      </c>
      <c r="G543" s="4" t="s">
        <v>109</v>
      </c>
      <c r="H543" s="4" t="s">
        <v>110</v>
      </c>
      <c r="I543" s="4"/>
      <c r="J543" s="4"/>
      <c r="K543" s="4">
        <v>209</v>
      </c>
      <c r="L543" s="4">
        <v>23</v>
      </c>
      <c r="M543" s="4">
        <v>3</v>
      </c>
      <c r="N543" s="4" t="s">
        <v>3</v>
      </c>
      <c r="O543" s="4">
        <v>2</v>
      </c>
      <c r="P543" s="4"/>
      <c r="Q543" s="4"/>
      <c r="R543" s="4"/>
      <c r="S543" s="4"/>
      <c r="T543" s="4"/>
      <c r="U543" s="4"/>
      <c r="V543" s="4"/>
      <c r="W543" s="4"/>
    </row>
    <row r="544" spans="1:23" x14ac:dyDescent="0.2">
      <c r="A544" s="4">
        <v>50</v>
      </c>
      <c r="B544" s="4">
        <v>0</v>
      </c>
      <c r="C544" s="4">
        <v>0</v>
      </c>
      <c r="D544" s="4">
        <v>1</v>
      </c>
      <c r="E544" s="4">
        <v>210</v>
      </c>
      <c r="F544" s="4">
        <f>ROUND(Source!X519,O544)</f>
        <v>5824.15</v>
      </c>
      <c r="G544" s="4" t="s">
        <v>111</v>
      </c>
      <c r="H544" s="4" t="s">
        <v>112</v>
      </c>
      <c r="I544" s="4"/>
      <c r="J544" s="4"/>
      <c r="K544" s="4">
        <v>210</v>
      </c>
      <c r="L544" s="4">
        <v>24</v>
      </c>
      <c r="M544" s="4">
        <v>3</v>
      </c>
      <c r="N544" s="4" t="s">
        <v>3</v>
      </c>
      <c r="O544" s="4">
        <v>2</v>
      </c>
      <c r="P544" s="4"/>
      <c r="Q544" s="4"/>
      <c r="R544" s="4"/>
      <c r="S544" s="4"/>
      <c r="T544" s="4"/>
      <c r="U544" s="4"/>
      <c r="V544" s="4"/>
      <c r="W544" s="4"/>
    </row>
    <row r="545" spans="1:206" x14ac:dyDescent="0.2">
      <c r="A545" s="4">
        <v>50</v>
      </c>
      <c r="B545" s="4">
        <v>0</v>
      </c>
      <c r="C545" s="4">
        <v>0</v>
      </c>
      <c r="D545" s="4">
        <v>1</v>
      </c>
      <c r="E545" s="4">
        <v>211</v>
      </c>
      <c r="F545" s="4">
        <f>ROUND(Source!Y519,O545)</f>
        <v>832.02</v>
      </c>
      <c r="G545" s="4" t="s">
        <v>113</v>
      </c>
      <c r="H545" s="4" t="s">
        <v>114</v>
      </c>
      <c r="I545" s="4"/>
      <c r="J545" s="4"/>
      <c r="K545" s="4">
        <v>211</v>
      </c>
      <c r="L545" s="4">
        <v>25</v>
      </c>
      <c r="M545" s="4">
        <v>3</v>
      </c>
      <c r="N545" s="4" t="s">
        <v>3</v>
      </c>
      <c r="O545" s="4">
        <v>2</v>
      </c>
      <c r="P545" s="4"/>
      <c r="Q545" s="4"/>
      <c r="R545" s="4"/>
      <c r="S545" s="4"/>
      <c r="T545" s="4"/>
      <c r="U545" s="4"/>
      <c r="V545" s="4"/>
      <c r="W545" s="4"/>
    </row>
    <row r="546" spans="1:206" x14ac:dyDescent="0.2">
      <c r="A546" s="4">
        <v>50</v>
      </c>
      <c r="B546" s="4">
        <v>0</v>
      </c>
      <c r="C546" s="4">
        <v>0</v>
      </c>
      <c r="D546" s="4">
        <v>1</v>
      </c>
      <c r="E546" s="4">
        <v>224</v>
      </c>
      <c r="F546" s="4">
        <f>ROUND(Source!AR519,O546)</f>
        <v>43109.279999999999</v>
      </c>
      <c r="G546" s="4" t="s">
        <v>115</v>
      </c>
      <c r="H546" s="4" t="s">
        <v>116</v>
      </c>
      <c r="I546" s="4"/>
      <c r="J546" s="4"/>
      <c r="K546" s="4">
        <v>224</v>
      </c>
      <c r="L546" s="4">
        <v>26</v>
      </c>
      <c r="M546" s="4">
        <v>3</v>
      </c>
      <c r="N546" s="4" t="s">
        <v>3</v>
      </c>
      <c r="O546" s="4">
        <v>2</v>
      </c>
      <c r="P546" s="4"/>
      <c r="Q546" s="4"/>
      <c r="R546" s="4"/>
      <c r="S546" s="4"/>
      <c r="T546" s="4"/>
      <c r="U546" s="4"/>
      <c r="V546" s="4"/>
      <c r="W546" s="4"/>
    </row>
    <row r="548" spans="1:206" x14ac:dyDescent="0.2">
      <c r="A548" s="2">
        <v>51</v>
      </c>
      <c r="B548" s="2">
        <f>B416</f>
        <v>1</v>
      </c>
      <c r="C548" s="2">
        <f>A416</f>
        <v>4</v>
      </c>
      <c r="D548" s="2">
        <f>ROW(A416)</f>
        <v>416</v>
      </c>
      <c r="E548" s="2"/>
      <c r="F548" s="2" t="str">
        <f>IF(F416&lt;&gt;"",F416,"")</f>
        <v>Новый раздел</v>
      </c>
      <c r="G548" s="2" t="str">
        <f>IF(G416&lt;&gt;"",G416,"")</f>
        <v>2-я Дубровская ул. Проезд от 1-й до 2-й Дубровский в районе д.2 (Организации парковочных карманов)</v>
      </c>
      <c r="H548" s="2">
        <v>0</v>
      </c>
      <c r="I548" s="2"/>
      <c r="J548" s="2"/>
      <c r="K548" s="2"/>
      <c r="L548" s="2"/>
      <c r="M548" s="2"/>
      <c r="N548" s="2"/>
      <c r="O548" s="2">
        <f t="shared" ref="O548:T548" si="364">ROUND(O435+O484+O519+AB548,2)</f>
        <v>415361.61</v>
      </c>
      <c r="P548" s="2">
        <f t="shared" si="364"/>
        <v>252207.8</v>
      </c>
      <c r="Q548" s="2">
        <f t="shared" si="364"/>
        <v>130345.21</v>
      </c>
      <c r="R548" s="2">
        <f t="shared" si="364"/>
        <v>70569.77</v>
      </c>
      <c r="S548" s="2">
        <f t="shared" si="364"/>
        <v>32808.6</v>
      </c>
      <c r="T548" s="2">
        <f t="shared" si="364"/>
        <v>0</v>
      </c>
      <c r="U548" s="2">
        <f>U435+U484+U519+AH548</f>
        <v>169.81408995999999</v>
      </c>
      <c r="V548" s="2">
        <f>V435+V484+V519+AI548</f>
        <v>0</v>
      </c>
      <c r="W548" s="2">
        <f>ROUND(W435+W484+W519+AJ548,2)</f>
        <v>0</v>
      </c>
      <c r="X548" s="2">
        <f>ROUND(X435+X484+X519+AK548,2)</f>
        <v>22966.01</v>
      </c>
      <c r="Y548" s="2">
        <f>ROUND(Y435+Y484+Y519+AL548,2)</f>
        <v>3280.85</v>
      </c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>
        <f t="shared" ref="AO548:BC548" si="365">ROUND(AO435+AO484+AO519+BX548,2)</f>
        <v>0</v>
      </c>
      <c r="AP548" s="2">
        <f t="shared" si="365"/>
        <v>0</v>
      </c>
      <c r="AQ548" s="2">
        <f t="shared" si="365"/>
        <v>0</v>
      </c>
      <c r="AR548" s="2">
        <f t="shared" si="365"/>
        <v>454869.35</v>
      </c>
      <c r="AS548" s="2">
        <f t="shared" si="365"/>
        <v>0</v>
      </c>
      <c r="AT548" s="2">
        <f t="shared" si="365"/>
        <v>0</v>
      </c>
      <c r="AU548" s="2">
        <f t="shared" si="365"/>
        <v>454869.35</v>
      </c>
      <c r="AV548" s="2">
        <f t="shared" si="365"/>
        <v>252207.8</v>
      </c>
      <c r="AW548" s="2">
        <f t="shared" si="365"/>
        <v>252207.8</v>
      </c>
      <c r="AX548" s="2">
        <f t="shared" si="365"/>
        <v>0</v>
      </c>
      <c r="AY548" s="2">
        <f t="shared" si="365"/>
        <v>252207.8</v>
      </c>
      <c r="AZ548" s="2">
        <f t="shared" si="365"/>
        <v>0</v>
      </c>
      <c r="BA548" s="2">
        <f t="shared" si="365"/>
        <v>0</v>
      </c>
      <c r="BB548" s="2">
        <f t="shared" si="365"/>
        <v>0</v>
      </c>
      <c r="BC548" s="2">
        <f t="shared" si="365"/>
        <v>0</v>
      </c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>
        <v>0</v>
      </c>
    </row>
    <row r="550" spans="1:206" x14ac:dyDescent="0.2">
      <c r="A550" s="4">
        <v>50</v>
      </c>
      <c r="B550" s="4">
        <v>0</v>
      </c>
      <c r="C550" s="4">
        <v>0</v>
      </c>
      <c r="D550" s="4">
        <v>1</v>
      </c>
      <c r="E550" s="4">
        <v>201</v>
      </c>
      <c r="F550" s="4">
        <f>ROUND(Source!O548,O550)</f>
        <v>415361.61</v>
      </c>
      <c r="G550" s="4" t="s">
        <v>65</v>
      </c>
      <c r="H550" s="4" t="s">
        <v>66</v>
      </c>
      <c r="I550" s="4"/>
      <c r="J550" s="4"/>
      <c r="K550" s="4">
        <v>201</v>
      </c>
      <c r="L550" s="4">
        <v>1</v>
      </c>
      <c r="M550" s="4">
        <v>3</v>
      </c>
      <c r="N550" s="4" t="s">
        <v>3</v>
      </c>
      <c r="O550" s="4">
        <v>2</v>
      </c>
      <c r="P550" s="4"/>
      <c r="Q550" s="4"/>
      <c r="R550" s="4"/>
      <c r="S550" s="4"/>
      <c r="T550" s="4"/>
      <c r="U550" s="4"/>
      <c r="V550" s="4"/>
      <c r="W550" s="4"/>
    </row>
    <row r="551" spans="1:206" x14ac:dyDescent="0.2">
      <c r="A551" s="4">
        <v>50</v>
      </c>
      <c r="B551" s="4">
        <v>0</v>
      </c>
      <c r="C551" s="4">
        <v>0</v>
      </c>
      <c r="D551" s="4">
        <v>1</v>
      </c>
      <c r="E551" s="4">
        <v>202</v>
      </c>
      <c r="F551" s="4">
        <f>ROUND(Source!P548,O551)</f>
        <v>252207.8</v>
      </c>
      <c r="G551" s="4" t="s">
        <v>67</v>
      </c>
      <c r="H551" s="4" t="s">
        <v>68</v>
      </c>
      <c r="I551" s="4"/>
      <c r="J551" s="4"/>
      <c r="K551" s="4">
        <v>202</v>
      </c>
      <c r="L551" s="4">
        <v>2</v>
      </c>
      <c r="M551" s="4">
        <v>3</v>
      </c>
      <c r="N551" s="4" t="s">
        <v>3</v>
      </c>
      <c r="O551" s="4">
        <v>2</v>
      </c>
      <c r="P551" s="4"/>
      <c r="Q551" s="4"/>
      <c r="R551" s="4"/>
      <c r="S551" s="4"/>
      <c r="T551" s="4"/>
      <c r="U551" s="4"/>
      <c r="V551" s="4"/>
      <c r="W551" s="4"/>
    </row>
    <row r="552" spans="1:206" x14ac:dyDescent="0.2">
      <c r="A552" s="4">
        <v>50</v>
      </c>
      <c r="B552" s="4">
        <v>0</v>
      </c>
      <c r="C552" s="4">
        <v>0</v>
      </c>
      <c r="D552" s="4">
        <v>1</v>
      </c>
      <c r="E552" s="4">
        <v>222</v>
      </c>
      <c r="F552" s="4">
        <f>ROUND(Source!AO548,O552)</f>
        <v>0</v>
      </c>
      <c r="G552" s="4" t="s">
        <v>69</v>
      </c>
      <c r="H552" s="4" t="s">
        <v>70</v>
      </c>
      <c r="I552" s="4"/>
      <c r="J552" s="4"/>
      <c r="K552" s="4">
        <v>222</v>
      </c>
      <c r="L552" s="4">
        <v>3</v>
      </c>
      <c r="M552" s="4">
        <v>3</v>
      </c>
      <c r="N552" s="4" t="s">
        <v>3</v>
      </c>
      <c r="O552" s="4">
        <v>2</v>
      </c>
      <c r="P552" s="4"/>
      <c r="Q552" s="4"/>
      <c r="R552" s="4"/>
      <c r="S552" s="4"/>
      <c r="T552" s="4"/>
      <c r="U552" s="4"/>
      <c r="V552" s="4"/>
      <c r="W552" s="4"/>
    </row>
    <row r="553" spans="1:206" x14ac:dyDescent="0.2">
      <c r="A553" s="4">
        <v>50</v>
      </c>
      <c r="B553" s="4">
        <v>0</v>
      </c>
      <c r="C553" s="4">
        <v>0</v>
      </c>
      <c r="D553" s="4">
        <v>1</v>
      </c>
      <c r="E553" s="4">
        <v>225</v>
      </c>
      <c r="F553" s="4">
        <f>ROUND(Source!AV548,O553)</f>
        <v>252207.8</v>
      </c>
      <c r="G553" s="4" t="s">
        <v>71</v>
      </c>
      <c r="H553" s="4" t="s">
        <v>72</v>
      </c>
      <c r="I553" s="4"/>
      <c r="J553" s="4"/>
      <c r="K553" s="4">
        <v>225</v>
      </c>
      <c r="L553" s="4">
        <v>4</v>
      </c>
      <c r="M553" s="4">
        <v>3</v>
      </c>
      <c r="N553" s="4" t="s">
        <v>3</v>
      </c>
      <c r="O553" s="4">
        <v>2</v>
      </c>
      <c r="P553" s="4"/>
      <c r="Q553" s="4"/>
      <c r="R553" s="4"/>
      <c r="S553" s="4"/>
      <c r="T553" s="4"/>
      <c r="U553" s="4"/>
      <c r="V553" s="4"/>
      <c r="W553" s="4"/>
    </row>
    <row r="554" spans="1:206" x14ac:dyDescent="0.2">
      <c r="A554" s="4">
        <v>50</v>
      </c>
      <c r="B554" s="4">
        <v>0</v>
      </c>
      <c r="C554" s="4">
        <v>0</v>
      </c>
      <c r="D554" s="4">
        <v>1</v>
      </c>
      <c r="E554" s="4">
        <v>226</v>
      </c>
      <c r="F554" s="4">
        <f>ROUND(Source!AW548,O554)</f>
        <v>252207.8</v>
      </c>
      <c r="G554" s="4" t="s">
        <v>73</v>
      </c>
      <c r="H554" s="4" t="s">
        <v>74</v>
      </c>
      <c r="I554" s="4"/>
      <c r="J554" s="4"/>
      <c r="K554" s="4">
        <v>226</v>
      </c>
      <c r="L554" s="4">
        <v>5</v>
      </c>
      <c r="M554" s="4">
        <v>3</v>
      </c>
      <c r="N554" s="4" t="s">
        <v>3</v>
      </c>
      <c r="O554" s="4">
        <v>2</v>
      </c>
      <c r="P554" s="4"/>
      <c r="Q554" s="4"/>
      <c r="R554" s="4"/>
      <c r="S554" s="4"/>
      <c r="T554" s="4"/>
      <c r="U554" s="4"/>
      <c r="V554" s="4"/>
      <c r="W554" s="4"/>
    </row>
    <row r="555" spans="1:206" x14ac:dyDescent="0.2">
      <c r="A555" s="4">
        <v>50</v>
      </c>
      <c r="B555" s="4">
        <v>0</v>
      </c>
      <c r="C555" s="4">
        <v>0</v>
      </c>
      <c r="D555" s="4">
        <v>1</v>
      </c>
      <c r="E555" s="4">
        <v>227</v>
      </c>
      <c r="F555" s="4">
        <f>ROUND(Source!AX548,O555)</f>
        <v>0</v>
      </c>
      <c r="G555" s="4" t="s">
        <v>75</v>
      </c>
      <c r="H555" s="4" t="s">
        <v>76</v>
      </c>
      <c r="I555" s="4"/>
      <c r="J555" s="4"/>
      <c r="K555" s="4">
        <v>227</v>
      </c>
      <c r="L555" s="4">
        <v>6</v>
      </c>
      <c r="M555" s="4">
        <v>3</v>
      </c>
      <c r="N555" s="4" t="s">
        <v>3</v>
      </c>
      <c r="O555" s="4">
        <v>2</v>
      </c>
      <c r="P555" s="4"/>
      <c r="Q555" s="4"/>
      <c r="R555" s="4"/>
      <c r="S555" s="4"/>
      <c r="T555" s="4"/>
      <c r="U555" s="4"/>
      <c r="V555" s="4"/>
      <c r="W555" s="4"/>
    </row>
    <row r="556" spans="1:206" x14ac:dyDescent="0.2">
      <c r="A556" s="4">
        <v>50</v>
      </c>
      <c r="B556" s="4">
        <v>0</v>
      </c>
      <c r="C556" s="4">
        <v>0</v>
      </c>
      <c r="D556" s="4">
        <v>1</v>
      </c>
      <c r="E556" s="4">
        <v>228</v>
      </c>
      <c r="F556" s="4">
        <f>ROUND(Source!AY548,O556)</f>
        <v>252207.8</v>
      </c>
      <c r="G556" s="4" t="s">
        <v>77</v>
      </c>
      <c r="H556" s="4" t="s">
        <v>78</v>
      </c>
      <c r="I556" s="4"/>
      <c r="J556" s="4"/>
      <c r="K556" s="4">
        <v>228</v>
      </c>
      <c r="L556" s="4">
        <v>7</v>
      </c>
      <c r="M556" s="4">
        <v>3</v>
      </c>
      <c r="N556" s="4" t="s">
        <v>3</v>
      </c>
      <c r="O556" s="4">
        <v>2</v>
      </c>
      <c r="P556" s="4"/>
      <c r="Q556" s="4"/>
      <c r="R556" s="4"/>
      <c r="S556" s="4"/>
      <c r="T556" s="4"/>
      <c r="U556" s="4"/>
      <c r="V556" s="4"/>
      <c r="W556" s="4"/>
    </row>
    <row r="557" spans="1:206" x14ac:dyDescent="0.2">
      <c r="A557" s="4">
        <v>50</v>
      </c>
      <c r="B557" s="4">
        <v>0</v>
      </c>
      <c r="C557" s="4">
        <v>0</v>
      </c>
      <c r="D557" s="4">
        <v>1</v>
      </c>
      <c r="E557" s="4">
        <v>216</v>
      </c>
      <c r="F557" s="4">
        <f>ROUND(Source!AP548,O557)</f>
        <v>0</v>
      </c>
      <c r="G557" s="4" t="s">
        <v>79</v>
      </c>
      <c r="H557" s="4" t="s">
        <v>80</v>
      </c>
      <c r="I557" s="4"/>
      <c r="J557" s="4"/>
      <c r="K557" s="4">
        <v>216</v>
      </c>
      <c r="L557" s="4">
        <v>8</v>
      </c>
      <c r="M557" s="4">
        <v>3</v>
      </c>
      <c r="N557" s="4" t="s">
        <v>3</v>
      </c>
      <c r="O557" s="4">
        <v>2</v>
      </c>
      <c r="P557" s="4"/>
      <c r="Q557" s="4"/>
      <c r="R557" s="4"/>
      <c r="S557" s="4"/>
      <c r="T557" s="4"/>
      <c r="U557" s="4"/>
      <c r="V557" s="4"/>
      <c r="W557" s="4"/>
    </row>
    <row r="558" spans="1:206" x14ac:dyDescent="0.2">
      <c r="A558" s="4">
        <v>50</v>
      </c>
      <c r="B558" s="4">
        <v>0</v>
      </c>
      <c r="C558" s="4">
        <v>0</v>
      </c>
      <c r="D558" s="4">
        <v>1</v>
      </c>
      <c r="E558" s="4">
        <v>223</v>
      </c>
      <c r="F558" s="4">
        <f>ROUND(Source!AQ548,O558)</f>
        <v>0</v>
      </c>
      <c r="G558" s="4" t="s">
        <v>81</v>
      </c>
      <c r="H558" s="4" t="s">
        <v>82</v>
      </c>
      <c r="I558" s="4"/>
      <c r="J558" s="4"/>
      <c r="K558" s="4">
        <v>223</v>
      </c>
      <c r="L558" s="4">
        <v>9</v>
      </c>
      <c r="M558" s="4">
        <v>3</v>
      </c>
      <c r="N558" s="4" t="s">
        <v>3</v>
      </c>
      <c r="O558" s="4">
        <v>2</v>
      </c>
      <c r="P558" s="4"/>
      <c r="Q558" s="4"/>
      <c r="R558" s="4"/>
      <c r="S558" s="4"/>
      <c r="T558" s="4"/>
      <c r="U558" s="4"/>
      <c r="V558" s="4"/>
      <c r="W558" s="4"/>
    </row>
    <row r="559" spans="1:206" x14ac:dyDescent="0.2">
      <c r="A559" s="4">
        <v>50</v>
      </c>
      <c r="B559" s="4">
        <v>0</v>
      </c>
      <c r="C559" s="4">
        <v>0</v>
      </c>
      <c r="D559" s="4">
        <v>1</v>
      </c>
      <c r="E559" s="4">
        <v>229</v>
      </c>
      <c r="F559" s="4">
        <f>ROUND(Source!AZ548,O559)</f>
        <v>0</v>
      </c>
      <c r="G559" s="4" t="s">
        <v>83</v>
      </c>
      <c r="H559" s="4" t="s">
        <v>84</v>
      </c>
      <c r="I559" s="4"/>
      <c r="J559" s="4"/>
      <c r="K559" s="4">
        <v>229</v>
      </c>
      <c r="L559" s="4">
        <v>10</v>
      </c>
      <c r="M559" s="4">
        <v>3</v>
      </c>
      <c r="N559" s="4" t="s">
        <v>3</v>
      </c>
      <c r="O559" s="4">
        <v>2</v>
      </c>
      <c r="P559" s="4"/>
      <c r="Q559" s="4"/>
      <c r="R559" s="4"/>
      <c r="S559" s="4"/>
      <c r="T559" s="4"/>
      <c r="U559" s="4"/>
      <c r="V559" s="4"/>
      <c r="W559" s="4"/>
    </row>
    <row r="560" spans="1:206" x14ac:dyDescent="0.2">
      <c r="A560" s="4">
        <v>50</v>
      </c>
      <c r="B560" s="4">
        <v>0</v>
      </c>
      <c r="C560" s="4">
        <v>0</v>
      </c>
      <c r="D560" s="4">
        <v>1</v>
      </c>
      <c r="E560" s="4">
        <v>203</v>
      </c>
      <c r="F560" s="4">
        <f>ROUND(Source!Q548,O560)</f>
        <v>130345.21</v>
      </c>
      <c r="G560" s="4" t="s">
        <v>85</v>
      </c>
      <c r="H560" s="4" t="s">
        <v>86</v>
      </c>
      <c r="I560" s="4"/>
      <c r="J560" s="4"/>
      <c r="K560" s="4">
        <v>203</v>
      </c>
      <c r="L560" s="4">
        <v>11</v>
      </c>
      <c r="M560" s="4">
        <v>3</v>
      </c>
      <c r="N560" s="4" t="s">
        <v>3</v>
      </c>
      <c r="O560" s="4">
        <v>2</v>
      </c>
      <c r="P560" s="4"/>
      <c r="Q560" s="4"/>
      <c r="R560" s="4"/>
      <c r="S560" s="4"/>
      <c r="T560" s="4"/>
      <c r="U560" s="4"/>
      <c r="V560" s="4"/>
      <c r="W560" s="4"/>
    </row>
    <row r="561" spans="1:23" x14ac:dyDescent="0.2">
      <c r="A561" s="4">
        <v>50</v>
      </c>
      <c r="B561" s="4">
        <v>0</v>
      </c>
      <c r="C561" s="4">
        <v>0</v>
      </c>
      <c r="D561" s="4">
        <v>1</v>
      </c>
      <c r="E561" s="4">
        <v>231</v>
      </c>
      <c r="F561" s="4">
        <f>ROUND(Source!BB548,O561)</f>
        <v>0</v>
      </c>
      <c r="G561" s="4" t="s">
        <v>87</v>
      </c>
      <c r="H561" s="4" t="s">
        <v>88</v>
      </c>
      <c r="I561" s="4"/>
      <c r="J561" s="4"/>
      <c r="K561" s="4">
        <v>231</v>
      </c>
      <c r="L561" s="4">
        <v>12</v>
      </c>
      <c r="M561" s="4">
        <v>3</v>
      </c>
      <c r="N561" s="4" t="s">
        <v>3</v>
      </c>
      <c r="O561" s="4">
        <v>2</v>
      </c>
      <c r="P561" s="4"/>
      <c r="Q561" s="4"/>
      <c r="R561" s="4"/>
      <c r="S561" s="4"/>
      <c r="T561" s="4"/>
      <c r="U561" s="4"/>
      <c r="V561" s="4"/>
      <c r="W561" s="4"/>
    </row>
    <row r="562" spans="1:23" x14ac:dyDescent="0.2">
      <c r="A562" s="4">
        <v>50</v>
      </c>
      <c r="B562" s="4">
        <v>0</v>
      </c>
      <c r="C562" s="4">
        <v>0</v>
      </c>
      <c r="D562" s="4">
        <v>1</v>
      </c>
      <c r="E562" s="4">
        <v>204</v>
      </c>
      <c r="F562" s="4">
        <f>ROUND(Source!R548,O562)</f>
        <v>70569.77</v>
      </c>
      <c r="G562" s="4" t="s">
        <v>89</v>
      </c>
      <c r="H562" s="4" t="s">
        <v>90</v>
      </c>
      <c r="I562" s="4"/>
      <c r="J562" s="4"/>
      <c r="K562" s="4">
        <v>204</v>
      </c>
      <c r="L562" s="4">
        <v>13</v>
      </c>
      <c r="M562" s="4">
        <v>3</v>
      </c>
      <c r="N562" s="4" t="s">
        <v>3</v>
      </c>
      <c r="O562" s="4">
        <v>2</v>
      </c>
      <c r="P562" s="4"/>
      <c r="Q562" s="4"/>
      <c r="R562" s="4"/>
      <c r="S562" s="4"/>
      <c r="T562" s="4"/>
      <c r="U562" s="4"/>
      <c r="V562" s="4"/>
      <c r="W562" s="4"/>
    </row>
    <row r="563" spans="1:23" x14ac:dyDescent="0.2">
      <c r="A563" s="4">
        <v>50</v>
      </c>
      <c r="B563" s="4">
        <v>0</v>
      </c>
      <c r="C563" s="4">
        <v>0</v>
      </c>
      <c r="D563" s="4">
        <v>1</v>
      </c>
      <c r="E563" s="4">
        <v>205</v>
      </c>
      <c r="F563" s="4">
        <f>ROUND(Source!S548,O563)</f>
        <v>32808.6</v>
      </c>
      <c r="G563" s="4" t="s">
        <v>91</v>
      </c>
      <c r="H563" s="4" t="s">
        <v>92</v>
      </c>
      <c r="I563" s="4"/>
      <c r="J563" s="4"/>
      <c r="K563" s="4">
        <v>205</v>
      </c>
      <c r="L563" s="4">
        <v>14</v>
      </c>
      <c r="M563" s="4">
        <v>3</v>
      </c>
      <c r="N563" s="4" t="s">
        <v>3</v>
      </c>
      <c r="O563" s="4">
        <v>2</v>
      </c>
      <c r="P563" s="4"/>
      <c r="Q563" s="4"/>
      <c r="R563" s="4"/>
      <c r="S563" s="4"/>
      <c r="T563" s="4"/>
      <c r="U563" s="4"/>
      <c r="V563" s="4"/>
      <c r="W563" s="4"/>
    </row>
    <row r="564" spans="1:23" x14ac:dyDescent="0.2">
      <c r="A564" s="4">
        <v>50</v>
      </c>
      <c r="B564" s="4">
        <v>0</v>
      </c>
      <c r="C564" s="4">
        <v>0</v>
      </c>
      <c r="D564" s="4">
        <v>1</v>
      </c>
      <c r="E564" s="4">
        <v>232</v>
      </c>
      <c r="F564" s="4">
        <f>ROUND(Source!BC548,O564)</f>
        <v>0</v>
      </c>
      <c r="G564" s="4" t="s">
        <v>93</v>
      </c>
      <c r="H564" s="4" t="s">
        <v>94</v>
      </c>
      <c r="I564" s="4"/>
      <c r="J564" s="4"/>
      <c r="K564" s="4">
        <v>232</v>
      </c>
      <c r="L564" s="4">
        <v>15</v>
      </c>
      <c r="M564" s="4">
        <v>3</v>
      </c>
      <c r="N564" s="4" t="s">
        <v>3</v>
      </c>
      <c r="O564" s="4">
        <v>2</v>
      </c>
      <c r="P564" s="4"/>
      <c r="Q564" s="4"/>
      <c r="R564" s="4"/>
      <c r="S564" s="4"/>
      <c r="T564" s="4"/>
      <c r="U564" s="4"/>
      <c r="V564" s="4"/>
      <c r="W564" s="4"/>
    </row>
    <row r="565" spans="1:23" x14ac:dyDescent="0.2">
      <c r="A565" s="4">
        <v>50</v>
      </c>
      <c r="B565" s="4">
        <v>0</v>
      </c>
      <c r="C565" s="4">
        <v>0</v>
      </c>
      <c r="D565" s="4">
        <v>1</v>
      </c>
      <c r="E565" s="4">
        <v>214</v>
      </c>
      <c r="F565" s="4">
        <f>ROUND(Source!AS548,O565)</f>
        <v>0</v>
      </c>
      <c r="G565" s="4" t="s">
        <v>95</v>
      </c>
      <c r="H565" s="4" t="s">
        <v>96</v>
      </c>
      <c r="I565" s="4"/>
      <c r="J565" s="4"/>
      <c r="K565" s="4">
        <v>214</v>
      </c>
      <c r="L565" s="4">
        <v>16</v>
      </c>
      <c r="M565" s="4">
        <v>3</v>
      </c>
      <c r="N565" s="4" t="s">
        <v>3</v>
      </c>
      <c r="O565" s="4">
        <v>2</v>
      </c>
      <c r="P565" s="4"/>
      <c r="Q565" s="4"/>
      <c r="R565" s="4"/>
      <c r="S565" s="4"/>
      <c r="T565" s="4"/>
      <c r="U565" s="4"/>
      <c r="V565" s="4"/>
      <c r="W565" s="4"/>
    </row>
    <row r="566" spans="1:23" x14ac:dyDescent="0.2">
      <c r="A566" s="4">
        <v>50</v>
      </c>
      <c r="B566" s="4">
        <v>0</v>
      </c>
      <c r="C566" s="4">
        <v>0</v>
      </c>
      <c r="D566" s="4">
        <v>1</v>
      </c>
      <c r="E566" s="4">
        <v>215</v>
      </c>
      <c r="F566" s="4">
        <f>ROUND(Source!AT548,O566)</f>
        <v>0</v>
      </c>
      <c r="G566" s="4" t="s">
        <v>97</v>
      </c>
      <c r="H566" s="4" t="s">
        <v>98</v>
      </c>
      <c r="I566" s="4"/>
      <c r="J566" s="4"/>
      <c r="K566" s="4">
        <v>215</v>
      </c>
      <c r="L566" s="4">
        <v>17</v>
      </c>
      <c r="M566" s="4">
        <v>3</v>
      </c>
      <c r="N566" s="4" t="s">
        <v>3</v>
      </c>
      <c r="O566" s="4">
        <v>2</v>
      </c>
      <c r="P566" s="4"/>
      <c r="Q566" s="4"/>
      <c r="R566" s="4"/>
      <c r="S566" s="4"/>
      <c r="T566" s="4"/>
      <c r="U566" s="4"/>
      <c r="V566" s="4"/>
      <c r="W566" s="4"/>
    </row>
    <row r="567" spans="1:23" x14ac:dyDescent="0.2">
      <c r="A567" s="4">
        <v>50</v>
      </c>
      <c r="B567" s="4">
        <v>0</v>
      </c>
      <c r="C567" s="4">
        <v>0</v>
      </c>
      <c r="D567" s="4">
        <v>1</v>
      </c>
      <c r="E567" s="4">
        <v>217</v>
      </c>
      <c r="F567" s="4">
        <f>ROUND(Source!AU548,O567)</f>
        <v>454869.35</v>
      </c>
      <c r="G567" s="4" t="s">
        <v>99</v>
      </c>
      <c r="H567" s="4" t="s">
        <v>100</v>
      </c>
      <c r="I567" s="4"/>
      <c r="J567" s="4"/>
      <c r="K567" s="4">
        <v>217</v>
      </c>
      <c r="L567" s="4">
        <v>18</v>
      </c>
      <c r="M567" s="4">
        <v>3</v>
      </c>
      <c r="N567" s="4" t="s">
        <v>3</v>
      </c>
      <c r="O567" s="4">
        <v>2</v>
      </c>
      <c r="P567" s="4"/>
      <c r="Q567" s="4"/>
      <c r="R567" s="4"/>
      <c r="S567" s="4"/>
      <c r="T567" s="4"/>
      <c r="U567" s="4"/>
      <c r="V567" s="4"/>
      <c r="W567" s="4"/>
    </row>
    <row r="568" spans="1:23" x14ac:dyDescent="0.2">
      <c r="A568" s="4">
        <v>50</v>
      </c>
      <c r="B568" s="4">
        <v>0</v>
      </c>
      <c r="C568" s="4">
        <v>0</v>
      </c>
      <c r="D568" s="4">
        <v>1</v>
      </c>
      <c r="E568" s="4">
        <v>230</v>
      </c>
      <c r="F568" s="4">
        <f>ROUND(Source!BA548,O568)</f>
        <v>0</v>
      </c>
      <c r="G568" s="4" t="s">
        <v>101</v>
      </c>
      <c r="H568" s="4" t="s">
        <v>102</v>
      </c>
      <c r="I568" s="4"/>
      <c r="J568" s="4"/>
      <c r="K568" s="4">
        <v>230</v>
      </c>
      <c r="L568" s="4">
        <v>19</v>
      </c>
      <c r="M568" s="4">
        <v>3</v>
      </c>
      <c r="N568" s="4" t="s">
        <v>3</v>
      </c>
      <c r="O568" s="4">
        <v>2</v>
      </c>
      <c r="P568" s="4"/>
      <c r="Q568" s="4"/>
      <c r="R568" s="4"/>
      <c r="S568" s="4"/>
      <c r="T568" s="4"/>
      <c r="U568" s="4"/>
      <c r="V568" s="4"/>
      <c r="W568" s="4"/>
    </row>
    <row r="569" spans="1:23" x14ac:dyDescent="0.2">
      <c r="A569" s="4">
        <v>50</v>
      </c>
      <c r="B569" s="4">
        <v>0</v>
      </c>
      <c r="C569" s="4">
        <v>0</v>
      </c>
      <c r="D569" s="4">
        <v>1</v>
      </c>
      <c r="E569" s="4">
        <v>206</v>
      </c>
      <c r="F569" s="4">
        <f>ROUND(Source!T548,O569)</f>
        <v>0</v>
      </c>
      <c r="G569" s="4" t="s">
        <v>103</v>
      </c>
      <c r="H569" s="4" t="s">
        <v>104</v>
      </c>
      <c r="I569" s="4"/>
      <c r="J569" s="4"/>
      <c r="K569" s="4">
        <v>206</v>
      </c>
      <c r="L569" s="4">
        <v>20</v>
      </c>
      <c r="M569" s="4">
        <v>3</v>
      </c>
      <c r="N569" s="4" t="s">
        <v>3</v>
      </c>
      <c r="O569" s="4">
        <v>2</v>
      </c>
      <c r="P569" s="4"/>
      <c r="Q569" s="4"/>
      <c r="R569" s="4"/>
      <c r="S569" s="4"/>
      <c r="T569" s="4"/>
      <c r="U569" s="4"/>
      <c r="V569" s="4"/>
      <c r="W569" s="4"/>
    </row>
    <row r="570" spans="1:23" x14ac:dyDescent="0.2">
      <c r="A570" s="4">
        <v>50</v>
      </c>
      <c r="B570" s="4">
        <v>0</v>
      </c>
      <c r="C570" s="4">
        <v>0</v>
      </c>
      <c r="D570" s="4">
        <v>1</v>
      </c>
      <c r="E570" s="4">
        <v>207</v>
      </c>
      <c r="F570" s="4">
        <f>Source!U548</f>
        <v>169.81408995999999</v>
      </c>
      <c r="G570" s="4" t="s">
        <v>105</v>
      </c>
      <c r="H570" s="4" t="s">
        <v>106</v>
      </c>
      <c r="I570" s="4"/>
      <c r="J570" s="4"/>
      <c r="K570" s="4">
        <v>207</v>
      </c>
      <c r="L570" s="4">
        <v>21</v>
      </c>
      <c r="M570" s="4">
        <v>3</v>
      </c>
      <c r="N570" s="4" t="s">
        <v>3</v>
      </c>
      <c r="O570" s="4">
        <v>-1</v>
      </c>
      <c r="P570" s="4"/>
      <c r="Q570" s="4"/>
      <c r="R570" s="4"/>
      <c r="S570" s="4"/>
      <c r="T570" s="4"/>
      <c r="U570" s="4"/>
      <c r="V570" s="4"/>
      <c r="W570" s="4"/>
    </row>
    <row r="571" spans="1:23" x14ac:dyDescent="0.2">
      <c r="A571" s="4">
        <v>50</v>
      </c>
      <c r="B571" s="4">
        <v>0</v>
      </c>
      <c r="C571" s="4">
        <v>0</v>
      </c>
      <c r="D571" s="4">
        <v>1</v>
      </c>
      <c r="E571" s="4">
        <v>208</v>
      </c>
      <c r="F571" s="4">
        <f>Source!V548</f>
        <v>0</v>
      </c>
      <c r="G571" s="4" t="s">
        <v>107</v>
      </c>
      <c r="H571" s="4" t="s">
        <v>108</v>
      </c>
      <c r="I571" s="4"/>
      <c r="J571" s="4"/>
      <c r="K571" s="4">
        <v>208</v>
      </c>
      <c r="L571" s="4">
        <v>22</v>
      </c>
      <c r="M571" s="4">
        <v>3</v>
      </c>
      <c r="N571" s="4" t="s">
        <v>3</v>
      </c>
      <c r="O571" s="4">
        <v>-1</v>
      </c>
      <c r="P571" s="4"/>
      <c r="Q571" s="4"/>
      <c r="R571" s="4"/>
      <c r="S571" s="4"/>
      <c r="T571" s="4"/>
      <c r="U571" s="4"/>
      <c r="V571" s="4"/>
      <c r="W571" s="4"/>
    </row>
    <row r="572" spans="1:23" x14ac:dyDescent="0.2">
      <c r="A572" s="4">
        <v>50</v>
      </c>
      <c r="B572" s="4">
        <v>0</v>
      </c>
      <c r="C572" s="4">
        <v>0</v>
      </c>
      <c r="D572" s="4">
        <v>1</v>
      </c>
      <c r="E572" s="4">
        <v>209</v>
      </c>
      <c r="F572" s="4">
        <f>ROUND(Source!W548,O572)</f>
        <v>0</v>
      </c>
      <c r="G572" s="4" t="s">
        <v>109</v>
      </c>
      <c r="H572" s="4" t="s">
        <v>110</v>
      </c>
      <c r="I572" s="4"/>
      <c r="J572" s="4"/>
      <c r="K572" s="4">
        <v>209</v>
      </c>
      <c r="L572" s="4">
        <v>23</v>
      </c>
      <c r="M572" s="4">
        <v>3</v>
      </c>
      <c r="N572" s="4" t="s">
        <v>3</v>
      </c>
      <c r="O572" s="4">
        <v>2</v>
      </c>
      <c r="P572" s="4"/>
      <c r="Q572" s="4"/>
      <c r="R572" s="4"/>
      <c r="S572" s="4"/>
      <c r="T572" s="4"/>
      <c r="U572" s="4"/>
      <c r="V572" s="4"/>
      <c r="W572" s="4"/>
    </row>
    <row r="573" spans="1:23" x14ac:dyDescent="0.2">
      <c r="A573" s="4">
        <v>50</v>
      </c>
      <c r="B573" s="4">
        <v>0</v>
      </c>
      <c r="C573" s="4">
        <v>0</v>
      </c>
      <c r="D573" s="4">
        <v>1</v>
      </c>
      <c r="E573" s="4">
        <v>210</v>
      </c>
      <c r="F573" s="4">
        <f>ROUND(Source!X548,O573)</f>
        <v>22966.01</v>
      </c>
      <c r="G573" s="4" t="s">
        <v>111</v>
      </c>
      <c r="H573" s="4" t="s">
        <v>112</v>
      </c>
      <c r="I573" s="4"/>
      <c r="J573" s="4"/>
      <c r="K573" s="4">
        <v>210</v>
      </c>
      <c r="L573" s="4">
        <v>24</v>
      </c>
      <c r="M573" s="4">
        <v>3</v>
      </c>
      <c r="N573" s="4" t="s">
        <v>3</v>
      </c>
      <c r="O573" s="4">
        <v>2</v>
      </c>
      <c r="P573" s="4"/>
      <c r="Q573" s="4"/>
      <c r="R573" s="4"/>
      <c r="S573" s="4"/>
      <c r="T573" s="4"/>
      <c r="U573" s="4"/>
      <c r="V573" s="4"/>
      <c r="W573" s="4"/>
    </row>
    <row r="574" spans="1:23" x14ac:dyDescent="0.2">
      <c r="A574" s="4">
        <v>50</v>
      </c>
      <c r="B574" s="4">
        <v>0</v>
      </c>
      <c r="C574" s="4">
        <v>0</v>
      </c>
      <c r="D574" s="4">
        <v>1</v>
      </c>
      <c r="E574" s="4">
        <v>211</v>
      </c>
      <c r="F574" s="4">
        <f>ROUND(Source!Y548,O574)</f>
        <v>3280.85</v>
      </c>
      <c r="G574" s="4" t="s">
        <v>113</v>
      </c>
      <c r="H574" s="4" t="s">
        <v>114</v>
      </c>
      <c r="I574" s="4"/>
      <c r="J574" s="4"/>
      <c r="K574" s="4">
        <v>211</v>
      </c>
      <c r="L574" s="4">
        <v>25</v>
      </c>
      <c r="M574" s="4">
        <v>3</v>
      </c>
      <c r="N574" s="4" t="s">
        <v>3</v>
      </c>
      <c r="O574" s="4">
        <v>2</v>
      </c>
      <c r="P574" s="4"/>
      <c r="Q574" s="4"/>
      <c r="R574" s="4"/>
      <c r="S574" s="4"/>
      <c r="T574" s="4"/>
      <c r="U574" s="4"/>
      <c r="V574" s="4"/>
      <c r="W574" s="4"/>
    </row>
    <row r="575" spans="1:23" x14ac:dyDescent="0.2">
      <c r="A575" s="4">
        <v>50</v>
      </c>
      <c r="B575" s="4">
        <v>0</v>
      </c>
      <c r="C575" s="4">
        <v>0</v>
      </c>
      <c r="D575" s="4">
        <v>1</v>
      </c>
      <c r="E575" s="4">
        <v>224</v>
      </c>
      <c r="F575" s="4">
        <f>ROUND(Source!AR548,O575)</f>
        <v>454869.35</v>
      </c>
      <c r="G575" s="4" t="s">
        <v>115</v>
      </c>
      <c r="H575" s="4" t="s">
        <v>116</v>
      </c>
      <c r="I575" s="4"/>
      <c r="J575" s="4"/>
      <c r="K575" s="4">
        <v>224</v>
      </c>
      <c r="L575" s="4">
        <v>26</v>
      </c>
      <c r="M575" s="4">
        <v>3</v>
      </c>
      <c r="N575" s="4" t="s">
        <v>3</v>
      </c>
      <c r="O575" s="4">
        <v>2</v>
      </c>
      <c r="P575" s="4"/>
      <c r="Q575" s="4"/>
      <c r="R575" s="4"/>
      <c r="S575" s="4"/>
      <c r="T575" s="4"/>
      <c r="U575" s="4"/>
      <c r="V575" s="4"/>
      <c r="W575" s="4"/>
    </row>
    <row r="577" spans="1:245" x14ac:dyDescent="0.2">
      <c r="A577" s="1">
        <v>4</v>
      </c>
      <c r="B577" s="1">
        <v>1</v>
      </c>
      <c r="C577" s="1"/>
      <c r="D577" s="1">
        <f>ROW(A703)</f>
        <v>703</v>
      </c>
      <c r="E577" s="1"/>
      <c r="F577" s="1" t="s">
        <v>13</v>
      </c>
      <c r="G577" s="1" t="s">
        <v>266</v>
      </c>
      <c r="H577" s="1" t="s">
        <v>3</v>
      </c>
      <c r="I577" s="1">
        <v>0</v>
      </c>
      <c r="J577" s="1"/>
      <c r="K577" s="1">
        <v>0</v>
      </c>
      <c r="L577" s="1"/>
      <c r="M577" s="1"/>
      <c r="N577" s="1"/>
      <c r="O577" s="1"/>
      <c r="P577" s="1"/>
      <c r="Q577" s="1"/>
      <c r="R577" s="1"/>
      <c r="S577" s="1"/>
      <c r="T577" s="1"/>
      <c r="U577" s="1" t="s">
        <v>3</v>
      </c>
      <c r="V577" s="1">
        <v>0</v>
      </c>
      <c r="W577" s="1"/>
      <c r="X577" s="1"/>
      <c r="Y577" s="1"/>
      <c r="Z577" s="1"/>
      <c r="AA577" s="1"/>
      <c r="AB577" s="1" t="s">
        <v>3</v>
      </c>
      <c r="AC577" s="1" t="s">
        <v>3</v>
      </c>
      <c r="AD577" s="1" t="s">
        <v>3</v>
      </c>
      <c r="AE577" s="1" t="s">
        <v>3</v>
      </c>
      <c r="AF577" s="1" t="s">
        <v>3</v>
      </c>
      <c r="AG577" s="1" t="s">
        <v>3</v>
      </c>
      <c r="AH577" s="1"/>
      <c r="AI577" s="1"/>
      <c r="AJ577" s="1"/>
      <c r="AK577" s="1"/>
      <c r="AL577" s="1"/>
      <c r="AM577" s="1"/>
      <c r="AN577" s="1"/>
      <c r="AO577" s="1"/>
      <c r="AP577" s="1" t="s">
        <v>3</v>
      </c>
      <c r="AQ577" s="1" t="s">
        <v>3</v>
      </c>
      <c r="AR577" s="1" t="s">
        <v>3</v>
      </c>
      <c r="AS577" s="1"/>
      <c r="AT577" s="1"/>
      <c r="AU577" s="1"/>
      <c r="AV577" s="1"/>
      <c r="AW577" s="1"/>
      <c r="AX577" s="1"/>
      <c r="AY577" s="1"/>
      <c r="AZ577" s="1" t="s">
        <v>3</v>
      </c>
      <c r="BA577" s="1"/>
      <c r="BB577" s="1" t="s">
        <v>3</v>
      </c>
      <c r="BC577" s="1" t="s">
        <v>3</v>
      </c>
      <c r="BD577" s="1" t="s">
        <v>3</v>
      </c>
      <c r="BE577" s="1" t="s">
        <v>3</v>
      </c>
      <c r="BF577" s="1" t="s">
        <v>3</v>
      </c>
      <c r="BG577" s="1" t="s">
        <v>3</v>
      </c>
      <c r="BH577" s="1" t="s">
        <v>3</v>
      </c>
      <c r="BI577" s="1" t="s">
        <v>3</v>
      </c>
      <c r="BJ577" s="1" t="s">
        <v>3</v>
      </c>
      <c r="BK577" s="1" t="s">
        <v>3</v>
      </c>
      <c r="BL577" s="1" t="s">
        <v>3</v>
      </c>
      <c r="BM577" s="1" t="s">
        <v>3</v>
      </c>
      <c r="BN577" s="1" t="s">
        <v>3</v>
      </c>
      <c r="BO577" s="1" t="s">
        <v>3</v>
      </c>
      <c r="BP577" s="1" t="s">
        <v>3</v>
      </c>
      <c r="BQ577" s="1"/>
      <c r="BR577" s="1"/>
      <c r="BS577" s="1"/>
      <c r="BT577" s="1"/>
      <c r="BU577" s="1"/>
      <c r="BV577" s="1"/>
      <c r="BW577" s="1"/>
      <c r="BX577" s="1">
        <v>0</v>
      </c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>
        <v>0</v>
      </c>
    </row>
    <row r="579" spans="1:245" x14ac:dyDescent="0.2">
      <c r="A579" s="2">
        <v>52</v>
      </c>
      <c r="B579" s="2">
        <f t="shared" ref="B579:G579" si="366">B703</f>
        <v>1</v>
      </c>
      <c r="C579" s="2">
        <f t="shared" si="366"/>
        <v>4</v>
      </c>
      <c r="D579" s="2">
        <f t="shared" si="366"/>
        <v>577</v>
      </c>
      <c r="E579" s="2">
        <f t="shared" si="366"/>
        <v>0</v>
      </c>
      <c r="F579" s="2" t="str">
        <f t="shared" si="366"/>
        <v>Новый раздел</v>
      </c>
      <c r="G579" s="2" t="str">
        <f t="shared" si="366"/>
        <v>Новорогожская ул. (Обустройство посадочной площадки для установки павильона ожидания)</v>
      </c>
      <c r="H579" s="2"/>
      <c r="I579" s="2"/>
      <c r="J579" s="2"/>
      <c r="K579" s="2"/>
      <c r="L579" s="2"/>
      <c r="M579" s="2"/>
      <c r="N579" s="2"/>
      <c r="O579" s="2">
        <f t="shared" ref="O579:AT579" si="367">O703</f>
        <v>0</v>
      </c>
      <c r="P579" s="2">
        <f t="shared" si="367"/>
        <v>0</v>
      </c>
      <c r="Q579" s="2">
        <f t="shared" si="367"/>
        <v>0</v>
      </c>
      <c r="R579" s="2">
        <f t="shared" si="367"/>
        <v>0</v>
      </c>
      <c r="S579" s="2">
        <f t="shared" si="367"/>
        <v>0</v>
      </c>
      <c r="T579" s="2">
        <f t="shared" si="367"/>
        <v>0</v>
      </c>
      <c r="U579" s="2">
        <f t="shared" si="367"/>
        <v>0</v>
      </c>
      <c r="V579" s="2">
        <f t="shared" si="367"/>
        <v>0</v>
      </c>
      <c r="W579" s="2">
        <f t="shared" si="367"/>
        <v>0</v>
      </c>
      <c r="X579" s="2">
        <f t="shared" si="367"/>
        <v>0</v>
      </c>
      <c r="Y579" s="2">
        <f t="shared" si="367"/>
        <v>0</v>
      </c>
      <c r="Z579" s="2">
        <f t="shared" si="367"/>
        <v>0</v>
      </c>
      <c r="AA579" s="2">
        <f t="shared" si="367"/>
        <v>0</v>
      </c>
      <c r="AB579" s="2">
        <f t="shared" si="367"/>
        <v>0</v>
      </c>
      <c r="AC579" s="2">
        <f t="shared" si="367"/>
        <v>0</v>
      </c>
      <c r="AD579" s="2">
        <f t="shared" si="367"/>
        <v>0</v>
      </c>
      <c r="AE579" s="2">
        <f t="shared" si="367"/>
        <v>0</v>
      </c>
      <c r="AF579" s="2">
        <f t="shared" si="367"/>
        <v>0</v>
      </c>
      <c r="AG579" s="2">
        <f t="shared" si="367"/>
        <v>0</v>
      </c>
      <c r="AH579" s="2">
        <f t="shared" si="367"/>
        <v>0</v>
      </c>
      <c r="AI579" s="2">
        <f t="shared" si="367"/>
        <v>0</v>
      </c>
      <c r="AJ579" s="2">
        <f t="shared" si="367"/>
        <v>0</v>
      </c>
      <c r="AK579" s="2">
        <f t="shared" si="367"/>
        <v>0</v>
      </c>
      <c r="AL579" s="2">
        <f t="shared" si="367"/>
        <v>0</v>
      </c>
      <c r="AM579" s="2">
        <f t="shared" si="367"/>
        <v>0</v>
      </c>
      <c r="AN579" s="2">
        <f t="shared" si="367"/>
        <v>0</v>
      </c>
      <c r="AO579" s="2">
        <f t="shared" si="367"/>
        <v>0</v>
      </c>
      <c r="AP579" s="2">
        <f t="shared" si="367"/>
        <v>0</v>
      </c>
      <c r="AQ579" s="2">
        <f t="shared" si="367"/>
        <v>0</v>
      </c>
      <c r="AR579" s="2">
        <f t="shared" si="367"/>
        <v>0</v>
      </c>
      <c r="AS579" s="2">
        <f t="shared" si="367"/>
        <v>0</v>
      </c>
      <c r="AT579" s="2">
        <f t="shared" si="367"/>
        <v>0</v>
      </c>
      <c r="AU579" s="2">
        <f t="shared" ref="AU579:BZ579" si="368">AU703</f>
        <v>0</v>
      </c>
      <c r="AV579" s="2">
        <f t="shared" si="368"/>
        <v>0</v>
      </c>
      <c r="AW579" s="2">
        <f t="shared" si="368"/>
        <v>0</v>
      </c>
      <c r="AX579" s="2">
        <f t="shared" si="368"/>
        <v>0</v>
      </c>
      <c r="AY579" s="2">
        <f t="shared" si="368"/>
        <v>0</v>
      </c>
      <c r="AZ579" s="2">
        <f t="shared" si="368"/>
        <v>0</v>
      </c>
      <c r="BA579" s="2">
        <f t="shared" si="368"/>
        <v>0</v>
      </c>
      <c r="BB579" s="2">
        <f t="shared" si="368"/>
        <v>0</v>
      </c>
      <c r="BC579" s="2">
        <f t="shared" si="368"/>
        <v>0</v>
      </c>
      <c r="BD579" s="2">
        <f t="shared" si="368"/>
        <v>0</v>
      </c>
      <c r="BE579" s="2">
        <f t="shared" si="368"/>
        <v>0</v>
      </c>
      <c r="BF579" s="2">
        <f t="shared" si="368"/>
        <v>0</v>
      </c>
      <c r="BG579" s="2">
        <f t="shared" si="368"/>
        <v>0</v>
      </c>
      <c r="BH579" s="2">
        <f t="shared" si="368"/>
        <v>0</v>
      </c>
      <c r="BI579" s="2">
        <f t="shared" si="368"/>
        <v>0</v>
      </c>
      <c r="BJ579" s="2">
        <f t="shared" si="368"/>
        <v>0</v>
      </c>
      <c r="BK579" s="2">
        <f t="shared" si="368"/>
        <v>0</v>
      </c>
      <c r="BL579" s="2">
        <f t="shared" si="368"/>
        <v>0</v>
      </c>
      <c r="BM579" s="2">
        <f t="shared" si="368"/>
        <v>0</v>
      </c>
      <c r="BN579" s="2">
        <f t="shared" si="368"/>
        <v>0</v>
      </c>
      <c r="BO579" s="2">
        <f t="shared" si="368"/>
        <v>0</v>
      </c>
      <c r="BP579" s="2">
        <f t="shared" si="368"/>
        <v>0</v>
      </c>
      <c r="BQ579" s="2">
        <f t="shared" si="368"/>
        <v>0</v>
      </c>
      <c r="BR579" s="2">
        <f t="shared" si="368"/>
        <v>0</v>
      </c>
      <c r="BS579" s="2">
        <f t="shared" si="368"/>
        <v>0</v>
      </c>
      <c r="BT579" s="2">
        <f t="shared" si="368"/>
        <v>0</v>
      </c>
      <c r="BU579" s="2">
        <f t="shared" si="368"/>
        <v>0</v>
      </c>
      <c r="BV579" s="2">
        <f t="shared" si="368"/>
        <v>0</v>
      </c>
      <c r="BW579" s="2">
        <f t="shared" si="368"/>
        <v>0</v>
      </c>
      <c r="BX579" s="2">
        <f t="shared" si="368"/>
        <v>0</v>
      </c>
      <c r="BY579" s="2">
        <f t="shared" si="368"/>
        <v>0</v>
      </c>
      <c r="BZ579" s="2">
        <f t="shared" si="368"/>
        <v>0</v>
      </c>
      <c r="CA579" s="2">
        <f t="shared" ref="CA579:DF579" si="369">CA703</f>
        <v>0</v>
      </c>
      <c r="CB579" s="2">
        <f t="shared" si="369"/>
        <v>0</v>
      </c>
      <c r="CC579" s="2">
        <f t="shared" si="369"/>
        <v>0</v>
      </c>
      <c r="CD579" s="2">
        <f t="shared" si="369"/>
        <v>0</v>
      </c>
      <c r="CE579" s="2">
        <f t="shared" si="369"/>
        <v>0</v>
      </c>
      <c r="CF579" s="2">
        <f t="shared" si="369"/>
        <v>0</v>
      </c>
      <c r="CG579" s="2">
        <f t="shared" si="369"/>
        <v>0</v>
      </c>
      <c r="CH579" s="2">
        <f t="shared" si="369"/>
        <v>0</v>
      </c>
      <c r="CI579" s="2">
        <f t="shared" si="369"/>
        <v>0</v>
      </c>
      <c r="CJ579" s="2">
        <f t="shared" si="369"/>
        <v>0</v>
      </c>
      <c r="CK579" s="2">
        <f t="shared" si="369"/>
        <v>0</v>
      </c>
      <c r="CL579" s="2">
        <f t="shared" si="369"/>
        <v>0</v>
      </c>
      <c r="CM579" s="2">
        <f t="shared" si="369"/>
        <v>0</v>
      </c>
      <c r="CN579" s="2">
        <f t="shared" si="369"/>
        <v>0</v>
      </c>
      <c r="CO579" s="2">
        <f t="shared" si="369"/>
        <v>0</v>
      </c>
      <c r="CP579" s="2">
        <f t="shared" si="369"/>
        <v>0</v>
      </c>
      <c r="CQ579" s="2">
        <f t="shared" si="369"/>
        <v>0</v>
      </c>
      <c r="CR579" s="2">
        <f t="shared" si="369"/>
        <v>0</v>
      </c>
      <c r="CS579" s="2">
        <f t="shared" si="369"/>
        <v>0</v>
      </c>
      <c r="CT579" s="2">
        <f t="shared" si="369"/>
        <v>0</v>
      </c>
      <c r="CU579" s="2">
        <f t="shared" si="369"/>
        <v>0</v>
      </c>
      <c r="CV579" s="2">
        <f t="shared" si="369"/>
        <v>0</v>
      </c>
      <c r="CW579" s="2">
        <f t="shared" si="369"/>
        <v>0</v>
      </c>
      <c r="CX579" s="2">
        <f t="shared" si="369"/>
        <v>0</v>
      </c>
      <c r="CY579" s="2">
        <f t="shared" si="369"/>
        <v>0</v>
      </c>
      <c r="CZ579" s="2">
        <f t="shared" si="369"/>
        <v>0</v>
      </c>
      <c r="DA579" s="2">
        <f t="shared" si="369"/>
        <v>0</v>
      </c>
      <c r="DB579" s="2">
        <f t="shared" si="369"/>
        <v>0</v>
      </c>
      <c r="DC579" s="2">
        <f t="shared" si="369"/>
        <v>0</v>
      </c>
      <c r="DD579" s="2">
        <f t="shared" si="369"/>
        <v>0</v>
      </c>
      <c r="DE579" s="2">
        <f t="shared" si="369"/>
        <v>0</v>
      </c>
      <c r="DF579" s="2">
        <f t="shared" si="369"/>
        <v>0</v>
      </c>
      <c r="DG579" s="3">
        <f t="shared" ref="DG579:EL579" si="370">DG703</f>
        <v>0</v>
      </c>
      <c r="DH579" s="3">
        <f t="shared" si="370"/>
        <v>0</v>
      </c>
      <c r="DI579" s="3">
        <f t="shared" si="370"/>
        <v>0</v>
      </c>
      <c r="DJ579" s="3">
        <f t="shared" si="370"/>
        <v>0</v>
      </c>
      <c r="DK579" s="3">
        <f t="shared" si="370"/>
        <v>0</v>
      </c>
      <c r="DL579" s="3">
        <f t="shared" si="370"/>
        <v>0</v>
      </c>
      <c r="DM579" s="3">
        <f t="shared" si="370"/>
        <v>0</v>
      </c>
      <c r="DN579" s="3">
        <f t="shared" si="370"/>
        <v>0</v>
      </c>
      <c r="DO579" s="3">
        <f t="shared" si="370"/>
        <v>0</v>
      </c>
      <c r="DP579" s="3">
        <f t="shared" si="370"/>
        <v>0</v>
      </c>
      <c r="DQ579" s="3">
        <f t="shared" si="370"/>
        <v>0</v>
      </c>
      <c r="DR579" s="3">
        <f t="shared" si="370"/>
        <v>0</v>
      </c>
      <c r="DS579" s="3">
        <f t="shared" si="370"/>
        <v>0</v>
      </c>
      <c r="DT579" s="3">
        <f t="shared" si="370"/>
        <v>0</v>
      </c>
      <c r="DU579" s="3">
        <f t="shared" si="370"/>
        <v>0</v>
      </c>
      <c r="DV579" s="3">
        <f t="shared" si="370"/>
        <v>0</v>
      </c>
      <c r="DW579" s="3">
        <f t="shared" si="370"/>
        <v>0</v>
      </c>
      <c r="DX579" s="3">
        <f t="shared" si="370"/>
        <v>0</v>
      </c>
      <c r="DY579" s="3">
        <f t="shared" si="370"/>
        <v>0</v>
      </c>
      <c r="DZ579" s="3">
        <f t="shared" si="370"/>
        <v>0</v>
      </c>
      <c r="EA579" s="3">
        <f t="shared" si="370"/>
        <v>0</v>
      </c>
      <c r="EB579" s="3">
        <f t="shared" si="370"/>
        <v>0</v>
      </c>
      <c r="EC579" s="3">
        <f t="shared" si="370"/>
        <v>0</v>
      </c>
      <c r="ED579" s="3">
        <f t="shared" si="370"/>
        <v>0</v>
      </c>
      <c r="EE579" s="3">
        <f t="shared" si="370"/>
        <v>0</v>
      </c>
      <c r="EF579" s="3">
        <f t="shared" si="370"/>
        <v>0</v>
      </c>
      <c r="EG579" s="3">
        <f t="shared" si="370"/>
        <v>0</v>
      </c>
      <c r="EH579" s="3">
        <f t="shared" si="370"/>
        <v>0</v>
      </c>
      <c r="EI579" s="3">
        <f t="shared" si="370"/>
        <v>0</v>
      </c>
      <c r="EJ579" s="3">
        <f t="shared" si="370"/>
        <v>0</v>
      </c>
      <c r="EK579" s="3">
        <f t="shared" si="370"/>
        <v>0</v>
      </c>
      <c r="EL579" s="3">
        <f t="shared" si="370"/>
        <v>0</v>
      </c>
      <c r="EM579" s="3">
        <f t="shared" ref="EM579:FR579" si="371">EM703</f>
        <v>0</v>
      </c>
      <c r="EN579" s="3">
        <f t="shared" si="371"/>
        <v>0</v>
      </c>
      <c r="EO579" s="3">
        <f t="shared" si="371"/>
        <v>0</v>
      </c>
      <c r="EP579" s="3">
        <f t="shared" si="371"/>
        <v>0</v>
      </c>
      <c r="EQ579" s="3">
        <f t="shared" si="371"/>
        <v>0</v>
      </c>
      <c r="ER579" s="3">
        <f t="shared" si="371"/>
        <v>0</v>
      </c>
      <c r="ES579" s="3">
        <f t="shared" si="371"/>
        <v>0</v>
      </c>
      <c r="ET579" s="3">
        <f t="shared" si="371"/>
        <v>0</v>
      </c>
      <c r="EU579" s="3">
        <f t="shared" si="371"/>
        <v>0</v>
      </c>
      <c r="EV579" s="3">
        <f t="shared" si="371"/>
        <v>0</v>
      </c>
      <c r="EW579" s="3">
        <f t="shared" si="371"/>
        <v>0</v>
      </c>
      <c r="EX579" s="3">
        <f t="shared" si="371"/>
        <v>0</v>
      </c>
      <c r="EY579" s="3">
        <f t="shared" si="371"/>
        <v>0</v>
      </c>
      <c r="EZ579" s="3">
        <f t="shared" si="371"/>
        <v>0</v>
      </c>
      <c r="FA579" s="3">
        <f t="shared" si="371"/>
        <v>0</v>
      </c>
      <c r="FB579" s="3">
        <f t="shared" si="371"/>
        <v>0</v>
      </c>
      <c r="FC579" s="3">
        <f t="shared" si="371"/>
        <v>0</v>
      </c>
      <c r="FD579" s="3">
        <f t="shared" si="371"/>
        <v>0</v>
      </c>
      <c r="FE579" s="3">
        <f t="shared" si="371"/>
        <v>0</v>
      </c>
      <c r="FF579" s="3">
        <f t="shared" si="371"/>
        <v>0</v>
      </c>
      <c r="FG579" s="3">
        <f t="shared" si="371"/>
        <v>0</v>
      </c>
      <c r="FH579" s="3">
        <f t="shared" si="371"/>
        <v>0</v>
      </c>
      <c r="FI579" s="3">
        <f t="shared" si="371"/>
        <v>0</v>
      </c>
      <c r="FJ579" s="3">
        <f t="shared" si="371"/>
        <v>0</v>
      </c>
      <c r="FK579" s="3">
        <f t="shared" si="371"/>
        <v>0</v>
      </c>
      <c r="FL579" s="3">
        <f t="shared" si="371"/>
        <v>0</v>
      </c>
      <c r="FM579" s="3">
        <f t="shared" si="371"/>
        <v>0</v>
      </c>
      <c r="FN579" s="3">
        <f t="shared" si="371"/>
        <v>0</v>
      </c>
      <c r="FO579" s="3">
        <f t="shared" si="371"/>
        <v>0</v>
      </c>
      <c r="FP579" s="3">
        <f t="shared" si="371"/>
        <v>0</v>
      </c>
      <c r="FQ579" s="3">
        <f t="shared" si="371"/>
        <v>0</v>
      </c>
      <c r="FR579" s="3">
        <f t="shared" si="371"/>
        <v>0</v>
      </c>
      <c r="FS579" s="3">
        <f t="shared" ref="FS579:GX579" si="372">FS703</f>
        <v>0</v>
      </c>
      <c r="FT579" s="3">
        <f t="shared" si="372"/>
        <v>0</v>
      </c>
      <c r="FU579" s="3">
        <f t="shared" si="372"/>
        <v>0</v>
      </c>
      <c r="FV579" s="3">
        <f t="shared" si="372"/>
        <v>0</v>
      </c>
      <c r="FW579" s="3">
        <f t="shared" si="372"/>
        <v>0</v>
      </c>
      <c r="FX579" s="3">
        <f t="shared" si="372"/>
        <v>0</v>
      </c>
      <c r="FY579" s="3">
        <f t="shared" si="372"/>
        <v>0</v>
      </c>
      <c r="FZ579" s="3">
        <f t="shared" si="372"/>
        <v>0</v>
      </c>
      <c r="GA579" s="3">
        <f t="shared" si="372"/>
        <v>0</v>
      </c>
      <c r="GB579" s="3">
        <f t="shared" si="372"/>
        <v>0</v>
      </c>
      <c r="GC579" s="3">
        <f t="shared" si="372"/>
        <v>0</v>
      </c>
      <c r="GD579" s="3">
        <f t="shared" si="372"/>
        <v>0</v>
      </c>
      <c r="GE579" s="3">
        <f t="shared" si="372"/>
        <v>0</v>
      </c>
      <c r="GF579" s="3">
        <f t="shared" si="372"/>
        <v>0</v>
      </c>
      <c r="GG579" s="3">
        <f t="shared" si="372"/>
        <v>0</v>
      </c>
      <c r="GH579" s="3">
        <f t="shared" si="372"/>
        <v>0</v>
      </c>
      <c r="GI579" s="3">
        <f t="shared" si="372"/>
        <v>0</v>
      </c>
      <c r="GJ579" s="3">
        <f t="shared" si="372"/>
        <v>0</v>
      </c>
      <c r="GK579" s="3">
        <f t="shared" si="372"/>
        <v>0</v>
      </c>
      <c r="GL579" s="3">
        <f t="shared" si="372"/>
        <v>0</v>
      </c>
      <c r="GM579" s="3">
        <f t="shared" si="372"/>
        <v>0</v>
      </c>
      <c r="GN579" s="3">
        <f t="shared" si="372"/>
        <v>0</v>
      </c>
      <c r="GO579" s="3">
        <f t="shared" si="372"/>
        <v>0</v>
      </c>
      <c r="GP579" s="3">
        <f t="shared" si="372"/>
        <v>0</v>
      </c>
      <c r="GQ579" s="3">
        <f t="shared" si="372"/>
        <v>0</v>
      </c>
      <c r="GR579" s="3">
        <f t="shared" si="372"/>
        <v>0</v>
      </c>
      <c r="GS579" s="3">
        <f t="shared" si="372"/>
        <v>0</v>
      </c>
      <c r="GT579" s="3">
        <f t="shared" si="372"/>
        <v>0</v>
      </c>
      <c r="GU579" s="3">
        <f t="shared" si="372"/>
        <v>0</v>
      </c>
      <c r="GV579" s="3">
        <f t="shared" si="372"/>
        <v>0</v>
      </c>
      <c r="GW579" s="3">
        <f t="shared" si="372"/>
        <v>0</v>
      </c>
      <c r="GX579" s="3">
        <f t="shared" si="372"/>
        <v>0</v>
      </c>
    </row>
    <row r="581" spans="1:245" x14ac:dyDescent="0.2">
      <c r="A581" s="1">
        <v>5</v>
      </c>
      <c r="B581" s="1">
        <v>1</v>
      </c>
      <c r="C581" s="1"/>
      <c r="D581" s="1">
        <f>ROW(A593)</f>
        <v>593</v>
      </c>
      <c r="E581" s="1"/>
      <c r="F581" s="1" t="s">
        <v>15</v>
      </c>
      <c r="G581" s="1" t="s">
        <v>16</v>
      </c>
      <c r="H581" s="1" t="s">
        <v>3</v>
      </c>
      <c r="I581" s="1">
        <v>0</v>
      </c>
      <c r="J581" s="1"/>
      <c r="K581" s="1">
        <v>0</v>
      </c>
      <c r="L581" s="1"/>
      <c r="M581" s="1"/>
      <c r="N581" s="1"/>
      <c r="O581" s="1"/>
      <c r="P581" s="1"/>
      <c r="Q581" s="1"/>
      <c r="R581" s="1"/>
      <c r="S581" s="1"/>
      <c r="T581" s="1"/>
      <c r="U581" s="1" t="s">
        <v>3</v>
      </c>
      <c r="V581" s="1">
        <v>0</v>
      </c>
      <c r="W581" s="1"/>
      <c r="X581" s="1"/>
      <c r="Y581" s="1"/>
      <c r="Z581" s="1"/>
      <c r="AA581" s="1"/>
      <c r="AB581" s="1" t="s">
        <v>3</v>
      </c>
      <c r="AC581" s="1" t="s">
        <v>3</v>
      </c>
      <c r="AD581" s="1" t="s">
        <v>3</v>
      </c>
      <c r="AE581" s="1" t="s">
        <v>3</v>
      </c>
      <c r="AF581" s="1" t="s">
        <v>3</v>
      </c>
      <c r="AG581" s="1" t="s">
        <v>3</v>
      </c>
      <c r="AH581" s="1"/>
      <c r="AI581" s="1"/>
      <c r="AJ581" s="1"/>
      <c r="AK581" s="1"/>
      <c r="AL581" s="1"/>
      <c r="AM581" s="1"/>
      <c r="AN581" s="1"/>
      <c r="AO581" s="1"/>
      <c r="AP581" s="1" t="s">
        <v>3</v>
      </c>
      <c r="AQ581" s="1" t="s">
        <v>3</v>
      </c>
      <c r="AR581" s="1" t="s">
        <v>3</v>
      </c>
      <c r="AS581" s="1"/>
      <c r="AT581" s="1"/>
      <c r="AU581" s="1"/>
      <c r="AV581" s="1"/>
      <c r="AW581" s="1"/>
      <c r="AX581" s="1"/>
      <c r="AY581" s="1"/>
      <c r="AZ581" s="1" t="s">
        <v>3</v>
      </c>
      <c r="BA581" s="1"/>
      <c r="BB581" s="1" t="s">
        <v>3</v>
      </c>
      <c r="BC581" s="1" t="s">
        <v>3</v>
      </c>
      <c r="BD581" s="1" t="s">
        <v>3</v>
      </c>
      <c r="BE581" s="1" t="s">
        <v>3</v>
      </c>
      <c r="BF581" s="1" t="s">
        <v>3</v>
      </c>
      <c r="BG581" s="1" t="s">
        <v>3</v>
      </c>
      <c r="BH581" s="1" t="s">
        <v>3</v>
      </c>
      <c r="BI581" s="1" t="s">
        <v>3</v>
      </c>
      <c r="BJ581" s="1" t="s">
        <v>3</v>
      </c>
      <c r="BK581" s="1" t="s">
        <v>3</v>
      </c>
      <c r="BL581" s="1" t="s">
        <v>3</v>
      </c>
      <c r="BM581" s="1" t="s">
        <v>3</v>
      </c>
      <c r="BN581" s="1" t="s">
        <v>3</v>
      </c>
      <c r="BO581" s="1" t="s">
        <v>3</v>
      </c>
      <c r="BP581" s="1" t="s">
        <v>3</v>
      </c>
      <c r="BQ581" s="1"/>
      <c r="BR581" s="1"/>
      <c r="BS581" s="1"/>
      <c r="BT581" s="1"/>
      <c r="BU581" s="1"/>
      <c r="BV581" s="1"/>
      <c r="BW581" s="1"/>
      <c r="BX581" s="1">
        <v>0</v>
      </c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>
        <v>0</v>
      </c>
    </row>
    <row r="583" spans="1:245" x14ac:dyDescent="0.2">
      <c r="A583" s="2">
        <v>52</v>
      </c>
      <c r="B583" s="2">
        <f t="shared" ref="B583:G583" si="373">B593</f>
        <v>1</v>
      </c>
      <c r="C583" s="2">
        <f t="shared" si="373"/>
        <v>5</v>
      </c>
      <c r="D583" s="2">
        <f t="shared" si="373"/>
        <v>581</v>
      </c>
      <c r="E583" s="2">
        <f t="shared" si="373"/>
        <v>0</v>
      </c>
      <c r="F583" s="2" t="str">
        <f t="shared" si="373"/>
        <v>Новый подраздел</v>
      </c>
      <c r="G583" s="2" t="str">
        <f t="shared" si="373"/>
        <v>Подготовительные работы</v>
      </c>
      <c r="H583" s="2"/>
      <c r="I583" s="2"/>
      <c r="J583" s="2"/>
      <c r="K583" s="2"/>
      <c r="L583" s="2"/>
      <c r="M583" s="2"/>
      <c r="N583" s="2"/>
      <c r="O583" s="2">
        <f t="shared" ref="O583:AT583" si="374">O593</f>
        <v>0</v>
      </c>
      <c r="P583" s="2">
        <f t="shared" si="374"/>
        <v>0</v>
      </c>
      <c r="Q583" s="2">
        <f t="shared" si="374"/>
        <v>0</v>
      </c>
      <c r="R583" s="2">
        <f t="shared" si="374"/>
        <v>0</v>
      </c>
      <c r="S583" s="2">
        <f t="shared" si="374"/>
        <v>0</v>
      </c>
      <c r="T583" s="2">
        <f t="shared" si="374"/>
        <v>0</v>
      </c>
      <c r="U583" s="2">
        <f t="shared" si="374"/>
        <v>0</v>
      </c>
      <c r="V583" s="2">
        <f t="shared" si="374"/>
        <v>0</v>
      </c>
      <c r="W583" s="2">
        <f t="shared" si="374"/>
        <v>0</v>
      </c>
      <c r="X583" s="2">
        <f t="shared" si="374"/>
        <v>0</v>
      </c>
      <c r="Y583" s="2">
        <f t="shared" si="374"/>
        <v>0</v>
      </c>
      <c r="Z583" s="2">
        <f t="shared" si="374"/>
        <v>0</v>
      </c>
      <c r="AA583" s="2">
        <f t="shared" si="374"/>
        <v>0</v>
      </c>
      <c r="AB583" s="2">
        <f t="shared" si="374"/>
        <v>0</v>
      </c>
      <c r="AC583" s="2">
        <f t="shared" si="374"/>
        <v>0</v>
      </c>
      <c r="AD583" s="2">
        <f t="shared" si="374"/>
        <v>0</v>
      </c>
      <c r="AE583" s="2">
        <f t="shared" si="374"/>
        <v>0</v>
      </c>
      <c r="AF583" s="2">
        <f t="shared" si="374"/>
        <v>0</v>
      </c>
      <c r="AG583" s="2">
        <f t="shared" si="374"/>
        <v>0</v>
      </c>
      <c r="AH583" s="2">
        <f t="shared" si="374"/>
        <v>0</v>
      </c>
      <c r="AI583" s="2">
        <f t="shared" si="374"/>
        <v>0</v>
      </c>
      <c r="AJ583" s="2">
        <f t="shared" si="374"/>
        <v>0</v>
      </c>
      <c r="AK583" s="2">
        <f t="shared" si="374"/>
        <v>0</v>
      </c>
      <c r="AL583" s="2">
        <f t="shared" si="374"/>
        <v>0</v>
      </c>
      <c r="AM583" s="2">
        <f t="shared" si="374"/>
        <v>0</v>
      </c>
      <c r="AN583" s="2">
        <f t="shared" si="374"/>
        <v>0</v>
      </c>
      <c r="AO583" s="2">
        <f t="shared" si="374"/>
        <v>0</v>
      </c>
      <c r="AP583" s="2">
        <f t="shared" si="374"/>
        <v>0</v>
      </c>
      <c r="AQ583" s="2">
        <f t="shared" si="374"/>
        <v>0</v>
      </c>
      <c r="AR583" s="2">
        <f t="shared" si="374"/>
        <v>0</v>
      </c>
      <c r="AS583" s="2">
        <f t="shared" si="374"/>
        <v>0</v>
      </c>
      <c r="AT583" s="2">
        <f t="shared" si="374"/>
        <v>0</v>
      </c>
      <c r="AU583" s="2">
        <f t="shared" ref="AU583:BZ583" si="375">AU593</f>
        <v>0</v>
      </c>
      <c r="AV583" s="2">
        <f t="shared" si="375"/>
        <v>0</v>
      </c>
      <c r="AW583" s="2">
        <f t="shared" si="375"/>
        <v>0</v>
      </c>
      <c r="AX583" s="2">
        <f t="shared" si="375"/>
        <v>0</v>
      </c>
      <c r="AY583" s="2">
        <f t="shared" si="375"/>
        <v>0</v>
      </c>
      <c r="AZ583" s="2">
        <f t="shared" si="375"/>
        <v>0</v>
      </c>
      <c r="BA583" s="2">
        <f t="shared" si="375"/>
        <v>0</v>
      </c>
      <c r="BB583" s="2">
        <f t="shared" si="375"/>
        <v>0</v>
      </c>
      <c r="BC583" s="2">
        <f t="shared" si="375"/>
        <v>0</v>
      </c>
      <c r="BD583" s="2">
        <f t="shared" si="375"/>
        <v>0</v>
      </c>
      <c r="BE583" s="2">
        <f t="shared" si="375"/>
        <v>0</v>
      </c>
      <c r="BF583" s="2">
        <f t="shared" si="375"/>
        <v>0</v>
      </c>
      <c r="BG583" s="2">
        <f t="shared" si="375"/>
        <v>0</v>
      </c>
      <c r="BH583" s="2">
        <f t="shared" si="375"/>
        <v>0</v>
      </c>
      <c r="BI583" s="2">
        <f t="shared" si="375"/>
        <v>0</v>
      </c>
      <c r="BJ583" s="2">
        <f t="shared" si="375"/>
        <v>0</v>
      </c>
      <c r="BK583" s="2">
        <f t="shared" si="375"/>
        <v>0</v>
      </c>
      <c r="BL583" s="2">
        <f t="shared" si="375"/>
        <v>0</v>
      </c>
      <c r="BM583" s="2">
        <f t="shared" si="375"/>
        <v>0</v>
      </c>
      <c r="BN583" s="2">
        <f t="shared" si="375"/>
        <v>0</v>
      </c>
      <c r="BO583" s="2">
        <f t="shared" si="375"/>
        <v>0</v>
      </c>
      <c r="BP583" s="2">
        <f t="shared" si="375"/>
        <v>0</v>
      </c>
      <c r="BQ583" s="2">
        <f t="shared" si="375"/>
        <v>0</v>
      </c>
      <c r="BR583" s="2">
        <f t="shared" si="375"/>
        <v>0</v>
      </c>
      <c r="BS583" s="2">
        <f t="shared" si="375"/>
        <v>0</v>
      </c>
      <c r="BT583" s="2">
        <f t="shared" si="375"/>
        <v>0</v>
      </c>
      <c r="BU583" s="2">
        <f t="shared" si="375"/>
        <v>0</v>
      </c>
      <c r="BV583" s="2">
        <f t="shared" si="375"/>
        <v>0</v>
      </c>
      <c r="BW583" s="2">
        <f t="shared" si="375"/>
        <v>0</v>
      </c>
      <c r="BX583" s="2">
        <f t="shared" si="375"/>
        <v>0</v>
      </c>
      <c r="BY583" s="2">
        <f t="shared" si="375"/>
        <v>0</v>
      </c>
      <c r="BZ583" s="2">
        <f t="shared" si="375"/>
        <v>0</v>
      </c>
      <c r="CA583" s="2">
        <f t="shared" ref="CA583:DF583" si="376">CA593</f>
        <v>0</v>
      </c>
      <c r="CB583" s="2">
        <f t="shared" si="376"/>
        <v>0</v>
      </c>
      <c r="CC583" s="2">
        <f t="shared" si="376"/>
        <v>0</v>
      </c>
      <c r="CD583" s="2">
        <f t="shared" si="376"/>
        <v>0</v>
      </c>
      <c r="CE583" s="2">
        <f t="shared" si="376"/>
        <v>0</v>
      </c>
      <c r="CF583" s="2">
        <f t="shared" si="376"/>
        <v>0</v>
      </c>
      <c r="CG583" s="2">
        <f t="shared" si="376"/>
        <v>0</v>
      </c>
      <c r="CH583" s="2">
        <f t="shared" si="376"/>
        <v>0</v>
      </c>
      <c r="CI583" s="2">
        <f t="shared" si="376"/>
        <v>0</v>
      </c>
      <c r="CJ583" s="2">
        <f t="shared" si="376"/>
        <v>0</v>
      </c>
      <c r="CK583" s="2">
        <f t="shared" si="376"/>
        <v>0</v>
      </c>
      <c r="CL583" s="2">
        <f t="shared" si="376"/>
        <v>0</v>
      </c>
      <c r="CM583" s="2">
        <f t="shared" si="376"/>
        <v>0</v>
      </c>
      <c r="CN583" s="2">
        <f t="shared" si="376"/>
        <v>0</v>
      </c>
      <c r="CO583" s="2">
        <f t="shared" si="376"/>
        <v>0</v>
      </c>
      <c r="CP583" s="2">
        <f t="shared" si="376"/>
        <v>0</v>
      </c>
      <c r="CQ583" s="2">
        <f t="shared" si="376"/>
        <v>0</v>
      </c>
      <c r="CR583" s="2">
        <f t="shared" si="376"/>
        <v>0</v>
      </c>
      <c r="CS583" s="2">
        <f t="shared" si="376"/>
        <v>0</v>
      </c>
      <c r="CT583" s="2">
        <f t="shared" si="376"/>
        <v>0</v>
      </c>
      <c r="CU583" s="2">
        <f t="shared" si="376"/>
        <v>0</v>
      </c>
      <c r="CV583" s="2">
        <f t="shared" si="376"/>
        <v>0</v>
      </c>
      <c r="CW583" s="2">
        <f t="shared" si="376"/>
        <v>0</v>
      </c>
      <c r="CX583" s="2">
        <f t="shared" si="376"/>
        <v>0</v>
      </c>
      <c r="CY583" s="2">
        <f t="shared" si="376"/>
        <v>0</v>
      </c>
      <c r="CZ583" s="2">
        <f t="shared" si="376"/>
        <v>0</v>
      </c>
      <c r="DA583" s="2">
        <f t="shared" si="376"/>
        <v>0</v>
      </c>
      <c r="DB583" s="2">
        <f t="shared" si="376"/>
        <v>0</v>
      </c>
      <c r="DC583" s="2">
        <f t="shared" si="376"/>
        <v>0</v>
      </c>
      <c r="DD583" s="2">
        <f t="shared" si="376"/>
        <v>0</v>
      </c>
      <c r="DE583" s="2">
        <f t="shared" si="376"/>
        <v>0</v>
      </c>
      <c r="DF583" s="2">
        <f t="shared" si="376"/>
        <v>0</v>
      </c>
      <c r="DG583" s="3">
        <f t="shared" ref="DG583:EL583" si="377">DG593</f>
        <v>0</v>
      </c>
      <c r="DH583" s="3">
        <f t="shared" si="377"/>
        <v>0</v>
      </c>
      <c r="DI583" s="3">
        <f t="shared" si="377"/>
        <v>0</v>
      </c>
      <c r="DJ583" s="3">
        <f t="shared" si="377"/>
        <v>0</v>
      </c>
      <c r="DK583" s="3">
        <f t="shared" si="377"/>
        <v>0</v>
      </c>
      <c r="DL583" s="3">
        <f t="shared" si="377"/>
        <v>0</v>
      </c>
      <c r="DM583" s="3">
        <f t="shared" si="377"/>
        <v>0</v>
      </c>
      <c r="DN583" s="3">
        <f t="shared" si="377"/>
        <v>0</v>
      </c>
      <c r="DO583" s="3">
        <f t="shared" si="377"/>
        <v>0</v>
      </c>
      <c r="DP583" s="3">
        <f t="shared" si="377"/>
        <v>0</v>
      </c>
      <c r="DQ583" s="3">
        <f t="shared" si="377"/>
        <v>0</v>
      </c>
      <c r="DR583" s="3">
        <f t="shared" si="377"/>
        <v>0</v>
      </c>
      <c r="DS583" s="3">
        <f t="shared" si="377"/>
        <v>0</v>
      </c>
      <c r="DT583" s="3">
        <f t="shared" si="377"/>
        <v>0</v>
      </c>
      <c r="DU583" s="3">
        <f t="shared" si="377"/>
        <v>0</v>
      </c>
      <c r="DV583" s="3">
        <f t="shared" si="377"/>
        <v>0</v>
      </c>
      <c r="DW583" s="3">
        <f t="shared" si="377"/>
        <v>0</v>
      </c>
      <c r="DX583" s="3">
        <f t="shared" si="377"/>
        <v>0</v>
      </c>
      <c r="DY583" s="3">
        <f t="shared" si="377"/>
        <v>0</v>
      </c>
      <c r="DZ583" s="3">
        <f t="shared" si="377"/>
        <v>0</v>
      </c>
      <c r="EA583" s="3">
        <f t="shared" si="377"/>
        <v>0</v>
      </c>
      <c r="EB583" s="3">
        <f t="shared" si="377"/>
        <v>0</v>
      </c>
      <c r="EC583" s="3">
        <f t="shared" si="377"/>
        <v>0</v>
      </c>
      <c r="ED583" s="3">
        <f t="shared" si="377"/>
        <v>0</v>
      </c>
      <c r="EE583" s="3">
        <f t="shared" si="377"/>
        <v>0</v>
      </c>
      <c r="EF583" s="3">
        <f t="shared" si="377"/>
        <v>0</v>
      </c>
      <c r="EG583" s="3">
        <f t="shared" si="377"/>
        <v>0</v>
      </c>
      <c r="EH583" s="3">
        <f t="shared" si="377"/>
        <v>0</v>
      </c>
      <c r="EI583" s="3">
        <f t="shared" si="377"/>
        <v>0</v>
      </c>
      <c r="EJ583" s="3">
        <f t="shared" si="377"/>
        <v>0</v>
      </c>
      <c r="EK583" s="3">
        <f t="shared" si="377"/>
        <v>0</v>
      </c>
      <c r="EL583" s="3">
        <f t="shared" si="377"/>
        <v>0</v>
      </c>
      <c r="EM583" s="3">
        <f t="shared" ref="EM583:FR583" si="378">EM593</f>
        <v>0</v>
      </c>
      <c r="EN583" s="3">
        <f t="shared" si="378"/>
        <v>0</v>
      </c>
      <c r="EO583" s="3">
        <f t="shared" si="378"/>
        <v>0</v>
      </c>
      <c r="EP583" s="3">
        <f t="shared" si="378"/>
        <v>0</v>
      </c>
      <c r="EQ583" s="3">
        <f t="shared" si="378"/>
        <v>0</v>
      </c>
      <c r="ER583" s="3">
        <f t="shared" si="378"/>
        <v>0</v>
      </c>
      <c r="ES583" s="3">
        <f t="shared" si="378"/>
        <v>0</v>
      </c>
      <c r="ET583" s="3">
        <f t="shared" si="378"/>
        <v>0</v>
      </c>
      <c r="EU583" s="3">
        <f t="shared" si="378"/>
        <v>0</v>
      </c>
      <c r="EV583" s="3">
        <f t="shared" si="378"/>
        <v>0</v>
      </c>
      <c r="EW583" s="3">
        <f t="shared" si="378"/>
        <v>0</v>
      </c>
      <c r="EX583" s="3">
        <f t="shared" si="378"/>
        <v>0</v>
      </c>
      <c r="EY583" s="3">
        <f t="shared" si="378"/>
        <v>0</v>
      </c>
      <c r="EZ583" s="3">
        <f t="shared" si="378"/>
        <v>0</v>
      </c>
      <c r="FA583" s="3">
        <f t="shared" si="378"/>
        <v>0</v>
      </c>
      <c r="FB583" s="3">
        <f t="shared" si="378"/>
        <v>0</v>
      </c>
      <c r="FC583" s="3">
        <f t="shared" si="378"/>
        <v>0</v>
      </c>
      <c r="FD583" s="3">
        <f t="shared" si="378"/>
        <v>0</v>
      </c>
      <c r="FE583" s="3">
        <f t="shared" si="378"/>
        <v>0</v>
      </c>
      <c r="FF583" s="3">
        <f t="shared" si="378"/>
        <v>0</v>
      </c>
      <c r="FG583" s="3">
        <f t="shared" si="378"/>
        <v>0</v>
      </c>
      <c r="FH583" s="3">
        <f t="shared" si="378"/>
        <v>0</v>
      </c>
      <c r="FI583" s="3">
        <f t="shared" si="378"/>
        <v>0</v>
      </c>
      <c r="FJ583" s="3">
        <f t="shared" si="378"/>
        <v>0</v>
      </c>
      <c r="FK583" s="3">
        <f t="shared" si="378"/>
        <v>0</v>
      </c>
      <c r="FL583" s="3">
        <f t="shared" si="378"/>
        <v>0</v>
      </c>
      <c r="FM583" s="3">
        <f t="shared" si="378"/>
        <v>0</v>
      </c>
      <c r="FN583" s="3">
        <f t="shared" si="378"/>
        <v>0</v>
      </c>
      <c r="FO583" s="3">
        <f t="shared" si="378"/>
        <v>0</v>
      </c>
      <c r="FP583" s="3">
        <f t="shared" si="378"/>
        <v>0</v>
      </c>
      <c r="FQ583" s="3">
        <f t="shared" si="378"/>
        <v>0</v>
      </c>
      <c r="FR583" s="3">
        <f t="shared" si="378"/>
        <v>0</v>
      </c>
      <c r="FS583" s="3">
        <f t="shared" ref="FS583:GX583" si="379">FS593</f>
        <v>0</v>
      </c>
      <c r="FT583" s="3">
        <f t="shared" si="379"/>
        <v>0</v>
      </c>
      <c r="FU583" s="3">
        <f t="shared" si="379"/>
        <v>0</v>
      </c>
      <c r="FV583" s="3">
        <f t="shared" si="379"/>
        <v>0</v>
      </c>
      <c r="FW583" s="3">
        <f t="shared" si="379"/>
        <v>0</v>
      </c>
      <c r="FX583" s="3">
        <f t="shared" si="379"/>
        <v>0</v>
      </c>
      <c r="FY583" s="3">
        <f t="shared" si="379"/>
        <v>0</v>
      </c>
      <c r="FZ583" s="3">
        <f t="shared" si="379"/>
        <v>0</v>
      </c>
      <c r="GA583" s="3">
        <f t="shared" si="379"/>
        <v>0</v>
      </c>
      <c r="GB583" s="3">
        <f t="shared" si="379"/>
        <v>0</v>
      </c>
      <c r="GC583" s="3">
        <f t="shared" si="379"/>
        <v>0</v>
      </c>
      <c r="GD583" s="3">
        <f t="shared" si="379"/>
        <v>0</v>
      </c>
      <c r="GE583" s="3">
        <f t="shared" si="379"/>
        <v>0</v>
      </c>
      <c r="GF583" s="3">
        <f t="shared" si="379"/>
        <v>0</v>
      </c>
      <c r="GG583" s="3">
        <f t="shared" si="379"/>
        <v>0</v>
      </c>
      <c r="GH583" s="3">
        <f t="shared" si="379"/>
        <v>0</v>
      </c>
      <c r="GI583" s="3">
        <f t="shared" si="379"/>
        <v>0</v>
      </c>
      <c r="GJ583" s="3">
        <f t="shared" si="379"/>
        <v>0</v>
      </c>
      <c r="GK583" s="3">
        <f t="shared" si="379"/>
        <v>0</v>
      </c>
      <c r="GL583" s="3">
        <f t="shared" si="379"/>
        <v>0</v>
      </c>
      <c r="GM583" s="3">
        <f t="shared" si="379"/>
        <v>0</v>
      </c>
      <c r="GN583" s="3">
        <f t="shared" si="379"/>
        <v>0</v>
      </c>
      <c r="GO583" s="3">
        <f t="shared" si="379"/>
        <v>0</v>
      </c>
      <c r="GP583" s="3">
        <f t="shared" si="379"/>
        <v>0</v>
      </c>
      <c r="GQ583" s="3">
        <f t="shared" si="379"/>
        <v>0</v>
      </c>
      <c r="GR583" s="3">
        <f t="shared" si="379"/>
        <v>0</v>
      </c>
      <c r="GS583" s="3">
        <f t="shared" si="379"/>
        <v>0</v>
      </c>
      <c r="GT583" s="3">
        <f t="shared" si="379"/>
        <v>0</v>
      </c>
      <c r="GU583" s="3">
        <f t="shared" si="379"/>
        <v>0</v>
      </c>
      <c r="GV583" s="3">
        <f t="shared" si="379"/>
        <v>0</v>
      </c>
      <c r="GW583" s="3">
        <f t="shared" si="379"/>
        <v>0</v>
      </c>
      <c r="GX583" s="3">
        <f t="shared" si="379"/>
        <v>0</v>
      </c>
    </row>
    <row r="585" spans="1:245" x14ac:dyDescent="0.2">
      <c r="A585">
        <v>17</v>
      </c>
      <c r="B585">
        <v>1</v>
      </c>
      <c r="D585">
        <f>ROW(EtalonRes!A182)</f>
        <v>182</v>
      </c>
      <c r="E585" t="s">
        <v>267</v>
      </c>
      <c r="F585" t="s">
        <v>30</v>
      </c>
      <c r="G585" t="s">
        <v>31</v>
      </c>
      <c r="H585" t="s">
        <v>32</v>
      </c>
      <c r="I585">
        <v>0</v>
      </c>
      <c r="J585">
        <v>0</v>
      </c>
      <c r="O585">
        <f t="shared" ref="O585:O591" si="380">ROUND(CP585,2)</f>
        <v>0</v>
      </c>
      <c r="P585">
        <f t="shared" ref="P585:P591" si="381">ROUND(CQ585*I585,2)</f>
        <v>0</v>
      </c>
      <c r="Q585">
        <f t="shared" ref="Q585:Q591" si="382">ROUND(CR585*I585,2)</f>
        <v>0</v>
      </c>
      <c r="R585">
        <f t="shared" ref="R585:R591" si="383">ROUND(CS585*I585,2)</f>
        <v>0</v>
      </c>
      <c r="S585">
        <f t="shared" ref="S585:S591" si="384">ROUND(CT585*I585,2)</f>
        <v>0</v>
      </c>
      <c r="T585">
        <f t="shared" ref="T585:T591" si="385">ROUND(CU585*I585,2)</f>
        <v>0</v>
      </c>
      <c r="U585">
        <f t="shared" ref="U585:U591" si="386">CV585*I585</f>
        <v>0</v>
      </c>
      <c r="V585">
        <f t="shared" ref="V585:V591" si="387">CW585*I585</f>
        <v>0</v>
      </c>
      <c r="W585">
        <f t="shared" ref="W585:W591" si="388">ROUND(CX585*I585,2)</f>
        <v>0</v>
      </c>
      <c r="X585">
        <f t="shared" ref="X585:Y591" si="389">ROUND(CY585,2)</f>
        <v>0</v>
      </c>
      <c r="Y585">
        <f t="shared" si="389"/>
        <v>0</v>
      </c>
      <c r="AA585">
        <v>39292387</v>
      </c>
      <c r="AB585">
        <f t="shared" ref="AB585:AB591" si="390">ROUND((AC585+AD585+AF585),6)</f>
        <v>14767.82</v>
      </c>
      <c r="AC585">
        <f>ROUND((ES585),6)</f>
        <v>0</v>
      </c>
      <c r="AD585">
        <f>ROUND((((ET585)-(EU585))+AE585),6)</f>
        <v>0</v>
      </c>
      <c r="AE585">
        <f t="shared" ref="AE585:AF589" si="391">ROUND((EU585),6)</f>
        <v>0</v>
      </c>
      <c r="AF585">
        <f t="shared" si="391"/>
        <v>14767.82</v>
      </c>
      <c r="AG585">
        <f t="shared" ref="AG585:AG591" si="392">ROUND((AP585),6)</f>
        <v>0</v>
      </c>
      <c r="AH585">
        <f t="shared" ref="AH585:AI589" si="393">(EW585)</f>
        <v>76.7</v>
      </c>
      <c r="AI585">
        <f t="shared" si="393"/>
        <v>0</v>
      </c>
      <c r="AJ585">
        <f t="shared" ref="AJ585:AJ591" si="394">(AS585)</f>
        <v>0</v>
      </c>
      <c r="AK585">
        <v>14767.82</v>
      </c>
      <c r="AL585">
        <v>0</v>
      </c>
      <c r="AM585">
        <v>0</v>
      </c>
      <c r="AN585">
        <v>0</v>
      </c>
      <c r="AO585">
        <v>14767.82</v>
      </c>
      <c r="AP585">
        <v>0</v>
      </c>
      <c r="AQ585">
        <v>76.7</v>
      </c>
      <c r="AR585">
        <v>0</v>
      </c>
      <c r="AS585">
        <v>0</v>
      </c>
      <c r="AT585">
        <v>70</v>
      </c>
      <c r="AU585">
        <v>10</v>
      </c>
      <c r="AV585">
        <v>1</v>
      </c>
      <c r="AW585">
        <v>1</v>
      </c>
      <c r="AZ585">
        <v>1</v>
      </c>
      <c r="BA585">
        <v>1</v>
      </c>
      <c r="BB585">
        <v>1</v>
      </c>
      <c r="BC585">
        <v>1</v>
      </c>
      <c r="BD585" t="s">
        <v>3</v>
      </c>
      <c r="BE585" t="s">
        <v>3</v>
      </c>
      <c r="BF585" t="s">
        <v>3</v>
      </c>
      <c r="BG585" t="s">
        <v>3</v>
      </c>
      <c r="BH585">
        <v>0</v>
      </c>
      <c r="BI585">
        <v>4</v>
      </c>
      <c r="BJ585" t="s">
        <v>33</v>
      </c>
      <c r="BM585">
        <v>0</v>
      </c>
      <c r="BN585">
        <v>0</v>
      </c>
      <c r="BO585" t="s">
        <v>3</v>
      </c>
      <c r="BP585">
        <v>0</v>
      </c>
      <c r="BQ585">
        <v>1</v>
      </c>
      <c r="BR585">
        <v>0</v>
      </c>
      <c r="BS585">
        <v>1</v>
      </c>
      <c r="BT585">
        <v>1</v>
      </c>
      <c r="BU585">
        <v>1</v>
      </c>
      <c r="BV585">
        <v>1</v>
      </c>
      <c r="BW585">
        <v>1</v>
      </c>
      <c r="BX585">
        <v>1</v>
      </c>
      <c r="BY585" t="s">
        <v>3</v>
      </c>
      <c r="BZ585">
        <v>70</v>
      </c>
      <c r="CA585">
        <v>10</v>
      </c>
      <c r="CE585">
        <v>0</v>
      </c>
      <c r="CF585">
        <v>0</v>
      </c>
      <c r="CG585">
        <v>0</v>
      </c>
      <c r="CM585">
        <v>0</v>
      </c>
      <c r="CN585" t="s">
        <v>3</v>
      </c>
      <c r="CO585">
        <v>0</v>
      </c>
      <c r="CP585">
        <f t="shared" ref="CP585:CP591" si="395">(P585+Q585+S585)</f>
        <v>0</v>
      </c>
      <c r="CQ585">
        <f t="shared" ref="CQ585:CQ591" si="396">(AC585*BC585*AW585)</f>
        <v>0</v>
      </c>
      <c r="CR585">
        <f>((((ET585)*BB585-(EU585)*BS585)+AE585*BS585)*AV585)</f>
        <v>0</v>
      </c>
      <c r="CS585">
        <f t="shared" ref="CS585:CS591" si="397">(AE585*BS585*AV585)</f>
        <v>0</v>
      </c>
      <c r="CT585">
        <f t="shared" ref="CT585:CT591" si="398">(AF585*BA585*AV585)</f>
        <v>14767.82</v>
      </c>
      <c r="CU585">
        <f t="shared" ref="CU585:CU591" si="399">AG585</f>
        <v>0</v>
      </c>
      <c r="CV585">
        <f t="shared" ref="CV585:CV591" si="400">(AH585*AV585)</f>
        <v>76.7</v>
      </c>
      <c r="CW585">
        <f t="shared" ref="CW585:CX591" si="401">AI585</f>
        <v>0</v>
      </c>
      <c r="CX585">
        <f t="shared" si="401"/>
        <v>0</v>
      </c>
      <c r="CY585">
        <f t="shared" ref="CY585:CY591" si="402">((S585*BZ585)/100)</f>
        <v>0</v>
      </c>
      <c r="CZ585">
        <f t="shared" ref="CZ585:CZ591" si="403">((S585*CA585)/100)</f>
        <v>0</v>
      </c>
      <c r="DC585" t="s">
        <v>3</v>
      </c>
      <c r="DD585" t="s">
        <v>3</v>
      </c>
      <c r="DE585" t="s">
        <v>3</v>
      </c>
      <c r="DF585" t="s">
        <v>3</v>
      </c>
      <c r="DG585" t="s">
        <v>3</v>
      </c>
      <c r="DH585" t="s">
        <v>3</v>
      </c>
      <c r="DI585" t="s">
        <v>3</v>
      </c>
      <c r="DJ585" t="s">
        <v>3</v>
      </c>
      <c r="DK585" t="s">
        <v>3</v>
      </c>
      <c r="DL585" t="s">
        <v>3</v>
      </c>
      <c r="DM585" t="s">
        <v>3</v>
      </c>
      <c r="DN585">
        <v>0</v>
      </c>
      <c r="DO585">
        <v>0</v>
      </c>
      <c r="DP585">
        <v>1</v>
      </c>
      <c r="DQ585">
        <v>1</v>
      </c>
      <c r="DU585">
        <v>1003</v>
      </c>
      <c r="DV585" t="s">
        <v>32</v>
      </c>
      <c r="DW585" t="s">
        <v>32</v>
      </c>
      <c r="DX585">
        <v>100</v>
      </c>
      <c r="EE585">
        <v>34857346</v>
      </c>
      <c r="EF585">
        <v>1</v>
      </c>
      <c r="EG585" t="s">
        <v>22</v>
      </c>
      <c r="EH585">
        <v>0</v>
      </c>
      <c r="EI585" t="s">
        <v>3</v>
      </c>
      <c r="EJ585">
        <v>4</v>
      </c>
      <c r="EK585">
        <v>0</v>
      </c>
      <c r="EL585" t="s">
        <v>23</v>
      </c>
      <c r="EM585" t="s">
        <v>24</v>
      </c>
      <c r="EO585" t="s">
        <v>3</v>
      </c>
      <c r="EQ585">
        <v>0</v>
      </c>
      <c r="ER585">
        <v>14767.82</v>
      </c>
      <c r="ES585">
        <v>0</v>
      </c>
      <c r="ET585">
        <v>0</v>
      </c>
      <c r="EU585">
        <v>0</v>
      </c>
      <c r="EV585">
        <v>14767.82</v>
      </c>
      <c r="EW585">
        <v>76.7</v>
      </c>
      <c r="EX585">
        <v>0</v>
      </c>
      <c r="EY585">
        <v>0</v>
      </c>
      <c r="FQ585">
        <v>0</v>
      </c>
      <c r="FR585">
        <f t="shared" ref="FR585:FR591" si="404">ROUND(IF(AND(BH585=3,BI585=3),P585,0),2)</f>
        <v>0</v>
      </c>
      <c r="FS585">
        <v>0</v>
      </c>
      <c r="FX585">
        <v>70</v>
      </c>
      <c r="FY585">
        <v>10</v>
      </c>
      <c r="GA585" t="s">
        <v>3</v>
      </c>
      <c r="GD585">
        <v>0</v>
      </c>
      <c r="GF585">
        <v>-1374617303</v>
      </c>
      <c r="GG585">
        <v>2</v>
      </c>
      <c r="GH585">
        <v>1</v>
      </c>
      <c r="GI585">
        <v>-2</v>
      </c>
      <c r="GJ585">
        <v>0</v>
      </c>
      <c r="GK585">
        <f>ROUND(R585*(R12)/100,2)</f>
        <v>0</v>
      </c>
      <c r="GL585">
        <f t="shared" ref="GL585:GL591" si="405">ROUND(IF(AND(BH585=3,BI585=3,FS585&lt;&gt;0),P585,0),2)</f>
        <v>0</v>
      </c>
      <c r="GM585">
        <f>ROUND(O585+X585+Y585+GK585,2)+GX585</f>
        <v>0</v>
      </c>
      <c r="GN585">
        <f>IF(OR(BI585=0,BI585=1),ROUND(O585+X585+Y585+GK585,2),0)</f>
        <v>0</v>
      </c>
      <c r="GO585">
        <f>IF(BI585=2,ROUND(O585+X585+Y585+GK585,2),0)</f>
        <v>0</v>
      </c>
      <c r="GP585">
        <f>IF(BI585=4,ROUND(O585+X585+Y585+GK585,2)+GX585,0)</f>
        <v>0</v>
      </c>
      <c r="GR585">
        <v>0</v>
      </c>
      <c r="GS585">
        <v>3</v>
      </c>
      <c r="GT585">
        <v>0</v>
      </c>
      <c r="GU585" t="s">
        <v>3</v>
      </c>
      <c r="GV585">
        <f t="shared" ref="GV585:GV591" si="406">ROUND((GT585),6)</f>
        <v>0</v>
      </c>
      <c r="GW585">
        <v>1</v>
      </c>
      <c r="GX585">
        <f t="shared" ref="GX585:GX591" si="407">ROUND(HC585*I585,2)</f>
        <v>0</v>
      </c>
      <c r="HA585">
        <v>0</v>
      </c>
      <c r="HB585">
        <v>0</v>
      </c>
      <c r="HC585">
        <f t="shared" ref="HC585:HC591" si="408">GV585*GW585</f>
        <v>0</v>
      </c>
      <c r="IK585">
        <v>0</v>
      </c>
    </row>
    <row r="586" spans="1:245" x14ac:dyDescent="0.2">
      <c r="A586">
        <v>17</v>
      </c>
      <c r="B586">
        <v>1</v>
      </c>
      <c r="D586">
        <f>ROW(EtalonRes!A183)</f>
        <v>183</v>
      </c>
      <c r="E586" t="s">
        <v>268</v>
      </c>
      <c r="F586" t="s">
        <v>35</v>
      </c>
      <c r="G586" t="s">
        <v>36</v>
      </c>
      <c r="H586" t="s">
        <v>37</v>
      </c>
      <c r="I586">
        <v>0</v>
      </c>
      <c r="J586">
        <v>0</v>
      </c>
      <c r="O586">
        <f t="shared" si="380"/>
        <v>0</v>
      </c>
      <c r="P586">
        <f t="shared" si="381"/>
        <v>0</v>
      </c>
      <c r="Q586">
        <f t="shared" si="382"/>
        <v>0</v>
      </c>
      <c r="R586">
        <f t="shared" si="383"/>
        <v>0</v>
      </c>
      <c r="S586">
        <f t="shared" si="384"/>
        <v>0</v>
      </c>
      <c r="T586">
        <f t="shared" si="385"/>
        <v>0</v>
      </c>
      <c r="U586">
        <f t="shared" si="386"/>
        <v>0</v>
      </c>
      <c r="V586">
        <f t="shared" si="387"/>
        <v>0</v>
      </c>
      <c r="W586">
        <f t="shared" si="388"/>
        <v>0</v>
      </c>
      <c r="X586">
        <f t="shared" si="389"/>
        <v>0</v>
      </c>
      <c r="Y586">
        <f t="shared" si="389"/>
        <v>0</v>
      </c>
      <c r="AA586">
        <v>39292387</v>
      </c>
      <c r="AB586">
        <f t="shared" si="390"/>
        <v>77.959999999999994</v>
      </c>
      <c r="AC586">
        <f>ROUND((ES586),6)</f>
        <v>0</v>
      </c>
      <c r="AD586">
        <f>ROUND((((ET586)-(EU586))+AE586),6)</f>
        <v>77.959999999999994</v>
      </c>
      <c r="AE586">
        <f t="shared" si="391"/>
        <v>24.59</v>
      </c>
      <c r="AF586">
        <f t="shared" si="391"/>
        <v>0</v>
      </c>
      <c r="AG586">
        <f t="shared" si="392"/>
        <v>0</v>
      </c>
      <c r="AH586">
        <f t="shared" si="393"/>
        <v>0</v>
      </c>
      <c r="AI586">
        <f t="shared" si="393"/>
        <v>0</v>
      </c>
      <c r="AJ586">
        <f t="shared" si="394"/>
        <v>0</v>
      </c>
      <c r="AK586">
        <v>77.959999999999994</v>
      </c>
      <c r="AL586">
        <v>0</v>
      </c>
      <c r="AM586">
        <v>77.959999999999994</v>
      </c>
      <c r="AN586">
        <v>24.59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70</v>
      </c>
      <c r="AU586">
        <v>10</v>
      </c>
      <c r="AV586">
        <v>1</v>
      </c>
      <c r="AW586">
        <v>1</v>
      </c>
      <c r="AZ586">
        <v>1</v>
      </c>
      <c r="BA586">
        <v>1</v>
      </c>
      <c r="BB586">
        <v>1</v>
      </c>
      <c r="BC586">
        <v>1</v>
      </c>
      <c r="BD586" t="s">
        <v>3</v>
      </c>
      <c r="BE586" t="s">
        <v>3</v>
      </c>
      <c r="BF586" t="s">
        <v>3</v>
      </c>
      <c r="BG586" t="s">
        <v>3</v>
      </c>
      <c r="BH586">
        <v>0</v>
      </c>
      <c r="BI586">
        <v>4</v>
      </c>
      <c r="BJ586" t="s">
        <v>38</v>
      </c>
      <c r="BM586">
        <v>0</v>
      </c>
      <c r="BN586">
        <v>0</v>
      </c>
      <c r="BO586" t="s">
        <v>3</v>
      </c>
      <c r="BP586">
        <v>0</v>
      </c>
      <c r="BQ586">
        <v>1</v>
      </c>
      <c r="BR586">
        <v>0</v>
      </c>
      <c r="BS586">
        <v>1</v>
      </c>
      <c r="BT586">
        <v>1</v>
      </c>
      <c r="BU586">
        <v>1</v>
      </c>
      <c r="BV586">
        <v>1</v>
      </c>
      <c r="BW586">
        <v>1</v>
      </c>
      <c r="BX586">
        <v>1</v>
      </c>
      <c r="BY586" t="s">
        <v>3</v>
      </c>
      <c r="BZ586">
        <v>70</v>
      </c>
      <c r="CA586">
        <v>10</v>
      </c>
      <c r="CE586">
        <v>0</v>
      </c>
      <c r="CF586">
        <v>0</v>
      </c>
      <c r="CG586">
        <v>0</v>
      </c>
      <c r="CM586">
        <v>0</v>
      </c>
      <c r="CN586" t="s">
        <v>3</v>
      </c>
      <c r="CO586">
        <v>0</v>
      </c>
      <c r="CP586">
        <f t="shared" si="395"/>
        <v>0</v>
      </c>
      <c r="CQ586">
        <f t="shared" si="396"/>
        <v>0</v>
      </c>
      <c r="CR586">
        <f>((((ET586)*BB586-(EU586)*BS586)+AE586*BS586)*AV586)</f>
        <v>77.959999999999994</v>
      </c>
      <c r="CS586">
        <f t="shared" si="397"/>
        <v>24.59</v>
      </c>
      <c r="CT586">
        <f t="shared" si="398"/>
        <v>0</v>
      </c>
      <c r="CU586">
        <f t="shared" si="399"/>
        <v>0</v>
      </c>
      <c r="CV586">
        <f t="shared" si="400"/>
        <v>0</v>
      </c>
      <c r="CW586">
        <f t="shared" si="401"/>
        <v>0</v>
      </c>
      <c r="CX586">
        <f t="shared" si="401"/>
        <v>0</v>
      </c>
      <c r="CY586">
        <f t="shared" si="402"/>
        <v>0</v>
      </c>
      <c r="CZ586">
        <f t="shared" si="403"/>
        <v>0</v>
      </c>
      <c r="DC586" t="s">
        <v>3</v>
      </c>
      <c r="DD586" t="s">
        <v>3</v>
      </c>
      <c r="DE586" t="s">
        <v>3</v>
      </c>
      <c r="DF586" t="s">
        <v>3</v>
      </c>
      <c r="DG586" t="s">
        <v>3</v>
      </c>
      <c r="DH586" t="s">
        <v>3</v>
      </c>
      <c r="DI586" t="s">
        <v>3</v>
      </c>
      <c r="DJ586" t="s">
        <v>3</v>
      </c>
      <c r="DK586" t="s">
        <v>3</v>
      </c>
      <c r="DL586" t="s">
        <v>3</v>
      </c>
      <c r="DM586" t="s">
        <v>3</v>
      </c>
      <c r="DN586">
        <v>0</v>
      </c>
      <c r="DO586">
        <v>0</v>
      </c>
      <c r="DP586">
        <v>1</v>
      </c>
      <c r="DQ586">
        <v>1</v>
      </c>
      <c r="DU586">
        <v>1009</v>
      </c>
      <c r="DV586" t="s">
        <v>37</v>
      </c>
      <c r="DW586" t="s">
        <v>37</v>
      </c>
      <c r="DX586">
        <v>1000</v>
      </c>
      <c r="EE586">
        <v>34857346</v>
      </c>
      <c r="EF586">
        <v>1</v>
      </c>
      <c r="EG586" t="s">
        <v>22</v>
      </c>
      <c r="EH586">
        <v>0</v>
      </c>
      <c r="EI586" t="s">
        <v>3</v>
      </c>
      <c r="EJ586">
        <v>4</v>
      </c>
      <c r="EK586">
        <v>0</v>
      </c>
      <c r="EL586" t="s">
        <v>23</v>
      </c>
      <c r="EM586" t="s">
        <v>24</v>
      </c>
      <c r="EO586" t="s">
        <v>3</v>
      </c>
      <c r="EQ586">
        <v>0</v>
      </c>
      <c r="ER586">
        <v>77.959999999999994</v>
      </c>
      <c r="ES586">
        <v>0</v>
      </c>
      <c r="ET586">
        <v>77.959999999999994</v>
      </c>
      <c r="EU586">
        <v>24.59</v>
      </c>
      <c r="EV586">
        <v>0</v>
      </c>
      <c r="EW586">
        <v>0</v>
      </c>
      <c r="EX586">
        <v>0</v>
      </c>
      <c r="EY586">
        <v>0</v>
      </c>
      <c r="FQ586">
        <v>0</v>
      </c>
      <c r="FR586">
        <f t="shared" si="404"/>
        <v>0</v>
      </c>
      <c r="FS586">
        <v>0</v>
      </c>
      <c r="FX586">
        <v>70</v>
      </c>
      <c r="FY586">
        <v>10</v>
      </c>
      <c r="GA586" t="s">
        <v>3</v>
      </c>
      <c r="GD586">
        <v>0</v>
      </c>
      <c r="GF586">
        <v>-518171745</v>
      </c>
      <c r="GG586">
        <v>2</v>
      </c>
      <c r="GH586">
        <v>1</v>
      </c>
      <c r="GI586">
        <v>-2</v>
      </c>
      <c r="GJ586">
        <v>0</v>
      </c>
      <c r="GK586">
        <f>ROUND(R586*(R12)/100,2)</f>
        <v>0</v>
      </c>
      <c r="GL586">
        <f t="shared" si="405"/>
        <v>0</v>
      </c>
      <c r="GM586">
        <f>ROUND(O586+X586+Y586+GK586,2)+GX586</f>
        <v>0</v>
      </c>
      <c r="GN586">
        <f>IF(OR(BI586=0,BI586=1),ROUND(O586+X586+Y586+GK586,2),0)</f>
        <v>0</v>
      </c>
      <c r="GO586">
        <f>IF(BI586=2,ROUND(O586+X586+Y586+GK586,2),0)</f>
        <v>0</v>
      </c>
      <c r="GP586">
        <f>IF(BI586=4,ROUND(O586+X586+Y586+GK586,2)+GX586,0)</f>
        <v>0</v>
      </c>
      <c r="GR586">
        <v>0</v>
      </c>
      <c r="GS586">
        <v>3</v>
      </c>
      <c r="GT586">
        <v>0</v>
      </c>
      <c r="GU586" t="s">
        <v>3</v>
      </c>
      <c r="GV586">
        <f t="shared" si="406"/>
        <v>0</v>
      </c>
      <c r="GW586">
        <v>1</v>
      </c>
      <c r="GX586">
        <f t="shared" si="407"/>
        <v>0</v>
      </c>
      <c r="HA586">
        <v>0</v>
      </c>
      <c r="HB586">
        <v>0</v>
      </c>
      <c r="HC586">
        <f t="shared" si="408"/>
        <v>0</v>
      </c>
      <c r="IK586">
        <v>0</v>
      </c>
    </row>
    <row r="587" spans="1:245" x14ac:dyDescent="0.2">
      <c r="A587">
        <v>17</v>
      </c>
      <c r="B587">
        <v>1</v>
      </c>
      <c r="D587">
        <f>ROW(EtalonRes!A185)</f>
        <v>185</v>
      </c>
      <c r="E587" t="s">
        <v>269</v>
      </c>
      <c r="F587" t="s">
        <v>40</v>
      </c>
      <c r="G587" t="s">
        <v>41</v>
      </c>
      <c r="H587" t="s">
        <v>37</v>
      </c>
      <c r="I587">
        <f>ROUND(I586,9)</f>
        <v>0</v>
      </c>
      <c r="J587">
        <v>0</v>
      </c>
      <c r="O587">
        <f t="shared" si="380"/>
        <v>0</v>
      </c>
      <c r="P587">
        <f t="shared" si="381"/>
        <v>0</v>
      </c>
      <c r="Q587">
        <f t="shared" si="382"/>
        <v>0</v>
      </c>
      <c r="R587">
        <f t="shared" si="383"/>
        <v>0</v>
      </c>
      <c r="S587">
        <f t="shared" si="384"/>
        <v>0</v>
      </c>
      <c r="T587">
        <f t="shared" si="385"/>
        <v>0</v>
      </c>
      <c r="U587">
        <f t="shared" si="386"/>
        <v>0</v>
      </c>
      <c r="V587">
        <f t="shared" si="387"/>
        <v>0</v>
      </c>
      <c r="W587">
        <f t="shared" si="388"/>
        <v>0</v>
      </c>
      <c r="X587">
        <f t="shared" si="389"/>
        <v>0</v>
      </c>
      <c r="Y587">
        <f t="shared" si="389"/>
        <v>0</v>
      </c>
      <c r="AA587">
        <v>39292387</v>
      </c>
      <c r="AB587">
        <f t="shared" si="390"/>
        <v>62.5</v>
      </c>
      <c r="AC587">
        <f>ROUND((ES587),6)</f>
        <v>0</v>
      </c>
      <c r="AD587">
        <f>ROUND((((ET587)-(EU587))+AE587),6)</f>
        <v>62.5</v>
      </c>
      <c r="AE587">
        <f t="shared" si="391"/>
        <v>37.020000000000003</v>
      </c>
      <c r="AF587">
        <f t="shared" si="391"/>
        <v>0</v>
      </c>
      <c r="AG587">
        <f t="shared" si="392"/>
        <v>0</v>
      </c>
      <c r="AH587">
        <f t="shared" si="393"/>
        <v>0</v>
      </c>
      <c r="AI587">
        <f t="shared" si="393"/>
        <v>0</v>
      </c>
      <c r="AJ587">
        <f t="shared" si="394"/>
        <v>0</v>
      </c>
      <c r="AK587">
        <v>62.5</v>
      </c>
      <c r="AL587">
        <v>0</v>
      </c>
      <c r="AM587">
        <v>62.5</v>
      </c>
      <c r="AN587">
        <v>37.020000000000003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1</v>
      </c>
      <c r="AW587">
        <v>1</v>
      </c>
      <c r="AZ587">
        <v>1</v>
      </c>
      <c r="BA587">
        <v>1</v>
      </c>
      <c r="BB587">
        <v>1</v>
      </c>
      <c r="BC587">
        <v>1</v>
      </c>
      <c r="BD587" t="s">
        <v>3</v>
      </c>
      <c r="BE587" t="s">
        <v>3</v>
      </c>
      <c r="BF587" t="s">
        <v>3</v>
      </c>
      <c r="BG587" t="s">
        <v>3</v>
      </c>
      <c r="BH587">
        <v>0</v>
      </c>
      <c r="BI587">
        <v>4</v>
      </c>
      <c r="BJ587" t="s">
        <v>42</v>
      </c>
      <c r="BM587">
        <v>1</v>
      </c>
      <c r="BN587">
        <v>0</v>
      </c>
      <c r="BO587" t="s">
        <v>3</v>
      </c>
      <c r="BP587">
        <v>0</v>
      </c>
      <c r="BQ587">
        <v>1</v>
      </c>
      <c r="BR587">
        <v>0</v>
      </c>
      <c r="BS587">
        <v>1</v>
      </c>
      <c r="BT587">
        <v>1</v>
      </c>
      <c r="BU587">
        <v>1</v>
      </c>
      <c r="BV587">
        <v>1</v>
      </c>
      <c r="BW587">
        <v>1</v>
      </c>
      <c r="BX587">
        <v>1</v>
      </c>
      <c r="BY587" t="s">
        <v>3</v>
      </c>
      <c r="BZ587">
        <v>0</v>
      </c>
      <c r="CA587">
        <v>0</v>
      </c>
      <c r="CE587">
        <v>0</v>
      </c>
      <c r="CF587">
        <v>0</v>
      </c>
      <c r="CG587">
        <v>0</v>
      </c>
      <c r="CM587">
        <v>0</v>
      </c>
      <c r="CN587" t="s">
        <v>3</v>
      </c>
      <c r="CO587">
        <v>0</v>
      </c>
      <c r="CP587">
        <f t="shared" si="395"/>
        <v>0</v>
      </c>
      <c r="CQ587">
        <f t="shared" si="396"/>
        <v>0</v>
      </c>
      <c r="CR587">
        <f>((((ET587)*BB587-(EU587)*BS587)+AE587*BS587)*AV587)</f>
        <v>62.5</v>
      </c>
      <c r="CS587">
        <f t="shared" si="397"/>
        <v>37.020000000000003</v>
      </c>
      <c r="CT587">
        <f t="shared" si="398"/>
        <v>0</v>
      </c>
      <c r="CU587">
        <f t="shared" si="399"/>
        <v>0</v>
      </c>
      <c r="CV587">
        <f t="shared" si="400"/>
        <v>0</v>
      </c>
      <c r="CW587">
        <f t="shared" si="401"/>
        <v>0</v>
      </c>
      <c r="CX587">
        <f t="shared" si="401"/>
        <v>0</v>
      </c>
      <c r="CY587">
        <f t="shared" si="402"/>
        <v>0</v>
      </c>
      <c r="CZ587">
        <f t="shared" si="403"/>
        <v>0</v>
      </c>
      <c r="DC587" t="s">
        <v>3</v>
      </c>
      <c r="DD587" t="s">
        <v>3</v>
      </c>
      <c r="DE587" t="s">
        <v>3</v>
      </c>
      <c r="DF587" t="s">
        <v>3</v>
      </c>
      <c r="DG587" t="s">
        <v>3</v>
      </c>
      <c r="DH587" t="s">
        <v>3</v>
      </c>
      <c r="DI587" t="s">
        <v>3</v>
      </c>
      <c r="DJ587" t="s">
        <v>3</v>
      </c>
      <c r="DK587" t="s">
        <v>3</v>
      </c>
      <c r="DL587" t="s">
        <v>3</v>
      </c>
      <c r="DM587" t="s">
        <v>3</v>
      </c>
      <c r="DN587">
        <v>0</v>
      </c>
      <c r="DO587">
        <v>0</v>
      </c>
      <c r="DP587">
        <v>1</v>
      </c>
      <c r="DQ587">
        <v>1</v>
      </c>
      <c r="DU587">
        <v>1009</v>
      </c>
      <c r="DV587" t="s">
        <v>37</v>
      </c>
      <c r="DW587" t="s">
        <v>37</v>
      </c>
      <c r="DX587">
        <v>1000</v>
      </c>
      <c r="EE587">
        <v>34857348</v>
      </c>
      <c r="EF587">
        <v>1</v>
      </c>
      <c r="EG587" t="s">
        <v>22</v>
      </c>
      <c r="EH587">
        <v>0</v>
      </c>
      <c r="EI587" t="s">
        <v>3</v>
      </c>
      <c r="EJ587">
        <v>4</v>
      </c>
      <c r="EK587">
        <v>1</v>
      </c>
      <c r="EL587" t="s">
        <v>43</v>
      </c>
      <c r="EM587" t="s">
        <v>24</v>
      </c>
      <c r="EO587" t="s">
        <v>3</v>
      </c>
      <c r="EQ587">
        <v>0</v>
      </c>
      <c r="ER587">
        <v>62.5</v>
      </c>
      <c r="ES587">
        <v>0</v>
      </c>
      <c r="ET587">
        <v>62.5</v>
      </c>
      <c r="EU587">
        <v>37.020000000000003</v>
      </c>
      <c r="EV587">
        <v>0</v>
      </c>
      <c r="EW587">
        <v>0</v>
      </c>
      <c r="EX587">
        <v>0</v>
      </c>
      <c r="EY587">
        <v>0</v>
      </c>
      <c r="FQ587">
        <v>0</v>
      </c>
      <c r="FR587">
        <f t="shared" si="404"/>
        <v>0</v>
      </c>
      <c r="FS587">
        <v>0</v>
      </c>
      <c r="FX587">
        <v>0</v>
      </c>
      <c r="FY587">
        <v>0</v>
      </c>
      <c r="GA587" t="s">
        <v>3</v>
      </c>
      <c r="GD587">
        <v>1</v>
      </c>
      <c r="GF587">
        <v>-1530973417</v>
      </c>
      <c r="GG587">
        <v>2</v>
      </c>
      <c r="GH587">
        <v>1</v>
      </c>
      <c r="GI587">
        <v>-2</v>
      </c>
      <c r="GJ587">
        <v>0</v>
      </c>
      <c r="GK587">
        <v>0</v>
      </c>
      <c r="GL587">
        <f t="shared" si="405"/>
        <v>0</v>
      </c>
      <c r="GM587">
        <f>ROUND(O587+X587+Y587,2)+GX587</f>
        <v>0</v>
      </c>
      <c r="GN587">
        <f>IF(OR(BI587=0,BI587=1),ROUND(O587+X587+Y587,2),0)</f>
        <v>0</v>
      </c>
      <c r="GO587">
        <f>IF(BI587=2,ROUND(O587+X587+Y587,2),0)</f>
        <v>0</v>
      </c>
      <c r="GP587">
        <f>IF(BI587=4,ROUND(O587+X587+Y587,2)+GX587,0)</f>
        <v>0</v>
      </c>
      <c r="GR587">
        <v>0</v>
      </c>
      <c r="GS587">
        <v>3</v>
      </c>
      <c r="GT587">
        <v>0</v>
      </c>
      <c r="GU587" t="s">
        <v>3</v>
      </c>
      <c r="GV587">
        <f t="shared" si="406"/>
        <v>0</v>
      </c>
      <c r="GW587">
        <v>1</v>
      </c>
      <c r="GX587">
        <f t="shared" si="407"/>
        <v>0</v>
      </c>
      <c r="HA587">
        <v>0</v>
      </c>
      <c r="HB587">
        <v>0</v>
      </c>
      <c r="HC587">
        <f t="shared" si="408"/>
        <v>0</v>
      </c>
      <c r="IK587">
        <v>0</v>
      </c>
    </row>
    <row r="588" spans="1:245" x14ac:dyDescent="0.2">
      <c r="A588">
        <v>17</v>
      </c>
      <c r="B588">
        <v>1</v>
      </c>
      <c r="D588">
        <f>ROW(EtalonRes!A186)</f>
        <v>186</v>
      </c>
      <c r="E588" t="s">
        <v>270</v>
      </c>
      <c r="F588" t="s">
        <v>45</v>
      </c>
      <c r="G588" t="s">
        <v>46</v>
      </c>
      <c r="H588" t="s">
        <v>37</v>
      </c>
      <c r="I588">
        <f>ROUND(I586/0.9*0.1,9)</f>
        <v>0</v>
      </c>
      <c r="J588">
        <v>0</v>
      </c>
      <c r="O588">
        <f t="shared" si="380"/>
        <v>0</v>
      </c>
      <c r="P588">
        <f t="shared" si="381"/>
        <v>0</v>
      </c>
      <c r="Q588">
        <f t="shared" si="382"/>
        <v>0</v>
      </c>
      <c r="R588">
        <f t="shared" si="383"/>
        <v>0</v>
      </c>
      <c r="S588">
        <f t="shared" si="384"/>
        <v>0</v>
      </c>
      <c r="T588">
        <f t="shared" si="385"/>
        <v>0</v>
      </c>
      <c r="U588">
        <f t="shared" si="386"/>
        <v>0</v>
      </c>
      <c r="V588">
        <f t="shared" si="387"/>
        <v>0</v>
      </c>
      <c r="W588">
        <f t="shared" si="388"/>
        <v>0</v>
      </c>
      <c r="X588">
        <f t="shared" si="389"/>
        <v>0</v>
      </c>
      <c r="Y588">
        <f t="shared" si="389"/>
        <v>0</v>
      </c>
      <c r="AA588">
        <v>39292387</v>
      </c>
      <c r="AB588">
        <f t="shared" si="390"/>
        <v>119.69</v>
      </c>
      <c r="AC588">
        <f>ROUND((ES588),6)</f>
        <v>0</v>
      </c>
      <c r="AD588">
        <f>ROUND((((ET588)-(EU588))+AE588),6)</f>
        <v>0</v>
      </c>
      <c r="AE588">
        <f t="shared" si="391"/>
        <v>0</v>
      </c>
      <c r="AF588">
        <f t="shared" si="391"/>
        <v>119.69</v>
      </c>
      <c r="AG588">
        <f t="shared" si="392"/>
        <v>0</v>
      </c>
      <c r="AH588">
        <f t="shared" si="393"/>
        <v>1.02</v>
      </c>
      <c r="AI588">
        <f t="shared" si="393"/>
        <v>0</v>
      </c>
      <c r="AJ588">
        <f t="shared" si="394"/>
        <v>0</v>
      </c>
      <c r="AK588">
        <v>119.69</v>
      </c>
      <c r="AL588">
        <v>0</v>
      </c>
      <c r="AM588">
        <v>0</v>
      </c>
      <c r="AN588">
        <v>0</v>
      </c>
      <c r="AO588">
        <v>119.69</v>
      </c>
      <c r="AP588">
        <v>0</v>
      </c>
      <c r="AQ588">
        <v>1.02</v>
      </c>
      <c r="AR588">
        <v>0</v>
      </c>
      <c r="AS588">
        <v>0</v>
      </c>
      <c r="AT588">
        <v>70</v>
      </c>
      <c r="AU588">
        <v>10</v>
      </c>
      <c r="AV588">
        <v>1</v>
      </c>
      <c r="AW588">
        <v>1</v>
      </c>
      <c r="AZ588">
        <v>1</v>
      </c>
      <c r="BA588">
        <v>1</v>
      </c>
      <c r="BB588">
        <v>1</v>
      </c>
      <c r="BC588">
        <v>1</v>
      </c>
      <c r="BD588" t="s">
        <v>3</v>
      </c>
      <c r="BE588" t="s">
        <v>3</v>
      </c>
      <c r="BF588" t="s">
        <v>3</v>
      </c>
      <c r="BG588" t="s">
        <v>3</v>
      </c>
      <c r="BH588">
        <v>0</v>
      </c>
      <c r="BI588">
        <v>4</v>
      </c>
      <c r="BJ588" t="s">
        <v>47</v>
      </c>
      <c r="BM588">
        <v>0</v>
      </c>
      <c r="BN588">
        <v>0</v>
      </c>
      <c r="BO588" t="s">
        <v>3</v>
      </c>
      <c r="BP588">
        <v>0</v>
      </c>
      <c r="BQ588">
        <v>1</v>
      </c>
      <c r="BR588">
        <v>0</v>
      </c>
      <c r="BS588">
        <v>1</v>
      </c>
      <c r="BT588">
        <v>1</v>
      </c>
      <c r="BU588">
        <v>1</v>
      </c>
      <c r="BV588">
        <v>1</v>
      </c>
      <c r="BW588">
        <v>1</v>
      </c>
      <c r="BX588">
        <v>1</v>
      </c>
      <c r="BY588" t="s">
        <v>3</v>
      </c>
      <c r="BZ588">
        <v>70</v>
      </c>
      <c r="CA588">
        <v>10</v>
      </c>
      <c r="CE588">
        <v>0</v>
      </c>
      <c r="CF588">
        <v>0</v>
      </c>
      <c r="CG588">
        <v>0</v>
      </c>
      <c r="CM588">
        <v>0</v>
      </c>
      <c r="CN588" t="s">
        <v>3</v>
      </c>
      <c r="CO588">
        <v>0</v>
      </c>
      <c r="CP588">
        <f t="shared" si="395"/>
        <v>0</v>
      </c>
      <c r="CQ588">
        <f t="shared" si="396"/>
        <v>0</v>
      </c>
      <c r="CR588">
        <f>((((ET588)*BB588-(EU588)*BS588)+AE588*BS588)*AV588)</f>
        <v>0</v>
      </c>
      <c r="CS588">
        <f t="shared" si="397"/>
        <v>0</v>
      </c>
      <c r="CT588">
        <f t="shared" si="398"/>
        <v>119.69</v>
      </c>
      <c r="CU588">
        <f t="shared" si="399"/>
        <v>0</v>
      </c>
      <c r="CV588">
        <f t="shared" si="400"/>
        <v>1.02</v>
      </c>
      <c r="CW588">
        <f t="shared" si="401"/>
        <v>0</v>
      </c>
      <c r="CX588">
        <f t="shared" si="401"/>
        <v>0</v>
      </c>
      <c r="CY588">
        <f t="shared" si="402"/>
        <v>0</v>
      </c>
      <c r="CZ588">
        <f t="shared" si="403"/>
        <v>0</v>
      </c>
      <c r="DC588" t="s">
        <v>3</v>
      </c>
      <c r="DD588" t="s">
        <v>3</v>
      </c>
      <c r="DE588" t="s">
        <v>3</v>
      </c>
      <c r="DF588" t="s">
        <v>3</v>
      </c>
      <c r="DG588" t="s">
        <v>3</v>
      </c>
      <c r="DH588" t="s">
        <v>3</v>
      </c>
      <c r="DI588" t="s">
        <v>3</v>
      </c>
      <c r="DJ588" t="s">
        <v>3</v>
      </c>
      <c r="DK588" t="s">
        <v>3</v>
      </c>
      <c r="DL588" t="s">
        <v>3</v>
      </c>
      <c r="DM588" t="s">
        <v>3</v>
      </c>
      <c r="DN588">
        <v>0</v>
      </c>
      <c r="DO588">
        <v>0</v>
      </c>
      <c r="DP588">
        <v>1</v>
      </c>
      <c r="DQ588">
        <v>1</v>
      </c>
      <c r="DU588">
        <v>1009</v>
      </c>
      <c r="DV588" t="s">
        <v>37</v>
      </c>
      <c r="DW588" t="s">
        <v>37</v>
      </c>
      <c r="DX588">
        <v>1000</v>
      </c>
      <c r="EE588">
        <v>34857346</v>
      </c>
      <c r="EF588">
        <v>1</v>
      </c>
      <c r="EG588" t="s">
        <v>22</v>
      </c>
      <c r="EH588">
        <v>0</v>
      </c>
      <c r="EI588" t="s">
        <v>3</v>
      </c>
      <c r="EJ588">
        <v>4</v>
      </c>
      <c r="EK588">
        <v>0</v>
      </c>
      <c r="EL588" t="s">
        <v>23</v>
      </c>
      <c r="EM588" t="s">
        <v>24</v>
      </c>
      <c r="EO588" t="s">
        <v>3</v>
      </c>
      <c r="EQ588">
        <v>0</v>
      </c>
      <c r="ER588">
        <v>119.69</v>
      </c>
      <c r="ES588">
        <v>0</v>
      </c>
      <c r="ET588">
        <v>0</v>
      </c>
      <c r="EU588">
        <v>0</v>
      </c>
      <c r="EV588">
        <v>119.69</v>
      </c>
      <c r="EW588">
        <v>1.02</v>
      </c>
      <c r="EX588">
        <v>0</v>
      </c>
      <c r="EY588">
        <v>0</v>
      </c>
      <c r="FQ588">
        <v>0</v>
      </c>
      <c r="FR588">
        <f t="shared" si="404"/>
        <v>0</v>
      </c>
      <c r="FS588">
        <v>0</v>
      </c>
      <c r="FX588">
        <v>70</v>
      </c>
      <c r="FY588">
        <v>10</v>
      </c>
      <c r="GA588" t="s">
        <v>3</v>
      </c>
      <c r="GD588">
        <v>0</v>
      </c>
      <c r="GF588">
        <v>-1938149319</v>
      </c>
      <c r="GG588">
        <v>2</v>
      </c>
      <c r="GH588">
        <v>1</v>
      </c>
      <c r="GI588">
        <v>-2</v>
      </c>
      <c r="GJ588">
        <v>0</v>
      </c>
      <c r="GK588">
        <f>ROUND(R588*(R12)/100,2)</f>
        <v>0</v>
      </c>
      <c r="GL588">
        <f t="shared" si="405"/>
        <v>0</v>
      </c>
      <c r="GM588">
        <f>ROUND(O588+X588+Y588+GK588,2)+GX588</f>
        <v>0</v>
      </c>
      <c r="GN588">
        <f>IF(OR(BI588=0,BI588=1),ROUND(O588+X588+Y588+GK588,2),0)</f>
        <v>0</v>
      </c>
      <c r="GO588">
        <f>IF(BI588=2,ROUND(O588+X588+Y588+GK588,2),0)</f>
        <v>0</v>
      </c>
      <c r="GP588">
        <f>IF(BI588=4,ROUND(O588+X588+Y588+GK588,2)+GX588,0)</f>
        <v>0</v>
      </c>
      <c r="GR588">
        <v>0</v>
      </c>
      <c r="GS588">
        <v>3</v>
      </c>
      <c r="GT588">
        <v>0</v>
      </c>
      <c r="GU588" t="s">
        <v>3</v>
      </c>
      <c r="GV588">
        <f t="shared" si="406"/>
        <v>0</v>
      </c>
      <c r="GW588">
        <v>1</v>
      </c>
      <c r="GX588">
        <f t="shared" si="407"/>
        <v>0</v>
      </c>
      <c r="HA588">
        <v>0</v>
      </c>
      <c r="HB588">
        <v>0</v>
      </c>
      <c r="HC588">
        <f t="shared" si="408"/>
        <v>0</v>
      </c>
      <c r="IK588">
        <v>0</v>
      </c>
    </row>
    <row r="589" spans="1:245" x14ac:dyDescent="0.2">
      <c r="A589">
        <v>17</v>
      </c>
      <c r="B589">
        <v>1</v>
      </c>
      <c r="D589">
        <f>ROW(EtalonRes!A188)</f>
        <v>188</v>
      </c>
      <c r="E589" t="s">
        <v>271</v>
      </c>
      <c r="F589" t="s">
        <v>49</v>
      </c>
      <c r="G589" t="s">
        <v>50</v>
      </c>
      <c r="H589" t="s">
        <v>37</v>
      </c>
      <c r="I589">
        <f>ROUND(I588,9)</f>
        <v>0</v>
      </c>
      <c r="J589">
        <v>0</v>
      </c>
      <c r="O589">
        <f t="shared" si="380"/>
        <v>0</v>
      </c>
      <c r="P589">
        <f t="shared" si="381"/>
        <v>0</v>
      </c>
      <c r="Q589">
        <f t="shared" si="382"/>
        <v>0</v>
      </c>
      <c r="R589">
        <f t="shared" si="383"/>
        <v>0</v>
      </c>
      <c r="S589">
        <f t="shared" si="384"/>
        <v>0</v>
      </c>
      <c r="T589">
        <f t="shared" si="385"/>
        <v>0</v>
      </c>
      <c r="U589">
        <f t="shared" si="386"/>
        <v>0</v>
      </c>
      <c r="V589">
        <f t="shared" si="387"/>
        <v>0</v>
      </c>
      <c r="W589">
        <f t="shared" si="388"/>
        <v>0</v>
      </c>
      <c r="X589">
        <f t="shared" si="389"/>
        <v>0</v>
      </c>
      <c r="Y589">
        <f t="shared" si="389"/>
        <v>0</v>
      </c>
      <c r="AA589">
        <v>39292387</v>
      </c>
      <c r="AB589">
        <f t="shared" si="390"/>
        <v>179.4</v>
      </c>
      <c r="AC589">
        <f>ROUND((ES589),6)</f>
        <v>0</v>
      </c>
      <c r="AD589">
        <f>ROUND((((ET589)-(EU589))+AE589),6)</f>
        <v>179.4</v>
      </c>
      <c r="AE589">
        <f t="shared" si="391"/>
        <v>106.2</v>
      </c>
      <c r="AF589">
        <f t="shared" si="391"/>
        <v>0</v>
      </c>
      <c r="AG589">
        <f t="shared" si="392"/>
        <v>0</v>
      </c>
      <c r="AH589">
        <f t="shared" si="393"/>
        <v>0</v>
      </c>
      <c r="AI589">
        <f t="shared" si="393"/>
        <v>0</v>
      </c>
      <c r="AJ589">
        <f t="shared" si="394"/>
        <v>0</v>
      </c>
      <c r="AK589">
        <v>179.4</v>
      </c>
      <c r="AL589">
        <v>0</v>
      </c>
      <c r="AM589">
        <v>179.4</v>
      </c>
      <c r="AN589">
        <v>106.2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1</v>
      </c>
      <c r="AW589">
        <v>1</v>
      </c>
      <c r="AZ589">
        <v>1</v>
      </c>
      <c r="BA589">
        <v>1</v>
      </c>
      <c r="BB589">
        <v>1</v>
      </c>
      <c r="BC589">
        <v>1</v>
      </c>
      <c r="BD589" t="s">
        <v>3</v>
      </c>
      <c r="BE589" t="s">
        <v>3</v>
      </c>
      <c r="BF589" t="s">
        <v>3</v>
      </c>
      <c r="BG589" t="s">
        <v>3</v>
      </c>
      <c r="BH589">
        <v>0</v>
      </c>
      <c r="BI589">
        <v>4</v>
      </c>
      <c r="BJ589" t="s">
        <v>51</v>
      </c>
      <c r="BM589">
        <v>1</v>
      </c>
      <c r="BN589">
        <v>0</v>
      </c>
      <c r="BO589" t="s">
        <v>3</v>
      </c>
      <c r="BP589">
        <v>0</v>
      </c>
      <c r="BQ589">
        <v>1</v>
      </c>
      <c r="BR589">
        <v>0</v>
      </c>
      <c r="BS589">
        <v>1</v>
      </c>
      <c r="BT589">
        <v>1</v>
      </c>
      <c r="BU589">
        <v>1</v>
      </c>
      <c r="BV589">
        <v>1</v>
      </c>
      <c r="BW589">
        <v>1</v>
      </c>
      <c r="BX589">
        <v>1</v>
      </c>
      <c r="BY589" t="s">
        <v>3</v>
      </c>
      <c r="BZ589">
        <v>0</v>
      </c>
      <c r="CA589">
        <v>0</v>
      </c>
      <c r="CE589">
        <v>0</v>
      </c>
      <c r="CF589">
        <v>0</v>
      </c>
      <c r="CG589">
        <v>0</v>
      </c>
      <c r="CM589">
        <v>0</v>
      </c>
      <c r="CN589" t="s">
        <v>3</v>
      </c>
      <c r="CO589">
        <v>0</v>
      </c>
      <c r="CP589">
        <f t="shared" si="395"/>
        <v>0</v>
      </c>
      <c r="CQ589">
        <f t="shared" si="396"/>
        <v>0</v>
      </c>
      <c r="CR589">
        <f>((((ET589)*BB589-(EU589)*BS589)+AE589*BS589)*AV589)</f>
        <v>179.4</v>
      </c>
      <c r="CS589">
        <f t="shared" si="397"/>
        <v>106.2</v>
      </c>
      <c r="CT589">
        <f t="shared" si="398"/>
        <v>0</v>
      </c>
      <c r="CU589">
        <f t="shared" si="399"/>
        <v>0</v>
      </c>
      <c r="CV589">
        <f t="shared" si="400"/>
        <v>0</v>
      </c>
      <c r="CW589">
        <f t="shared" si="401"/>
        <v>0</v>
      </c>
      <c r="CX589">
        <f t="shared" si="401"/>
        <v>0</v>
      </c>
      <c r="CY589">
        <f t="shared" si="402"/>
        <v>0</v>
      </c>
      <c r="CZ589">
        <f t="shared" si="403"/>
        <v>0</v>
      </c>
      <c r="DC589" t="s">
        <v>3</v>
      </c>
      <c r="DD589" t="s">
        <v>3</v>
      </c>
      <c r="DE589" t="s">
        <v>3</v>
      </c>
      <c r="DF589" t="s">
        <v>3</v>
      </c>
      <c r="DG589" t="s">
        <v>3</v>
      </c>
      <c r="DH589" t="s">
        <v>3</v>
      </c>
      <c r="DI589" t="s">
        <v>3</v>
      </c>
      <c r="DJ589" t="s">
        <v>3</v>
      </c>
      <c r="DK589" t="s">
        <v>3</v>
      </c>
      <c r="DL589" t="s">
        <v>3</v>
      </c>
      <c r="DM589" t="s">
        <v>3</v>
      </c>
      <c r="DN589">
        <v>0</v>
      </c>
      <c r="DO589">
        <v>0</v>
      </c>
      <c r="DP589">
        <v>1</v>
      </c>
      <c r="DQ589">
        <v>1</v>
      </c>
      <c r="DU589">
        <v>1009</v>
      </c>
      <c r="DV589" t="s">
        <v>37</v>
      </c>
      <c r="DW589" t="s">
        <v>37</v>
      </c>
      <c r="DX589">
        <v>1000</v>
      </c>
      <c r="EE589">
        <v>34857348</v>
      </c>
      <c r="EF589">
        <v>1</v>
      </c>
      <c r="EG589" t="s">
        <v>22</v>
      </c>
      <c r="EH589">
        <v>0</v>
      </c>
      <c r="EI589" t="s">
        <v>3</v>
      </c>
      <c r="EJ589">
        <v>4</v>
      </c>
      <c r="EK589">
        <v>1</v>
      </c>
      <c r="EL589" t="s">
        <v>43</v>
      </c>
      <c r="EM589" t="s">
        <v>24</v>
      </c>
      <c r="EO589" t="s">
        <v>3</v>
      </c>
      <c r="EQ589">
        <v>0</v>
      </c>
      <c r="ER589">
        <v>179.4</v>
      </c>
      <c r="ES589">
        <v>0</v>
      </c>
      <c r="ET589">
        <v>179.4</v>
      </c>
      <c r="EU589">
        <v>106.2</v>
      </c>
      <c r="EV589">
        <v>0</v>
      </c>
      <c r="EW589">
        <v>0</v>
      </c>
      <c r="EX589">
        <v>0</v>
      </c>
      <c r="EY589">
        <v>0</v>
      </c>
      <c r="FQ589">
        <v>0</v>
      </c>
      <c r="FR589">
        <f t="shared" si="404"/>
        <v>0</v>
      </c>
      <c r="FS589">
        <v>0</v>
      </c>
      <c r="FX589">
        <v>0</v>
      </c>
      <c r="FY589">
        <v>0</v>
      </c>
      <c r="GA589" t="s">
        <v>3</v>
      </c>
      <c r="GD589">
        <v>1</v>
      </c>
      <c r="GF589">
        <v>1161399123</v>
      </c>
      <c r="GG589">
        <v>2</v>
      </c>
      <c r="GH589">
        <v>1</v>
      </c>
      <c r="GI589">
        <v>-2</v>
      </c>
      <c r="GJ589">
        <v>0</v>
      </c>
      <c r="GK589">
        <v>0</v>
      </c>
      <c r="GL589">
        <f t="shared" si="405"/>
        <v>0</v>
      </c>
      <c r="GM589">
        <f>ROUND(O589+X589+Y589,2)+GX589</f>
        <v>0</v>
      </c>
      <c r="GN589">
        <f>IF(OR(BI589=0,BI589=1),ROUND(O589+X589+Y589,2),0)</f>
        <v>0</v>
      </c>
      <c r="GO589">
        <f>IF(BI589=2,ROUND(O589+X589+Y589,2),0)</f>
        <v>0</v>
      </c>
      <c r="GP589">
        <f>IF(BI589=4,ROUND(O589+X589+Y589,2)+GX589,0)</f>
        <v>0</v>
      </c>
      <c r="GR589">
        <v>0</v>
      </c>
      <c r="GS589">
        <v>3</v>
      </c>
      <c r="GT589">
        <v>0</v>
      </c>
      <c r="GU589" t="s">
        <v>3</v>
      </c>
      <c r="GV589">
        <f t="shared" si="406"/>
        <v>0</v>
      </c>
      <c r="GW589">
        <v>1</v>
      </c>
      <c r="GX589">
        <f t="shared" si="407"/>
        <v>0</v>
      </c>
      <c r="HA589">
        <v>0</v>
      </c>
      <c r="HB589">
        <v>0</v>
      </c>
      <c r="HC589">
        <f t="shared" si="408"/>
        <v>0</v>
      </c>
      <c r="IK589">
        <v>0</v>
      </c>
    </row>
    <row r="590" spans="1:245" x14ac:dyDescent="0.2">
      <c r="A590">
        <v>17</v>
      </c>
      <c r="B590">
        <v>1</v>
      </c>
      <c r="D590">
        <f>ROW(EtalonRes!A190)</f>
        <v>190</v>
      </c>
      <c r="E590" t="s">
        <v>272</v>
      </c>
      <c r="F590" t="s">
        <v>53</v>
      </c>
      <c r="G590" t="s">
        <v>54</v>
      </c>
      <c r="H590" t="s">
        <v>37</v>
      </c>
      <c r="I590">
        <f>ROUND(I587+I589,9)</f>
        <v>0</v>
      </c>
      <c r="J590">
        <v>0</v>
      </c>
      <c r="O590">
        <f t="shared" si="380"/>
        <v>0</v>
      </c>
      <c r="P590">
        <f t="shared" si="381"/>
        <v>0</v>
      </c>
      <c r="Q590">
        <f t="shared" si="382"/>
        <v>0</v>
      </c>
      <c r="R590">
        <f t="shared" si="383"/>
        <v>0</v>
      </c>
      <c r="S590">
        <f t="shared" si="384"/>
        <v>0</v>
      </c>
      <c r="T590">
        <f t="shared" si="385"/>
        <v>0</v>
      </c>
      <c r="U590">
        <f t="shared" si="386"/>
        <v>0</v>
      </c>
      <c r="V590">
        <f t="shared" si="387"/>
        <v>0</v>
      </c>
      <c r="W590">
        <f t="shared" si="388"/>
        <v>0</v>
      </c>
      <c r="X590">
        <f t="shared" si="389"/>
        <v>0</v>
      </c>
      <c r="Y590">
        <f t="shared" si="389"/>
        <v>0</v>
      </c>
      <c r="AA590">
        <v>39292387</v>
      </c>
      <c r="AB590">
        <f t="shared" si="390"/>
        <v>769.08</v>
      </c>
      <c r="AC590">
        <f>ROUND(((ES590*26)),6)</f>
        <v>0</v>
      </c>
      <c r="AD590">
        <f>ROUND(((((ET590*26))-((EU590*26)))+AE590),6)</f>
        <v>769.08</v>
      </c>
      <c r="AE590">
        <f>ROUND(((EU590*26)),6)</f>
        <v>456.04</v>
      </c>
      <c r="AF590">
        <f>ROUND(((EV590*26)),6)</f>
        <v>0</v>
      </c>
      <c r="AG590">
        <f t="shared" si="392"/>
        <v>0</v>
      </c>
      <c r="AH590">
        <f>((EW590*26))</f>
        <v>0</v>
      </c>
      <c r="AI590">
        <f>((EX590*26))</f>
        <v>0</v>
      </c>
      <c r="AJ590">
        <f t="shared" si="394"/>
        <v>0</v>
      </c>
      <c r="AK590">
        <v>29.58</v>
      </c>
      <c r="AL590">
        <v>0</v>
      </c>
      <c r="AM590">
        <v>29.58</v>
      </c>
      <c r="AN590">
        <v>17.54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1</v>
      </c>
      <c r="AW590">
        <v>1</v>
      </c>
      <c r="AZ590">
        <v>1</v>
      </c>
      <c r="BA590">
        <v>1</v>
      </c>
      <c r="BB590">
        <v>1</v>
      </c>
      <c r="BC590">
        <v>1</v>
      </c>
      <c r="BD590" t="s">
        <v>3</v>
      </c>
      <c r="BE590" t="s">
        <v>3</v>
      </c>
      <c r="BF590" t="s">
        <v>3</v>
      </c>
      <c r="BG590" t="s">
        <v>3</v>
      </c>
      <c r="BH590">
        <v>0</v>
      </c>
      <c r="BI590">
        <v>4</v>
      </c>
      <c r="BJ590" t="s">
        <v>55</v>
      </c>
      <c r="BM590">
        <v>1</v>
      </c>
      <c r="BN590">
        <v>0</v>
      </c>
      <c r="BO590" t="s">
        <v>3</v>
      </c>
      <c r="BP590">
        <v>0</v>
      </c>
      <c r="BQ590">
        <v>1</v>
      </c>
      <c r="BR590">
        <v>0</v>
      </c>
      <c r="BS590">
        <v>1</v>
      </c>
      <c r="BT590">
        <v>1</v>
      </c>
      <c r="BU590">
        <v>1</v>
      </c>
      <c r="BV590">
        <v>1</v>
      </c>
      <c r="BW590">
        <v>1</v>
      </c>
      <c r="BX590">
        <v>1</v>
      </c>
      <c r="BY590" t="s">
        <v>3</v>
      </c>
      <c r="BZ590">
        <v>0</v>
      </c>
      <c r="CA590">
        <v>0</v>
      </c>
      <c r="CE590">
        <v>0</v>
      </c>
      <c r="CF590">
        <v>0</v>
      </c>
      <c r="CG590">
        <v>0</v>
      </c>
      <c r="CM590">
        <v>0</v>
      </c>
      <c r="CN590" t="s">
        <v>3</v>
      </c>
      <c r="CO590">
        <v>0</v>
      </c>
      <c r="CP590">
        <f t="shared" si="395"/>
        <v>0</v>
      </c>
      <c r="CQ590">
        <f t="shared" si="396"/>
        <v>0</v>
      </c>
      <c r="CR590">
        <f>(((((ET590*26))*BB590-((EU590*26))*BS590)+AE590*BS590)*AV590)</f>
        <v>769.07999999999993</v>
      </c>
      <c r="CS590">
        <f t="shared" si="397"/>
        <v>456.04</v>
      </c>
      <c r="CT590">
        <f t="shared" si="398"/>
        <v>0</v>
      </c>
      <c r="CU590">
        <f t="shared" si="399"/>
        <v>0</v>
      </c>
      <c r="CV590">
        <f t="shared" si="400"/>
        <v>0</v>
      </c>
      <c r="CW590">
        <f t="shared" si="401"/>
        <v>0</v>
      </c>
      <c r="CX590">
        <f t="shared" si="401"/>
        <v>0</v>
      </c>
      <c r="CY590">
        <f t="shared" si="402"/>
        <v>0</v>
      </c>
      <c r="CZ590">
        <f t="shared" si="403"/>
        <v>0</v>
      </c>
      <c r="DC590" t="s">
        <v>3</v>
      </c>
      <c r="DD590" t="s">
        <v>56</v>
      </c>
      <c r="DE590" t="s">
        <v>56</v>
      </c>
      <c r="DF590" t="s">
        <v>56</v>
      </c>
      <c r="DG590" t="s">
        <v>56</v>
      </c>
      <c r="DH590" t="s">
        <v>3</v>
      </c>
      <c r="DI590" t="s">
        <v>56</v>
      </c>
      <c r="DJ590" t="s">
        <v>56</v>
      </c>
      <c r="DK590" t="s">
        <v>3</v>
      </c>
      <c r="DL590" t="s">
        <v>3</v>
      </c>
      <c r="DM590" t="s">
        <v>3</v>
      </c>
      <c r="DN590">
        <v>0</v>
      </c>
      <c r="DO590">
        <v>0</v>
      </c>
      <c r="DP590">
        <v>1</v>
      </c>
      <c r="DQ590">
        <v>1</v>
      </c>
      <c r="DU590">
        <v>1009</v>
      </c>
      <c r="DV590" t="s">
        <v>37</v>
      </c>
      <c r="DW590" t="s">
        <v>37</v>
      </c>
      <c r="DX590">
        <v>1000</v>
      </c>
      <c r="EE590">
        <v>34857348</v>
      </c>
      <c r="EF590">
        <v>1</v>
      </c>
      <c r="EG590" t="s">
        <v>22</v>
      </c>
      <c r="EH590">
        <v>0</v>
      </c>
      <c r="EI590" t="s">
        <v>3</v>
      </c>
      <c r="EJ590">
        <v>4</v>
      </c>
      <c r="EK590">
        <v>1</v>
      </c>
      <c r="EL590" t="s">
        <v>43</v>
      </c>
      <c r="EM590" t="s">
        <v>24</v>
      </c>
      <c r="EO590" t="s">
        <v>3</v>
      </c>
      <c r="EQ590">
        <v>0</v>
      </c>
      <c r="ER590">
        <v>29.58</v>
      </c>
      <c r="ES590">
        <v>0</v>
      </c>
      <c r="ET590">
        <v>29.58</v>
      </c>
      <c r="EU590">
        <v>17.54</v>
      </c>
      <c r="EV590">
        <v>0</v>
      </c>
      <c r="EW590">
        <v>0</v>
      </c>
      <c r="EX590">
        <v>0</v>
      </c>
      <c r="EY590">
        <v>0</v>
      </c>
      <c r="FQ590">
        <v>0</v>
      </c>
      <c r="FR590">
        <f t="shared" si="404"/>
        <v>0</v>
      </c>
      <c r="FS590">
        <v>0</v>
      </c>
      <c r="FX590">
        <v>0</v>
      </c>
      <c r="FY590">
        <v>0</v>
      </c>
      <c r="GA590" t="s">
        <v>3</v>
      </c>
      <c r="GD590">
        <v>1</v>
      </c>
      <c r="GF590">
        <v>1159273940</v>
      </c>
      <c r="GG590">
        <v>2</v>
      </c>
      <c r="GH590">
        <v>1</v>
      </c>
      <c r="GI590">
        <v>-2</v>
      </c>
      <c r="GJ590">
        <v>0</v>
      </c>
      <c r="GK590">
        <v>0</v>
      </c>
      <c r="GL590">
        <f t="shared" si="405"/>
        <v>0</v>
      </c>
      <c r="GM590">
        <f>ROUND(O590+X590+Y590,2)+GX590</f>
        <v>0</v>
      </c>
      <c r="GN590">
        <f>IF(OR(BI590=0,BI590=1),ROUND(O590+X590+Y590,2),0)</f>
        <v>0</v>
      </c>
      <c r="GO590">
        <f>IF(BI590=2,ROUND(O590+X590+Y590,2),0)</f>
        <v>0</v>
      </c>
      <c r="GP590">
        <f>IF(BI590=4,ROUND(O590+X590+Y590,2)+GX590,0)</f>
        <v>0</v>
      </c>
      <c r="GR590">
        <v>0</v>
      </c>
      <c r="GS590">
        <v>3</v>
      </c>
      <c r="GT590">
        <v>0</v>
      </c>
      <c r="GU590" t="s">
        <v>3</v>
      </c>
      <c r="GV590">
        <f t="shared" si="406"/>
        <v>0</v>
      </c>
      <c r="GW590">
        <v>1</v>
      </c>
      <c r="GX590">
        <f t="shared" si="407"/>
        <v>0</v>
      </c>
      <c r="HA590">
        <v>0</v>
      </c>
      <c r="HB590">
        <v>0</v>
      </c>
      <c r="HC590">
        <f t="shared" si="408"/>
        <v>0</v>
      </c>
      <c r="IK590">
        <v>0</v>
      </c>
    </row>
    <row r="591" spans="1:245" x14ac:dyDescent="0.2">
      <c r="A591">
        <v>17</v>
      </c>
      <c r="B591">
        <v>1</v>
      </c>
      <c r="E591" t="s">
        <v>273</v>
      </c>
      <c r="F591" t="s">
        <v>58</v>
      </c>
      <c r="G591" t="s">
        <v>59</v>
      </c>
      <c r="H591" t="s">
        <v>37</v>
      </c>
      <c r="I591">
        <f>ROUND(I590,9)</f>
        <v>0</v>
      </c>
      <c r="J591">
        <v>0</v>
      </c>
      <c r="O591">
        <f t="shared" si="380"/>
        <v>0</v>
      </c>
      <c r="P591">
        <f t="shared" si="381"/>
        <v>0</v>
      </c>
      <c r="Q591">
        <f t="shared" si="382"/>
        <v>0</v>
      </c>
      <c r="R591">
        <f t="shared" si="383"/>
        <v>0</v>
      </c>
      <c r="S591">
        <f t="shared" si="384"/>
        <v>0</v>
      </c>
      <c r="T591">
        <f t="shared" si="385"/>
        <v>0</v>
      </c>
      <c r="U591">
        <f t="shared" si="386"/>
        <v>0</v>
      </c>
      <c r="V591">
        <f t="shared" si="387"/>
        <v>0</v>
      </c>
      <c r="W591">
        <f t="shared" si="388"/>
        <v>0</v>
      </c>
      <c r="X591">
        <f t="shared" si="389"/>
        <v>0</v>
      </c>
      <c r="Y591">
        <f t="shared" si="389"/>
        <v>0</v>
      </c>
      <c r="AA591">
        <v>39292387</v>
      </c>
      <c r="AB591">
        <f t="shared" si="390"/>
        <v>150.61000000000001</v>
      </c>
      <c r="AC591">
        <f>ROUND((ES591),6)</f>
        <v>150.61000000000001</v>
      </c>
      <c r="AD591">
        <f>ROUND((((ET591)-(EU591))+AE591),6)</f>
        <v>0</v>
      </c>
      <c r="AE591">
        <f>ROUND((EU591),6)</f>
        <v>0</v>
      </c>
      <c r="AF591">
        <f>ROUND((EV591),6)</f>
        <v>0</v>
      </c>
      <c r="AG591">
        <f t="shared" si="392"/>
        <v>0</v>
      </c>
      <c r="AH591">
        <f>(EW591)</f>
        <v>0</v>
      </c>
      <c r="AI591">
        <f>(EX591)</f>
        <v>0</v>
      </c>
      <c r="AJ591">
        <f t="shared" si="394"/>
        <v>0</v>
      </c>
      <c r="AK591">
        <v>150.61000000000001</v>
      </c>
      <c r="AL591">
        <v>150.61000000000001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70</v>
      </c>
      <c r="AU591">
        <v>10</v>
      </c>
      <c r="AV591">
        <v>1</v>
      </c>
      <c r="AW591">
        <v>1</v>
      </c>
      <c r="AZ591">
        <v>1</v>
      </c>
      <c r="BA591">
        <v>1</v>
      </c>
      <c r="BB591">
        <v>1</v>
      </c>
      <c r="BC591">
        <v>1</v>
      </c>
      <c r="BD591" t="s">
        <v>3</v>
      </c>
      <c r="BE591" t="s">
        <v>3</v>
      </c>
      <c r="BF591" t="s">
        <v>3</v>
      </c>
      <c r="BG591" t="s">
        <v>3</v>
      </c>
      <c r="BH591">
        <v>3</v>
      </c>
      <c r="BI591">
        <v>4</v>
      </c>
      <c r="BJ591" t="s">
        <v>60</v>
      </c>
      <c r="BM591">
        <v>0</v>
      </c>
      <c r="BN591">
        <v>0</v>
      </c>
      <c r="BO591" t="s">
        <v>3</v>
      </c>
      <c r="BP591">
        <v>0</v>
      </c>
      <c r="BQ591">
        <v>1</v>
      </c>
      <c r="BR591">
        <v>0</v>
      </c>
      <c r="BS591">
        <v>1</v>
      </c>
      <c r="BT591">
        <v>1</v>
      </c>
      <c r="BU591">
        <v>1</v>
      </c>
      <c r="BV591">
        <v>1</v>
      </c>
      <c r="BW591">
        <v>1</v>
      </c>
      <c r="BX591">
        <v>1</v>
      </c>
      <c r="BY591" t="s">
        <v>3</v>
      </c>
      <c r="BZ591">
        <v>70</v>
      </c>
      <c r="CA591">
        <v>10</v>
      </c>
      <c r="CE591">
        <v>0</v>
      </c>
      <c r="CF591">
        <v>0</v>
      </c>
      <c r="CG591">
        <v>0</v>
      </c>
      <c r="CM591">
        <v>0</v>
      </c>
      <c r="CN591" t="s">
        <v>3</v>
      </c>
      <c r="CO591">
        <v>0</v>
      </c>
      <c r="CP591">
        <f t="shared" si="395"/>
        <v>0</v>
      </c>
      <c r="CQ591">
        <f t="shared" si="396"/>
        <v>150.61000000000001</v>
      </c>
      <c r="CR591">
        <f>((((ET591)*BB591-(EU591)*BS591)+AE591*BS591)*AV591)</f>
        <v>0</v>
      </c>
      <c r="CS591">
        <f t="shared" si="397"/>
        <v>0</v>
      </c>
      <c r="CT591">
        <f t="shared" si="398"/>
        <v>0</v>
      </c>
      <c r="CU591">
        <f t="shared" si="399"/>
        <v>0</v>
      </c>
      <c r="CV591">
        <f t="shared" si="400"/>
        <v>0</v>
      </c>
      <c r="CW591">
        <f t="shared" si="401"/>
        <v>0</v>
      </c>
      <c r="CX591">
        <f t="shared" si="401"/>
        <v>0</v>
      </c>
      <c r="CY591">
        <f t="shared" si="402"/>
        <v>0</v>
      </c>
      <c r="CZ591">
        <f t="shared" si="403"/>
        <v>0</v>
      </c>
      <c r="DC591" t="s">
        <v>3</v>
      </c>
      <c r="DD591" t="s">
        <v>3</v>
      </c>
      <c r="DE591" t="s">
        <v>3</v>
      </c>
      <c r="DF591" t="s">
        <v>3</v>
      </c>
      <c r="DG591" t="s">
        <v>3</v>
      </c>
      <c r="DH591" t="s">
        <v>3</v>
      </c>
      <c r="DI591" t="s">
        <v>3</v>
      </c>
      <c r="DJ591" t="s">
        <v>3</v>
      </c>
      <c r="DK591" t="s">
        <v>3</v>
      </c>
      <c r="DL591" t="s">
        <v>3</v>
      </c>
      <c r="DM591" t="s">
        <v>3</v>
      </c>
      <c r="DN591">
        <v>0</v>
      </c>
      <c r="DO591">
        <v>0</v>
      </c>
      <c r="DP591">
        <v>1</v>
      </c>
      <c r="DQ591">
        <v>1</v>
      </c>
      <c r="DU591">
        <v>1009</v>
      </c>
      <c r="DV591" t="s">
        <v>37</v>
      </c>
      <c r="DW591" t="s">
        <v>37</v>
      </c>
      <c r="DX591">
        <v>1000</v>
      </c>
      <c r="EE591">
        <v>34857346</v>
      </c>
      <c r="EF591">
        <v>1</v>
      </c>
      <c r="EG591" t="s">
        <v>22</v>
      </c>
      <c r="EH591">
        <v>0</v>
      </c>
      <c r="EI591" t="s">
        <v>3</v>
      </c>
      <c r="EJ591">
        <v>4</v>
      </c>
      <c r="EK591">
        <v>0</v>
      </c>
      <c r="EL591" t="s">
        <v>23</v>
      </c>
      <c r="EM591" t="s">
        <v>24</v>
      </c>
      <c r="EO591" t="s">
        <v>3</v>
      </c>
      <c r="EQ591">
        <v>0</v>
      </c>
      <c r="ER591">
        <v>150.61000000000001</v>
      </c>
      <c r="ES591">
        <v>150.61000000000001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FQ591">
        <v>0</v>
      </c>
      <c r="FR591">
        <f t="shared" si="404"/>
        <v>0</v>
      </c>
      <c r="FS591">
        <v>0</v>
      </c>
      <c r="FX591">
        <v>70</v>
      </c>
      <c r="FY591">
        <v>10</v>
      </c>
      <c r="GA591" t="s">
        <v>3</v>
      </c>
      <c r="GD591">
        <v>0</v>
      </c>
      <c r="GF591">
        <v>74636012</v>
      </c>
      <c r="GG591">
        <v>2</v>
      </c>
      <c r="GH591">
        <v>1</v>
      </c>
      <c r="GI591">
        <v>-2</v>
      </c>
      <c r="GJ591">
        <v>0</v>
      </c>
      <c r="GK591">
        <f>ROUND(R591*(R12)/100,2)</f>
        <v>0</v>
      </c>
      <c r="GL591">
        <f t="shared" si="405"/>
        <v>0</v>
      </c>
      <c r="GM591">
        <f>ROUND(O591+X591+Y591+GK591,2)+GX591</f>
        <v>0</v>
      </c>
      <c r="GN591">
        <f>IF(OR(BI591=0,BI591=1),ROUND(O591+X591+Y591+GK591,2),0)</f>
        <v>0</v>
      </c>
      <c r="GO591">
        <f>IF(BI591=2,ROUND(O591+X591+Y591+GK591,2),0)</f>
        <v>0</v>
      </c>
      <c r="GP591">
        <f>IF(BI591=4,ROUND(O591+X591+Y591+GK591,2)+GX591,0)</f>
        <v>0</v>
      </c>
      <c r="GR591">
        <v>0</v>
      </c>
      <c r="GS591">
        <v>3</v>
      </c>
      <c r="GT591">
        <v>0</v>
      </c>
      <c r="GU591" t="s">
        <v>3</v>
      </c>
      <c r="GV591">
        <f t="shared" si="406"/>
        <v>0</v>
      </c>
      <c r="GW591">
        <v>1</v>
      </c>
      <c r="GX591">
        <f t="shared" si="407"/>
        <v>0</v>
      </c>
      <c r="HA591">
        <v>0</v>
      </c>
      <c r="HB591">
        <v>0</v>
      </c>
      <c r="HC591">
        <f t="shared" si="408"/>
        <v>0</v>
      </c>
      <c r="IK591">
        <v>0</v>
      </c>
    </row>
    <row r="593" spans="1:206" x14ac:dyDescent="0.2">
      <c r="A593" s="2">
        <v>51</v>
      </c>
      <c r="B593" s="2">
        <f>B581</f>
        <v>1</v>
      </c>
      <c r="C593" s="2">
        <f>A581</f>
        <v>5</v>
      </c>
      <c r="D593" s="2">
        <f>ROW(A581)</f>
        <v>581</v>
      </c>
      <c r="E593" s="2"/>
      <c r="F593" s="2" t="str">
        <f>IF(F581&lt;&gt;"",F581,"")</f>
        <v>Новый подраздел</v>
      </c>
      <c r="G593" s="2" t="str">
        <f>IF(G581&lt;&gt;"",G581,"")</f>
        <v>Подготовительные работы</v>
      </c>
      <c r="H593" s="2">
        <v>0</v>
      </c>
      <c r="I593" s="2"/>
      <c r="J593" s="2"/>
      <c r="K593" s="2"/>
      <c r="L593" s="2"/>
      <c r="M593" s="2"/>
      <c r="N593" s="2"/>
      <c r="O593" s="2">
        <f t="shared" ref="O593:T593" si="409">ROUND(AB593,2)</f>
        <v>0</v>
      </c>
      <c r="P593" s="2">
        <f t="shared" si="409"/>
        <v>0</v>
      </c>
      <c r="Q593" s="2">
        <f t="shared" si="409"/>
        <v>0</v>
      </c>
      <c r="R593" s="2">
        <f t="shared" si="409"/>
        <v>0</v>
      </c>
      <c r="S593" s="2">
        <f t="shared" si="409"/>
        <v>0</v>
      </c>
      <c r="T593" s="2">
        <f t="shared" si="409"/>
        <v>0</v>
      </c>
      <c r="U593" s="2">
        <f>AH593</f>
        <v>0</v>
      </c>
      <c r="V593" s="2">
        <f>AI593</f>
        <v>0</v>
      </c>
      <c r="W593" s="2">
        <f>ROUND(AJ593,2)</f>
        <v>0</v>
      </c>
      <c r="X593" s="2">
        <f>ROUND(AK593,2)</f>
        <v>0</v>
      </c>
      <c r="Y593" s="2">
        <f>ROUND(AL593,2)</f>
        <v>0</v>
      </c>
      <c r="Z593" s="2"/>
      <c r="AA593" s="2"/>
      <c r="AB593" s="2">
        <f>ROUND(SUMIF(AA585:AA591,"=39292387",O585:O591),2)</f>
        <v>0</v>
      </c>
      <c r="AC593" s="2">
        <f>ROUND(SUMIF(AA585:AA591,"=39292387",P585:P591),2)</f>
        <v>0</v>
      </c>
      <c r="AD593" s="2">
        <f>ROUND(SUMIF(AA585:AA591,"=39292387",Q585:Q591),2)</f>
        <v>0</v>
      </c>
      <c r="AE593" s="2">
        <f>ROUND(SUMIF(AA585:AA591,"=39292387",R585:R591),2)</f>
        <v>0</v>
      </c>
      <c r="AF593" s="2">
        <f>ROUND(SUMIF(AA585:AA591,"=39292387",S585:S591),2)</f>
        <v>0</v>
      </c>
      <c r="AG593" s="2">
        <f>ROUND(SUMIF(AA585:AA591,"=39292387",T585:T591),2)</f>
        <v>0</v>
      </c>
      <c r="AH593" s="2">
        <f>SUMIF(AA585:AA591,"=39292387",U585:U591)</f>
        <v>0</v>
      </c>
      <c r="AI593" s="2">
        <f>SUMIF(AA585:AA591,"=39292387",V585:V591)</f>
        <v>0</v>
      </c>
      <c r="AJ593" s="2">
        <f>ROUND(SUMIF(AA585:AA591,"=39292387",W585:W591),2)</f>
        <v>0</v>
      </c>
      <c r="AK593" s="2">
        <f>ROUND(SUMIF(AA585:AA591,"=39292387",X585:X591),2)</f>
        <v>0</v>
      </c>
      <c r="AL593" s="2">
        <f>ROUND(SUMIF(AA585:AA591,"=39292387",Y585:Y591),2)</f>
        <v>0</v>
      </c>
      <c r="AM593" s="2"/>
      <c r="AN593" s="2"/>
      <c r="AO593" s="2">
        <f t="shared" ref="AO593:BC593" si="410">ROUND(BX593,2)</f>
        <v>0</v>
      </c>
      <c r="AP593" s="2">
        <f t="shared" si="410"/>
        <v>0</v>
      </c>
      <c r="AQ593" s="2">
        <f t="shared" si="410"/>
        <v>0</v>
      </c>
      <c r="AR593" s="2">
        <f t="shared" si="410"/>
        <v>0</v>
      </c>
      <c r="AS593" s="2">
        <f t="shared" si="410"/>
        <v>0</v>
      </c>
      <c r="AT593" s="2">
        <f t="shared" si="410"/>
        <v>0</v>
      </c>
      <c r="AU593" s="2">
        <f t="shared" si="410"/>
        <v>0</v>
      </c>
      <c r="AV593" s="2">
        <f t="shared" si="410"/>
        <v>0</v>
      </c>
      <c r="AW593" s="2">
        <f t="shared" si="410"/>
        <v>0</v>
      </c>
      <c r="AX593" s="2">
        <f t="shared" si="410"/>
        <v>0</v>
      </c>
      <c r="AY593" s="2">
        <f t="shared" si="410"/>
        <v>0</v>
      </c>
      <c r="AZ593" s="2">
        <f t="shared" si="410"/>
        <v>0</v>
      </c>
      <c r="BA593" s="2">
        <f t="shared" si="410"/>
        <v>0</v>
      </c>
      <c r="BB593" s="2">
        <f t="shared" si="410"/>
        <v>0</v>
      </c>
      <c r="BC593" s="2">
        <f t="shared" si="410"/>
        <v>0</v>
      </c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>
        <f>ROUND(SUMIF(AA585:AA591,"=39292387",FQ585:FQ591),2)</f>
        <v>0</v>
      </c>
      <c r="BY593" s="2">
        <f>ROUND(SUMIF(AA585:AA591,"=39292387",FR585:FR591),2)</f>
        <v>0</v>
      </c>
      <c r="BZ593" s="2">
        <f>ROUND(SUMIF(AA585:AA591,"=39292387",GL585:GL591),2)</f>
        <v>0</v>
      </c>
      <c r="CA593" s="2">
        <f>ROUND(SUMIF(AA585:AA591,"=39292387",GM585:GM591),2)</f>
        <v>0</v>
      </c>
      <c r="CB593" s="2">
        <f>ROUND(SUMIF(AA585:AA591,"=39292387",GN585:GN591),2)</f>
        <v>0</v>
      </c>
      <c r="CC593" s="2">
        <f>ROUND(SUMIF(AA585:AA591,"=39292387",GO585:GO591),2)</f>
        <v>0</v>
      </c>
      <c r="CD593" s="2">
        <f>ROUND(SUMIF(AA585:AA591,"=39292387",GP585:GP591),2)</f>
        <v>0</v>
      </c>
      <c r="CE593" s="2">
        <f>AC593-BX593</f>
        <v>0</v>
      </c>
      <c r="CF593" s="2">
        <f>AC593-BY593</f>
        <v>0</v>
      </c>
      <c r="CG593" s="2">
        <f>BX593-BZ593</f>
        <v>0</v>
      </c>
      <c r="CH593" s="2">
        <f>AC593-BX593-BY593+BZ593</f>
        <v>0</v>
      </c>
      <c r="CI593" s="2">
        <f>BY593-BZ593</f>
        <v>0</v>
      </c>
      <c r="CJ593" s="2">
        <f>ROUND(SUMIF(AA585:AA591,"=39292387",GX585:GX591),2)</f>
        <v>0</v>
      </c>
      <c r="CK593" s="2">
        <f>ROUND(SUMIF(AA585:AA591,"=39292387",GY585:GY591),2)</f>
        <v>0</v>
      </c>
      <c r="CL593" s="2">
        <f>ROUND(SUMIF(AA585:AA591,"=39292387",GZ585:GZ591),2)</f>
        <v>0</v>
      </c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>
        <v>0</v>
      </c>
    </row>
    <row r="595" spans="1:206" x14ac:dyDescent="0.2">
      <c r="A595" s="4">
        <v>50</v>
      </c>
      <c r="B595" s="4">
        <v>0</v>
      </c>
      <c r="C595" s="4">
        <v>0</v>
      </c>
      <c r="D595" s="4">
        <v>1</v>
      </c>
      <c r="E595" s="4">
        <v>201</v>
      </c>
      <c r="F595" s="4">
        <f>ROUND(Source!O593,O595)</f>
        <v>0</v>
      </c>
      <c r="G595" s="4" t="s">
        <v>65</v>
      </c>
      <c r="H595" s="4" t="s">
        <v>66</v>
      </c>
      <c r="I595" s="4"/>
      <c r="J595" s="4"/>
      <c r="K595" s="4">
        <v>201</v>
      </c>
      <c r="L595" s="4">
        <v>1</v>
      </c>
      <c r="M595" s="4">
        <v>3</v>
      </c>
      <c r="N595" s="4" t="s">
        <v>3</v>
      </c>
      <c r="O595" s="4">
        <v>2</v>
      </c>
      <c r="P595" s="4"/>
      <c r="Q595" s="4"/>
      <c r="R595" s="4"/>
      <c r="S595" s="4"/>
      <c r="T595" s="4"/>
      <c r="U595" s="4"/>
      <c r="V595" s="4"/>
      <c r="W595" s="4"/>
    </row>
    <row r="596" spans="1:206" x14ac:dyDescent="0.2">
      <c r="A596" s="4">
        <v>50</v>
      </c>
      <c r="B596" s="4">
        <v>0</v>
      </c>
      <c r="C596" s="4">
        <v>0</v>
      </c>
      <c r="D596" s="4">
        <v>1</v>
      </c>
      <c r="E596" s="4">
        <v>202</v>
      </c>
      <c r="F596" s="4">
        <f>ROUND(Source!P593,O596)</f>
        <v>0</v>
      </c>
      <c r="G596" s="4" t="s">
        <v>67</v>
      </c>
      <c r="H596" s="4" t="s">
        <v>68</v>
      </c>
      <c r="I596" s="4"/>
      <c r="J596" s="4"/>
      <c r="K596" s="4">
        <v>202</v>
      </c>
      <c r="L596" s="4">
        <v>2</v>
      </c>
      <c r="M596" s="4">
        <v>3</v>
      </c>
      <c r="N596" s="4" t="s">
        <v>3</v>
      </c>
      <c r="O596" s="4">
        <v>2</v>
      </c>
      <c r="P596" s="4"/>
      <c r="Q596" s="4"/>
      <c r="R596" s="4"/>
      <c r="S596" s="4"/>
      <c r="T596" s="4"/>
      <c r="U596" s="4"/>
      <c r="V596" s="4"/>
      <c r="W596" s="4"/>
    </row>
    <row r="597" spans="1:206" x14ac:dyDescent="0.2">
      <c r="A597" s="4">
        <v>50</v>
      </c>
      <c r="B597" s="4">
        <v>0</v>
      </c>
      <c r="C597" s="4">
        <v>0</v>
      </c>
      <c r="D597" s="4">
        <v>1</v>
      </c>
      <c r="E597" s="4">
        <v>222</v>
      </c>
      <c r="F597" s="4">
        <f>ROUND(Source!AO593,O597)</f>
        <v>0</v>
      </c>
      <c r="G597" s="4" t="s">
        <v>69</v>
      </c>
      <c r="H597" s="4" t="s">
        <v>70</v>
      </c>
      <c r="I597" s="4"/>
      <c r="J597" s="4"/>
      <c r="K597" s="4">
        <v>222</v>
      </c>
      <c r="L597" s="4">
        <v>3</v>
      </c>
      <c r="M597" s="4">
        <v>3</v>
      </c>
      <c r="N597" s="4" t="s">
        <v>3</v>
      </c>
      <c r="O597" s="4">
        <v>2</v>
      </c>
      <c r="P597" s="4"/>
      <c r="Q597" s="4"/>
      <c r="R597" s="4"/>
      <c r="S597" s="4"/>
      <c r="T597" s="4"/>
      <c r="U597" s="4"/>
      <c r="V597" s="4"/>
      <c r="W597" s="4"/>
    </row>
    <row r="598" spans="1:206" x14ac:dyDescent="0.2">
      <c r="A598" s="4">
        <v>50</v>
      </c>
      <c r="B598" s="4">
        <v>0</v>
      </c>
      <c r="C598" s="4">
        <v>0</v>
      </c>
      <c r="D598" s="4">
        <v>1</v>
      </c>
      <c r="E598" s="4">
        <v>225</v>
      </c>
      <c r="F598" s="4">
        <f>ROUND(Source!AV593,O598)</f>
        <v>0</v>
      </c>
      <c r="G598" s="4" t="s">
        <v>71</v>
      </c>
      <c r="H598" s="4" t="s">
        <v>72</v>
      </c>
      <c r="I598" s="4"/>
      <c r="J598" s="4"/>
      <c r="K598" s="4">
        <v>225</v>
      </c>
      <c r="L598" s="4">
        <v>4</v>
      </c>
      <c r="M598" s="4">
        <v>3</v>
      </c>
      <c r="N598" s="4" t="s">
        <v>3</v>
      </c>
      <c r="O598" s="4">
        <v>2</v>
      </c>
      <c r="P598" s="4"/>
      <c r="Q598" s="4"/>
      <c r="R598" s="4"/>
      <c r="S598" s="4"/>
      <c r="T598" s="4"/>
      <c r="U598" s="4"/>
      <c r="V598" s="4"/>
      <c r="W598" s="4"/>
    </row>
    <row r="599" spans="1:206" x14ac:dyDescent="0.2">
      <c r="A599" s="4">
        <v>50</v>
      </c>
      <c r="B599" s="4">
        <v>0</v>
      </c>
      <c r="C599" s="4">
        <v>0</v>
      </c>
      <c r="D599" s="4">
        <v>1</v>
      </c>
      <c r="E599" s="4">
        <v>226</v>
      </c>
      <c r="F599" s="4">
        <f>ROUND(Source!AW593,O599)</f>
        <v>0</v>
      </c>
      <c r="G599" s="4" t="s">
        <v>73</v>
      </c>
      <c r="H599" s="4" t="s">
        <v>74</v>
      </c>
      <c r="I599" s="4"/>
      <c r="J599" s="4"/>
      <c r="K599" s="4">
        <v>226</v>
      </c>
      <c r="L599" s="4">
        <v>5</v>
      </c>
      <c r="M599" s="4">
        <v>3</v>
      </c>
      <c r="N599" s="4" t="s">
        <v>3</v>
      </c>
      <c r="O599" s="4">
        <v>2</v>
      </c>
      <c r="P599" s="4"/>
      <c r="Q599" s="4"/>
      <c r="R599" s="4"/>
      <c r="S599" s="4"/>
      <c r="T599" s="4"/>
      <c r="U599" s="4"/>
      <c r="V599" s="4"/>
      <c r="W599" s="4"/>
    </row>
    <row r="600" spans="1:206" x14ac:dyDescent="0.2">
      <c r="A600" s="4">
        <v>50</v>
      </c>
      <c r="B600" s="4">
        <v>0</v>
      </c>
      <c r="C600" s="4">
        <v>0</v>
      </c>
      <c r="D600" s="4">
        <v>1</v>
      </c>
      <c r="E600" s="4">
        <v>227</v>
      </c>
      <c r="F600" s="4">
        <f>ROUND(Source!AX593,O600)</f>
        <v>0</v>
      </c>
      <c r="G600" s="4" t="s">
        <v>75</v>
      </c>
      <c r="H600" s="4" t="s">
        <v>76</v>
      </c>
      <c r="I600" s="4"/>
      <c r="J600" s="4"/>
      <c r="K600" s="4">
        <v>227</v>
      </c>
      <c r="L600" s="4">
        <v>6</v>
      </c>
      <c r="M600" s="4">
        <v>3</v>
      </c>
      <c r="N600" s="4" t="s">
        <v>3</v>
      </c>
      <c r="O600" s="4">
        <v>2</v>
      </c>
      <c r="P600" s="4"/>
      <c r="Q600" s="4"/>
      <c r="R600" s="4"/>
      <c r="S600" s="4"/>
      <c r="T600" s="4"/>
      <c r="U600" s="4"/>
      <c r="V600" s="4"/>
      <c r="W600" s="4"/>
    </row>
    <row r="601" spans="1:206" x14ac:dyDescent="0.2">
      <c r="A601" s="4">
        <v>50</v>
      </c>
      <c r="B601" s="4">
        <v>0</v>
      </c>
      <c r="C601" s="4">
        <v>0</v>
      </c>
      <c r="D601" s="4">
        <v>1</v>
      </c>
      <c r="E601" s="4">
        <v>228</v>
      </c>
      <c r="F601" s="4">
        <f>ROUND(Source!AY593,O601)</f>
        <v>0</v>
      </c>
      <c r="G601" s="4" t="s">
        <v>77</v>
      </c>
      <c r="H601" s="4" t="s">
        <v>78</v>
      </c>
      <c r="I601" s="4"/>
      <c r="J601" s="4"/>
      <c r="K601" s="4">
        <v>228</v>
      </c>
      <c r="L601" s="4">
        <v>7</v>
      </c>
      <c r="M601" s="4">
        <v>3</v>
      </c>
      <c r="N601" s="4" t="s">
        <v>3</v>
      </c>
      <c r="O601" s="4">
        <v>2</v>
      </c>
      <c r="P601" s="4"/>
      <c r="Q601" s="4"/>
      <c r="R601" s="4"/>
      <c r="S601" s="4"/>
      <c r="T601" s="4"/>
      <c r="U601" s="4"/>
      <c r="V601" s="4"/>
      <c r="W601" s="4"/>
    </row>
    <row r="602" spans="1:206" x14ac:dyDescent="0.2">
      <c r="A602" s="4">
        <v>50</v>
      </c>
      <c r="B602" s="4">
        <v>0</v>
      </c>
      <c r="C602" s="4">
        <v>0</v>
      </c>
      <c r="D602" s="4">
        <v>1</v>
      </c>
      <c r="E602" s="4">
        <v>216</v>
      </c>
      <c r="F602" s="4">
        <f>ROUND(Source!AP593,O602)</f>
        <v>0</v>
      </c>
      <c r="G602" s="4" t="s">
        <v>79</v>
      </c>
      <c r="H602" s="4" t="s">
        <v>80</v>
      </c>
      <c r="I602" s="4"/>
      <c r="J602" s="4"/>
      <c r="K602" s="4">
        <v>216</v>
      </c>
      <c r="L602" s="4">
        <v>8</v>
      </c>
      <c r="M602" s="4">
        <v>3</v>
      </c>
      <c r="N602" s="4" t="s">
        <v>3</v>
      </c>
      <c r="O602" s="4">
        <v>2</v>
      </c>
      <c r="P602" s="4"/>
      <c r="Q602" s="4"/>
      <c r="R602" s="4"/>
      <c r="S602" s="4"/>
      <c r="T602" s="4"/>
      <c r="U602" s="4"/>
      <c r="V602" s="4"/>
      <c r="W602" s="4"/>
    </row>
    <row r="603" spans="1:206" x14ac:dyDescent="0.2">
      <c r="A603" s="4">
        <v>50</v>
      </c>
      <c r="B603" s="4">
        <v>0</v>
      </c>
      <c r="C603" s="4">
        <v>0</v>
      </c>
      <c r="D603" s="4">
        <v>1</v>
      </c>
      <c r="E603" s="4">
        <v>223</v>
      </c>
      <c r="F603" s="4">
        <f>ROUND(Source!AQ593,O603)</f>
        <v>0</v>
      </c>
      <c r="G603" s="4" t="s">
        <v>81</v>
      </c>
      <c r="H603" s="4" t="s">
        <v>82</v>
      </c>
      <c r="I603" s="4"/>
      <c r="J603" s="4"/>
      <c r="K603" s="4">
        <v>223</v>
      </c>
      <c r="L603" s="4">
        <v>9</v>
      </c>
      <c r="M603" s="4">
        <v>3</v>
      </c>
      <c r="N603" s="4" t="s">
        <v>3</v>
      </c>
      <c r="O603" s="4">
        <v>2</v>
      </c>
      <c r="P603" s="4"/>
      <c r="Q603" s="4"/>
      <c r="R603" s="4"/>
      <c r="S603" s="4"/>
      <c r="T603" s="4"/>
      <c r="U603" s="4"/>
      <c r="V603" s="4"/>
      <c r="W603" s="4"/>
    </row>
    <row r="604" spans="1:206" x14ac:dyDescent="0.2">
      <c r="A604" s="4">
        <v>50</v>
      </c>
      <c r="B604" s="4">
        <v>0</v>
      </c>
      <c r="C604" s="4">
        <v>0</v>
      </c>
      <c r="D604" s="4">
        <v>1</v>
      </c>
      <c r="E604" s="4">
        <v>229</v>
      </c>
      <c r="F604" s="4">
        <f>ROUND(Source!AZ593,O604)</f>
        <v>0</v>
      </c>
      <c r="G604" s="4" t="s">
        <v>83</v>
      </c>
      <c r="H604" s="4" t="s">
        <v>84</v>
      </c>
      <c r="I604" s="4"/>
      <c r="J604" s="4"/>
      <c r="K604" s="4">
        <v>229</v>
      </c>
      <c r="L604" s="4">
        <v>10</v>
      </c>
      <c r="M604" s="4">
        <v>3</v>
      </c>
      <c r="N604" s="4" t="s">
        <v>3</v>
      </c>
      <c r="O604" s="4">
        <v>2</v>
      </c>
      <c r="P604" s="4"/>
      <c r="Q604" s="4"/>
      <c r="R604" s="4"/>
      <c r="S604" s="4"/>
      <c r="T604" s="4"/>
      <c r="U604" s="4"/>
      <c r="V604" s="4"/>
      <c r="W604" s="4"/>
    </row>
    <row r="605" spans="1:206" x14ac:dyDescent="0.2">
      <c r="A605" s="4">
        <v>50</v>
      </c>
      <c r="B605" s="4">
        <v>0</v>
      </c>
      <c r="C605" s="4">
        <v>0</v>
      </c>
      <c r="D605" s="4">
        <v>1</v>
      </c>
      <c r="E605" s="4">
        <v>203</v>
      </c>
      <c r="F605" s="4">
        <f>ROUND(Source!Q593,O605)</f>
        <v>0</v>
      </c>
      <c r="G605" s="4" t="s">
        <v>85</v>
      </c>
      <c r="H605" s="4" t="s">
        <v>86</v>
      </c>
      <c r="I605" s="4"/>
      <c r="J605" s="4"/>
      <c r="K605" s="4">
        <v>203</v>
      </c>
      <c r="L605" s="4">
        <v>11</v>
      </c>
      <c r="M605" s="4">
        <v>3</v>
      </c>
      <c r="N605" s="4" t="s">
        <v>3</v>
      </c>
      <c r="O605" s="4">
        <v>2</v>
      </c>
      <c r="P605" s="4"/>
      <c r="Q605" s="4"/>
      <c r="R605" s="4"/>
      <c r="S605" s="4"/>
      <c r="T605" s="4"/>
      <c r="U605" s="4"/>
      <c r="V605" s="4"/>
      <c r="W605" s="4"/>
    </row>
    <row r="606" spans="1:206" x14ac:dyDescent="0.2">
      <c r="A606" s="4">
        <v>50</v>
      </c>
      <c r="B606" s="4">
        <v>0</v>
      </c>
      <c r="C606" s="4">
        <v>0</v>
      </c>
      <c r="D606" s="4">
        <v>1</v>
      </c>
      <c r="E606" s="4">
        <v>231</v>
      </c>
      <c r="F606" s="4">
        <f>ROUND(Source!BB593,O606)</f>
        <v>0</v>
      </c>
      <c r="G606" s="4" t="s">
        <v>87</v>
      </c>
      <c r="H606" s="4" t="s">
        <v>88</v>
      </c>
      <c r="I606" s="4"/>
      <c r="J606" s="4"/>
      <c r="K606" s="4">
        <v>231</v>
      </c>
      <c r="L606" s="4">
        <v>12</v>
      </c>
      <c r="M606" s="4">
        <v>3</v>
      </c>
      <c r="N606" s="4" t="s">
        <v>3</v>
      </c>
      <c r="O606" s="4">
        <v>2</v>
      </c>
      <c r="P606" s="4"/>
      <c r="Q606" s="4"/>
      <c r="R606" s="4"/>
      <c r="S606" s="4"/>
      <c r="T606" s="4"/>
      <c r="U606" s="4"/>
      <c r="V606" s="4"/>
      <c r="W606" s="4"/>
    </row>
    <row r="607" spans="1:206" x14ac:dyDescent="0.2">
      <c r="A607" s="4">
        <v>50</v>
      </c>
      <c r="B607" s="4">
        <v>0</v>
      </c>
      <c r="C607" s="4">
        <v>0</v>
      </c>
      <c r="D607" s="4">
        <v>1</v>
      </c>
      <c r="E607" s="4">
        <v>204</v>
      </c>
      <c r="F607" s="4">
        <f>ROUND(Source!R593,O607)</f>
        <v>0</v>
      </c>
      <c r="G607" s="4" t="s">
        <v>89</v>
      </c>
      <c r="H607" s="4" t="s">
        <v>90</v>
      </c>
      <c r="I607" s="4"/>
      <c r="J607" s="4"/>
      <c r="K607" s="4">
        <v>204</v>
      </c>
      <c r="L607" s="4">
        <v>13</v>
      </c>
      <c r="M607" s="4">
        <v>3</v>
      </c>
      <c r="N607" s="4" t="s">
        <v>3</v>
      </c>
      <c r="O607" s="4">
        <v>2</v>
      </c>
      <c r="P607" s="4"/>
      <c r="Q607" s="4"/>
      <c r="R607" s="4"/>
      <c r="S607" s="4"/>
      <c r="T607" s="4"/>
      <c r="U607" s="4"/>
      <c r="V607" s="4"/>
      <c r="W607" s="4"/>
    </row>
    <row r="608" spans="1:206" x14ac:dyDescent="0.2">
      <c r="A608" s="4">
        <v>50</v>
      </c>
      <c r="B608" s="4">
        <v>0</v>
      </c>
      <c r="C608" s="4">
        <v>0</v>
      </c>
      <c r="D608" s="4">
        <v>1</v>
      </c>
      <c r="E608" s="4">
        <v>205</v>
      </c>
      <c r="F608" s="4">
        <f>ROUND(Source!S593,O608)</f>
        <v>0</v>
      </c>
      <c r="G608" s="4" t="s">
        <v>91</v>
      </c>
      <c r="H608" s="4" t="s">
        <v>92</v>
      </c>
      <c r="I608" s="4"/>
      <c r="J608" s="4"/>
      <c r="K608" s="4">
        <v>205</v>
      </c>
      <c r="L608" s="4">
        <v>14</v>
      </c>
      <c r="M608" s="4">
        <v>3</v>
      </c>
      <c r="N608" s="4" t="s">
        <v>3</v>
      </c>
      <c r="O608" s="4">
        <v>2</v>
      </c>
      <c r="P608" s="4"/>
      <c r="Q608" s="4"/>
      <c r="R608" s="4"/>
      <c r="S608" s="4"/>
      <c r="T608" s="4"/>
      <c r="U608" s="4"/>
      <c r="V608" s="4"/>
      <c r="W608" s="4"/>
    </row>
    <row r="609" spans="1:206" x14ac:dyDescent="0.2">
      <c r="A609" s="4">
        <v>50</v>
      </c>
      <c r="B609" s="4">
        <v>0</v>
      </c>
      <c r="C609" s="4">
        <v>0</v>
      </c>
      <c r="D609" s="4">
        <v>1</v>
      </c>
      <c r="E609" s="4">
        <v>232</v>
      </c>
      <c r="F609" s="4">
        <f>ROUND(Source!BC593,O609)</f>
        <v>0</v>
      </c>
      <c r="G609" s="4" t="s">
        <v>93</v>
      </c>
      <c r="H609" s="4" t="s">
        <v>94</v>
      </c>
      <c r="I609" s="4"/>
      <c r="J609" s="4"/>
      <c r="K609" s="4">
        <v>232</v>
      </c>
      <c r="L609" s="4">
        <v>15</v>
      </c>
      <c r="M609" s="4">
        <v>3</v>
      </c>
      <c r="N609" s="4" t="s">
        <v>3</v>
      </c>
      <c r="O609" s="4">
        <v>2</v>
      </c>
      <c r="P609" s="4"/>
      <c r="Q609" s="4"/>
      <c r="R609" s="4"/>
      <c r="S609" s="4"/>
      <c r="T609" s="4"/>
      <c r="U609" s="4"/>
      <c r="V609" s="4"/>
      <c r="W609" s="4"/>
    </row>
    <row r="610" spans="1:206" x14ac:dyDescent="0.2">
      <c r="A610" s="4">
        <v>50</v>
      </c>
      <c r="B610" s="4">
        <v>0</v>
      </c>
      <c r="C610" s="4">
        <v>0</v>
      </c>
      <c r="D610" s="4">
        <v>1</v>
      </c>
      <c r="E610" s="4">
        <v>214</v>
      </c>
      <c r="F610" s="4">
        <f>ROUND(Source!AS593,O610)</f>
        <v>0</v>
      </c>
      <c r="G610" s="4" t="s">
        <v>95</v>
      </c>
      <c r="H610" s="4" t="s">
        <v>96</v>
      </c>
      <c r="I610" s="4"/>
      <c r="J610" s="4"/>
      <c r="K610" s="4">
        <v>214</v>
      </c>
      <c r="L610" s="4">
        <v>16</v>
      </c>
      <c r="M610" s="4">
        <v>3</v>
      </c>
      <c r="N610" s="4" t="s">
        <v>3</v>
      </c>
      <c r="O610" s="4">
        <v>2</v>
      </c>
      <c r="P610" s="4"/>
      <c r="Q610" s="4"/>
      <c r="R610" s="4"/>
      <c r="S610" s="4"/>
      <c r="T610" s="4"/>
      <c r="U610" s="4"/>
      <c r="V610" s="4"/>
      <c r="W610" s="4"/>
    </row>
    <row r="611" spans="1:206" x14ac:dyDescent="0.2">
      <c r="A611" s="4">
        <v>50</v>
      </c>
      <c r="B611" s="4">
        <v>0</v>
      </c>
      <c r="C611" s="4">
        <v>0</v>
      </c>
      <c r="D611" s="4">
        <v>1</v>
      </c>
      <c r="E611" s="4">
        <v>215</v>
      </c>
      <c r="F611" s="4">
        <f>ROUND(Source!AT593,O611)</f>
        <v>0</v>
      </c>
      <c r="G611" s="4" t="s">
        <v>97</v>
      </c>
      <c r="H611" s="4" t="s">
        <v>98</v>
      </c>
      <c r="I611" s="4"/>
      <c r="J611" s="4"/>
      <c r="K611" s="4">
        <v>215</v>
      </c>
      <c r="L611" s="4">
        <v>17</v>
      </c>
      <c r="M611" s="4">
        <v>3</v>
      </c>
      <c r="N611" s="4" t="s">
        <v>3</v>
      </c>
      <c r="O611" s="4">
        <v>2</v>
      </c>
      <c r="P611" s="4"/>
      <c r="Q611" s="4"/>
      <c r="R611" s="4"/>
      <c r="S611" s="4"/>
      <c r="T611" s="4"/>
      <c r="U611" s="4"/>
      <c r="V611" s="4"/>
      <c r="W611" s="4"/>
    </row>
    <row r="612" spans="1:206" x14ac:dyDescent="0.2">
      <c r="A612" s="4">
        <v>50</v>
      </c>
      <c r="B612" s="4">
        <v>0</v>
      </c>
      <c r="C612" s="4">
        <v>0</v>
      </c>
      <c r="D612" s="4">
        <v>1</v>
      </c>
      <c r="E612" s="4">
        <v>217</v>
      </c>
      <c r="F612" s="4">
        <f>ROUND(Source!AU593,O612)</f>
        <v>0</v>
      </c>
      <c r="G612" s="4" t="s">
        <v>99</v>
      </c>
      <c r="H612" s="4" t="s">
        <v>100</v>
      </c>
      <c r="I612" s="4"/>
      <c r="J612" s="4"/>
      <c r="K612" s="4">
        <v>217</v>
      </c>
      <c r="L612" s="4">
        <v>18</v>
      </c>
      <c r="M612" s="4">
        <v>3</v>
      </c>
      <c r="N612" s="4" t="s">
        <v>3</v>
      </c>
      <c r="O612" s="4">
        <v>2</v>
      </c>
      <c r="P612" s="4"/>
      <c r="Q612" s="4"/>
      <c r="R612" s="4"/>
      <c r="S612" s="4"/>
      <c r="T612" s="4"/>
      <c r="U612" s="4"/>
      <c r="V612" s="4"/>
      <c r="W612" s="4"/>
    </row>
    <row r="613" spans="1:206" x14ac:dyDescent="0.2">
      <c r="A613" s="4">
        <v>50</v>
      </c>
      <c r="B613" s="4">
        <v>0</v>
      </c>
      <c r="C613" s="4">
        <v>0</v>
      </c>
      <c r="D613" s="4">
        <v>1</v>
      </c>
      <c r="E613" s="4">
        <v>230</v>
      </c>
      <c r="F613" s="4">
        <f>ROUND(Source!BA593,O613)</f>
        <v>0</v>
      </c>
      <c r="G613" s="4" t="s">
        <v>101</v>
      </c>
      <c r="H613" s="4" t="s">
        <v>102</v>
      </c>
      <c r="I613" s="4"/>
      <c r="J613" s="4"/>
      <c r="K613" s="4">
        <v>230</v>
      </c>
      <c r="L613" s="4">
        <v>19</v>
      </c>
      <c r="M613" s="4">
        <v>3</v>
      </c>
      <c r="N613" s="4" t="s">
        <v>3</v>
      </c>
      <c r="O613" s="4">
        <v>2</v>
      </c>
      <c r="P613" s="4"/>
      <c r="Q613" s="4"/>
      <c r="R613" s="4"/>
      <c r="S613" s="4"/>
      <c r="T613" s="4"/>
      <c r="U613" s="4"/>
      <c r="V613" s="4"/>
      <c r="W613" s="4"/>
    </row>
    <row r="614" spans="1:206" x14ac:dyDescent="0.2">
      <c r="A614" s="4">
        <v>50</v>
      </c>
      <c r="B614" s="4">
        <v>0</v>
      </c>
      <c r="C614" s="4">
        <v>0</v>
      </c>
      <c r="D614" s="4">
        <v>1</v>
      </c>
      <c r="E614" s="4">
        <v>206</v>
      </c>
      <c r="F614" s="4">
        <f>ROUND(Source!T593,O614)</f>
        <v>0</v>
      </c>
      <c r="G614" s="4" t="s">
        <v>103</v>
      </c>
      <c r="H614" s="4" t="s">
        <v>104</v>
      </c>
      <c r="I614" s="4"/>
      <c r="J614" s="4"/>
      <c r="K614" s="4">
        <v>206</v>
      </c>
      <c r="L614" s="4">
        <v>20</v>
      </c>
      <c r="M614" s="4">
        <v>3</v>
      </c>
      <c r="N614" s="4" t="s">
        <v>3</v>
      </c>
      <c r="O614" s="4">
        <v>2</v>
      </c>
      <c r="P614" s="4"/>
      <c r="Q614" s="4"/>
      <c r="R614" s="4"/>
      <c r="S614" s="4"/>
      <c r="T614" s="4"/>
      <c r="U614" s="4"/>
      <c r="V614" s="4"/>
      <c r="W614" s="4"/>
    </row>
    <row r="615" spans="1:206" x14ac:dyDescent="0.2">
      <c r="A615" s="4">
        <v>50</v>
      </c>
      <c r="B615" s="4">
        <v>0</v>
      </c>
      <c r="C615" s="4">
        <v>0</v>
      </c>
      <c r="D615" s="4">
        <v>1</v>
      </c>
      <c r="E615" s="4">
        <v>207</v>
      </c>
      <c r="F615" s="4">
        <f>Source!U593</f>
        <v>0</v>
      </c>
      <c r="G615" s="4" t="s">
        <v>105</v>
      </c>
      <c r="H615" s="4" t="s">
        <v>106</v>
      </c>
      <c r="I615" s="4"/>
      <c r="J615" s="4"/>
      <c r="K615" s="4">
        <v>207</v>
      </c>
      <c r="L615" s="4">
        <v>21</v>
      </c>
      <c r="M615" s="4">
        <v>3</v>
      </c>
      <c r="N615" s="4" t="s">
        <v>3</v>
      </c>
      <c r="O615" s="4">
        <v>-1</v>
      </c>
      <c r="P615" s="4"/>
      <c r="Q615" s="4"/>
      <c r="R615" s="4"/>
      <c r="S615" s="4"/>
      <c r="T615" s="4"/>
      <c r="U615" s="4"/>
      <c r="V615" s="4"/>
      <c r="W615" s="4"/>
    </row>
    <row r="616" spans="1:206" x14ac:dyDescent="0.2">
      <c r="A616" s="4">
        <v>50</v>
      </c>
      <c r="B616" s="4">
        <v>0</v>
      </c>
      <c r="C616" s="4">
        <v>0</v>
      </c>
      <c r="D616" s="4">
        <v>1</v>
      </c>
      <c r="E616" s="4">
        <v>208</v>
      </c>
      <c r="F616" s="4">
        <f>Source!V593</f>
        <v>0</v>
      </c>
      <c r="G616" s="4" t="s">
        <v>107</v>
      </c>
      <c r="H616" s="4" t="s">
        <v>108</v>
      </c>
      <c r="I616" s="4"/>
      <c r="J616" s="4"/>
      <c r="K616" s="4">
        <v>208</v>
      </c>
      <c r="L616" s="4">
        <v>22</v>
      </c>
      <c r="M616" s="4">
        <v>3</v>
      </c>
      <c r="N616" s="4" t="s">
        <v>3</v>
      </c>
      <c r="O616" s="4">
        <v>-1</v>
      </c>
      <c r="P616" s="4"/>
      <c r="Q616" s="4"/>
      <c r="R616" s="4"/>
      <c r="S616" s="4"/>
      <c r="T616" s="4"/>
      <c r="U616" s="4"/>
      <c r="V616" s="4"/>
      <c r="W616" s="4"/>
    </row>
    <row r="617" spans="1:206" x14ac:dyDescent="0.2">
      <c r="A617" s="4">
        <v>50</v>
      </c>
      <c r="B617" s="4">
        <v>0</v>
      </c>
      <c r="C617" s="4">
        <v>0</v>
      </c>
      <c r="D617" s="4">
        <v>1</v>
      </c>
      <c r="E617" s="4">
        <v>209</v>
      </c>
      <c r="F617" s="4">
        <f>ROUND(Source!W593,O617)</f>
        <v>0</v>
      </c>
      <c r="G617" s="4" t="s">
        <v>109</v>
      </c>
      <c r="H617" s="4" t="s">
        <v>110</v>
      </c>
      <c r="I617" s="4"/>
      <c r="J617" s="4"/>
      <c r="K617" s="4">
        <v>209</v>
      </c>
      <c r="L617" s="4">
        <v>23</v>
      </c>
      <c r="M617" s="4">
        <v>3</v>
      </c>
      <c r="N617" s="4" t="s">
        <v>3</v>
      </c>
      <c r="O617" s="4">
        <v>2</v>
      </c>
      <c r="P617" s="4"/>
      <c r="Q617" s="4"/>
      <c r="R617" s="4"/>
      <c r="S617" s="4"/>
      <c r="T617" s="4"/>
      <c r="U617" s="4"/>
      <c r="V617" s="4"/>
      <c r="W617" s="4"/>
    </row>
    <row r="618" spans="1:206" x14ac:dyDescent="0.2">
      <c r="A618" s="4">
        <v>50</v>
      </c>
      <c r="B618" s="4">
        <v>0</v>
      </c>
      <c r="C618" s="4">
        <v>0</v>
      </c>
      <c r="D618" s="4">
        <v>1</v>
      </c>
      <c r="E618" s="4">
        <v>210</v>
      </c>
      <c r="F618" s="4">
        <f>ROUND(Source!X593,O618)</f>
        <v>0</v>
      </c>
      <c r="G618" s="4" t="s">
        <v>111</v>
      </c>
      <c r="H618" s="4" t="s">
        <v>112</v>
      </c>
      <c r="I618" s="4"/>
      <c r="J618" s="4"/>
      <c r="K618" s="4">
        <v>210</v>
      </c>
      <c r="L618" s="4">
        <v>24</v>
      </c>
      <c r="M618" s="4">
        <v>3</v>
      </c>
      <c r="N618" s="4" t="s">
        <v>3</v>
      </c>
      <c r="O618" s="4">
        <v>2</v>
      </c>
      <c r="P618" s="4"/>
      <c r="Q618" s="4"/>
      <c r="R618" s="4"/>
      <c r="S618" s="4"/>
      <c r="T618" s="4"/>
      <c r="U618" s="4"/>
      <c r="V618" s="4"/>
      <c r="W618" s="4"/>
    </row>
    <row r="619" spans="1:206" x14ac:dyDescent="0.2">
      <c r="A619" s="4">
        <v>50</v>
      </c>
      <c r="B619" s="4">
        <v>0</v>
      </c>
      <c r="C619" s="4">
        <v>0</v>
      </c>
      <c r="D619" s="4">
        <v>1</v>
      </c>
      <c r="E619" s="4">
        <v>211</v>
      </c>
      <c r="F619" s="4">
        <f>ROUND(Source!Y593,O619)</f>
        <v>0</v>
      </c>
      <c r="G619" s="4" t="s">
        <v>113</v>
      </c>
      <c r="H619" s="4" t="s">
        <v>114</v>
      </c>
      <c r="I619" s="4"/>
      <c r="J619" s="4"/>
      <c r="K619" s="4">
        <v>211</v>
      </c>
      <c r="L619" s="4">
        <v>25</v>
      </c>
      <c r="M619" s="4">
        <v>3</v>
      </c>
      <c r="N619" s="4" t="s">
        <v>3</v>
      </c>
      <c r="O619" s="4">
        <v>2</v>
      </c>
      <c r="P619" s="4"/>
      <c r="Q619" s="4"/>
      <c r="R619" s="4"/>
      <c r="S619" s="4"/>
      <c r="T619" s="4"/>
      <c r="U619" s="4"/>
      <c r="V619" s="4"/>
      <c r="W619" s="4"/>
    </row>
    <row r="620" spans="1:206" x14ac:dyDescent="0.2">
      <c r="A620" s="4">
        <v>50</v>
      </c>
      <c r="B620" s="4">
        <v>0</v>
      </c>
      <c r="C620" s="4">
        <v>0</v>
      </c>
      <c r="D620" s="4">
        <v>1</v>
      </c>
      <c r="E620" s="4">
        <v>224</v>
      </c>
      <c r="F620" s="4">
        <f>ROUND(Source!AR593,O620)</f>
        <v>0</v>
      </c>
      <c r="G620" s="4" t="s">
        <v>115</v>
      </c>
      <c r="H620" s="4" t="s">
        <v>116</v>
      </c>
      <c r="I620" s="4"/>
      <c r="J620" s="4"/>
      <c r="K620" s="4">
        <v>224</v>
      </c>
      <c r="L620" s="4">
        <v>26</v>
      </c>
      <c r="M620" s="4">
        <v>3</v>
      </c>
      <c r="N620" s="4" t="s">
        <v>3</v>
      </c>
      <c r="O620" s="4">
        <v>2</v>
      </c>
      <c r="P620" s="4"/>
      <c r="Q620" s="4"/>
      <c r="R620" s="4"/>
      <c r="S620" s="4"/>
      <c r="T620" s="4"/>
      <c r="U620" s="4"/>
      <c r="V620" s="4"/>
      <c r="W620" s="4"/>
    </row>
    <row r="622" spans="1:206" x14ac:dyDescent="0.2">
      <c r="A622" s="1">
        <v>5</v>
      </c>
      <c r="B622" s="1">
        <v>1</v>
      </c>
      <c r="C622" s="1"/>
      <c r="D622" s="1">
        <f>ROW(A639)</f>
        <v>639</v>
      </c>
      <c r="E622" s="1"/>
      <c r="F622" s="1" t="s">
        <v>15</v>
      </c>
      <c r="G622" s="1" t="s">
        <v>274</v>
      </c>
      <c r="H622" s="1" t="s">
        <v>3</v>
      </c>
      <c r="I622" s="1">
        <v>0</v>
      </c>
      <c r="J622" s="1"/>
      <c r="K622" s="1">
        <v>0</v>
      </c>
      <c r="L622" s="1"/>
      <c r="M622" s="1"/>
      <c r="N622" s="1"/>
      <c r="O622" s="1"/>
      <c r="P622" s="1"/>
      <c r="Q622" s="1"/>
      <c r="R622" s="1"/>
      <c r="S622" s="1"/>
      <c r="T622" s="1"/>
      <c r="U622" s="1" t="s">
        <v>3</v>
      </c>
      <c r="V622" s="1">
        <v>0</v>
      </c>
      <c r="W622" s="1"/>
      <c r="X622" s="1"/>
      <c r="Y622" s="1"/>
      <c r="Z622" s="1"/>
      <c r="AA622" s="1"/>
      <c r="AB622" s="1" t="s">
        <v>3</v>
      </c>
      <c r="AC622" s="1" t="s">
        <v>3</v>
      </c>
      <c r="AD622" s="1" t="s">
        <v>3</v>
      </c>
      <c r="AE622" s="1" t="s">
        <v>3</v>
      </c>
      <c r="AF622" s="1" t="s">
        <v>3</v>
      </c>
      <c r="AG622" s="1" t="s">
        <v>3</v>
      </c>
      <c r="AH622" s="1"/>
      <c r="AI622" s="1"/>
      <c r="AJ622" s="1"/>
      <c r="AK622" s="1"/>
      <c r="AL622" s="1"/>
      <c r="AM622" s="1"/>
      <c r="AN622" s="1"/>
      <c r="AO622" s="1"/>
      <c r="AP622" s="1" t="s">
        <v>3</v>
      </c>
      <c r="AQ622" s="1" t="s">
        <v>3</v>
      </c>
      <c r="AR622" s="1" t="s">
        <v>3</v>
      </c>
      <c r="AS622" s="1"/>
      <c r="AT622" s="1"/>
      <c r="AU622" s="1"/>
      <c r="AV622" s="1"/>
      <c r="AW622" s="1"/>
      <c r="AX622" s="1"/>
      <c r="AY622" s="1"/>
      <c r="AZ622" s="1" t="s">
        <v>3</v>
      </c>
      <c r="BA622" s="1"/>
      <c r="BB622" s="1" t="s">
        <v>3</v>
      </c>
      <c r="BC622" s="1" t="s">
        <v>3</v>
      </c>
      <c r="BD622" s="1" t="s">
        <v>3</v>
      </c>
      <c r="BE622" s="1" t="s">
        <v>3</v>
      </c>
      <c r="BF622" s="1" t="s">
        <v>3</v>
      </c>
      <c r="BG622" s="1" t="s">
        <v>3</v>
      </c>
      <c r="BH622" s="1" t="s">
        <v>3</v>
      </c>
      <c r="BI622" s="1" t="s">
        <v>3</v>
      </c>
      <c r="BJ622" s="1" t="s">
        <v>3</v>
      </c>
      <c r="BK622" s="1" t="s">
        <v>3</v>
      </c>
      <c r="BL622" s="1" t="s">
        <v>3</v>
      </c>
      <c r="BM622" s="1" t="s">
        <v>3</v>
      </c>
      <c r="BN622" s="1" t="s">
        <v>3</v>
      </c>
      <c r="BO622" s="1" t="s">
        <v>3</v>
      </c>
      <c r="BP622" s="1" t="s">
        <v>3</v>
      </c>
      <c r="BQ622" s="1"/>
      <c r="BR622" s="1"/>
      <c r="BS622" s="1"/>
      <c r="BT622" s="1"/>
      <c r="BU622" s="1"/>
      <c r="BV622" s="1"/>
      <c r="BW622" s="1"/>
      <c r="BX622" s="1">
        <v>0</v>
      </c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>
        <v>0</v>
      </c>
    </row>
    <row r="624" spans="1:206" x14ac:dyDescent="0.2">
      <c r="A624" s="2">
        <v>52</v>
      </c>
      <c r="B624" s="2">
        <f t="shared" ref="B624:G624" si="411">B639</f>
        <v>1</v>
      </c>
      <c r="C624" s="2">
        <f t="shared" si="411"/>
        <v>5</v>
      </c>
      <c r="D624" s="2">
        <f t="shared" si="411"/>
        <v>622</v>
      </c>
      <c r="E624" s="2">
        <f t="shared" si="411"/>
        <v>0</v>
      </c>
      <c r="F624" s="2" t="str">
        <f t="shared" si="411"/>
        <v>Новый подраздел</v>
      </c>
      <c r="G624" s="2" t="str">
        <f t="shared" si="411"/>
        <v>Устройство площадки</v>
      </c>
      <c r="H624" s="2"/>
      <c r="I624" s="2"/>
      <c r="J624" s="2"/>
      <c r="K624" s="2"/>
      <c r="L624" s="2"/>
      <c r="M624" s="2"/>
      <c r="N624" s="2"/>
      <c r="O624" s="2">
        <f t="shared" ref="O624:AT624" si="412">O639</f>
        <v>0</v>
      </c>
      <c r="P624" s="2">
        <f t="shared" si="412"/>
        <v>0</v>
      </c>
      <c r="Q624" s="2">
        <f t="shared" si="412"/>
        <v>0</v>
      </c>
      <c r="R624" s="2">
        <f t="shared" si="412"/>
        <v>0</v>
      </c>
      <c r="S624" s="2">
        <f t="shared" si="412"/>
        <v>0</v>
      </c>
      <c r="T624" s="2">
        <f t="shared" si="412"/>
        <v>0</v>
      </c>
      <c r="U624" s="2">
        <f t="shared" si="412"/>
        <v>0</v>
      </c>
      <c r="V624" s="2">
        <f t="shared" si="412"/>
        <v>0</v>
      </c>
      <c r="W624" s="2">
        <f t="shared" si="412"/>
        <v>0</v>
      </c>
      <c r="X624" s="2">
        <f t="shared" si="412"/>
        <v>0</v>
      </c>
      <c r="Y624" s="2">
        <f t="shared" si="412"/>
        <v>0</v>
      </c>
      <c r="Z624" s="2">
        <f t="shared" si="412"/>
        <v>0</v>
      </c>
      <c r="AA624" s="2">
        <f t="shared" si="412"/>
        <v>0</v>
      </c>
      <c r="AB624" s="2">
        <f t="shared" si="412"/>
        <v>0</v>
      </c>
      <c r="AC624" s="2">
        <f t="shared" si="412"/>
        <v>0</v>
      </c>
      <c r="AD624" s="2">
        <f t="shared" si="412"/>
        <v>0</v>
      </c>
      <c r="AE624" s="2">
        <f t="shared" si="412"/>
        <v>0</v>
      </c>
      <c r="AF624" s="2">
        <f t="shared" si="412"/>
        <v>0</v>
      </c>
      <c r="AG624" s="2">
        <f t="shared" si="412"/>
        <v>0</v>
      </c>
      <c r="AH624" s="2">
        <f t="shared" si="412"/>
        <v>0</v>
      </c>
      <c r="AI624" s="2">
        <f t="shared" si="412"/>
        <v>0</v>
      </c>
      <c r="AJ624" s="2">
        <f t="shared" si="412"/>
        <v>0</v>
      </c>
      <c r="AK624" s="2">
        <f t="shared" si="412"/>
        <v>0</v>
      </c>
      <c r="AL624" s="2">
        <f t="shared" si="412"/>
        <v>0</v>
      </c>
      <c r="AM624" s="2">
        <f t="shared" si="412"/>
        <v>0</v>
      </c>
      <c r="AN624" s="2">
        <f t="shared" si="412"/>
        <v>0</v>
      </c>
      <c r="AO624" s="2">
        <f t="shared" si="412"/>
        <v>0</v>
      </c>
      <c r="AP624" s="2">
        <f t="shared" si="412"/>
        <v>0</v>
      </c>
      <c r="AQ624" s="2">
        <f t="shared" si="412"/>
        <v>0</v>
      </c>
      <c r="AR624" s="2">
        <f t="shared" si="412"/>
        <v>0</v>
      </c>
      <c r="AS624" s="2">
        <f t="shared" si="412"/>
        <v>0</v>
      </c>
      <c r="AT624" s="2">
        <f t="shared" si="412"/>
        <v>0</v>
      </c>
      <c r="AU624" s="2">
        <f t="shared" ref="AU624:BZ624" si="413">AU639</f>
        <v>0</v>
      </c>
      <c r="AV624" s="2">
        <f t="shared" si="413"/>
        <v>0</v>
      </c>
      <c r="AW624" s="2">
        <f t="shared" si="413"/>
        <v>0</v>
      </c>
      <c r="AX624" s="2">
        <f t="shared" si="413"/>
        <v>0</v>
      </c>
      <c r="AY624" s="2">
        <f t="shared" si="413"/>
        <v>0</v>
      </c>
      <c r="AZ624" s="2">
        <f t="shared" si="413"/>
        <v>0</v>
      </c>
      <c r="BA624" s="2">
        <f t="shared" si="413"/>
        <v>0</v>
      </c>
      <c r="BB624" s="2">
        <f t="shared" si="413"/>
        <v>0</v>
      </c>
      <c r="BC624" s="2">
        <f t="shared" si="413"/>
        <v>0</v>
      </c>
      <c r="BD624" s="2">
        <f t="shared" si="413"/>
        <v>0</v>
      </c>
      <c r="BE624" s="2">
        <f t="shared" si="413"/>
        <v>0</v>
      </c>
      <c r="BF624" s="2">
        <f t="shared" si="413"/>
        <v>0</v>
      </c>
      <c r="BG624" s="2">
        <f t="shared" si="413"/>
        <v>0</v>
      </c>
      <c r="BH624" s="2">
        <f t="shared" si="413"/>
        <v>0</v>
      </c>
      <c r="BI624" s="2">
        <f t="shared" si="413"/>
        <v>0</v>
      </c>
      <c r="BJ624" s="2">
        <f t="shared" si="413"/>
        <v>0</v>
      </c>
      <c r="BK624" s="2">
        <f t="shared" si="413"/>
        <v>0</v>
      </c>
      <c r="BL624" s="2">
        <f t="shared" si="413"/>
        <v>0</v>
      </c>
      <c r="BM624" s="2">
        <f t="shared" si="413"/>
        <v>0</v>
      </c>
      <c r="BN624" s="2">
        <f t="shared" si="413"/>
        <v>0</v>
      </c>
      <c r="BO624" s="2">
        <f t="shared" si="413"/>
        <v>0</v>
      </c>
      <c r="BP624" s="2">
        <f t="shared" si="413"/>
        <v>0</v>
      </c>
      <c r="BQ624" s="2">
        <f t="shared" si="413"/>
        <v>0</v>
      </c>
      <c r="BR624" s="2">
        <f t="shared" si="413"/>
        <v>0</v>
      </c>
      <c r="BS624" s="2">
        <f t="shared" si="413"/>
        <v>0</v>
      </c>
      <c r="BT624" s="2">
        <f t="shared" si="413"/>
        <v>0</v>
      </c>
      <c r="BU624" s="2">
        <f t="shared" si="413"/>
        <v>0</v>
      </c>
      <c r="BV624" s="2">
        <f t="shared" si="413"/>
        <v>0</v>
      </c>
      <c r="BW624" s="2">
        <f t="shared" si="413"/>
        <v>0</v>
      </c>
      <c r="BX624" s="2">
        <f t="shared" si="413"/>
        <v>0</v>
      </c>
      <c r="BY624" s="2">
        <f t="shared" si="413"/>
        <v>0</v>
      </c>
      <c r="BZ624" s="2">
        <f t="shared" si="413"/>
        <v>0</v>
      </c>
      <c r="CA624" s="2">
        <f t="shared" ref="CA624:DF624" si="414">CA639</f>
        <v>0</v>
      </c>
      <c r="CB624" s="2">
        <f t="shared" si="414"/>
        <v>0</v>
      </c>
      <c r="CC624" s="2">
        <f t="shared" si="414"/>
        <v>0</v>
      </c>
      <c r="CD624" s="2">
        <f t="shared" si="414"/>
        <v>0</v>
      </c>
      <c r="CE624" s="2">
        <f t="shared" si="414"/>
        <v>0</v>
      </c>
      <c r="CF624" s="2">
        <f t="shared" si="414"/>
        <v>0</v>
      </c>
      <c r="CG624" s="2">
        <f t="shared" si="414"/>
        <v>0</v>
      </c>
      <c r="CH624" s="2">
        <f t="shared" si="414"/>
        <v>0</v>
      </c>
      <c r="CI624" s="2">
        <f t="shared" si="414"/>
        <v>0</v>
      </c>
      <c r="CJ624" s="2">
        <f t="shared" si="414"/>
        <v>0</v>
      </c>
      <c r="CK624" s="2">
        <f t="shared" si="414"/>
        <v>0</v>
      </c>
      <c r="CL624" s="2">
        <f t="shared" si="414"/>
        <v>0</v>
      </c>
      <c r="CM624" s="2">
        <f t="shared" si="414"/>
        <v>0</v>
      </c>
      <c r="CN624" s="2">
        <f t="shared" si="414"/>
        <v>0</v>
      </c>
      <c r="CO624" s="2">
        <f t="shared" si="414"/>
        <v>0</v>
      </c>
      <c r="CP624" s="2">
        <f t="shared" si="414"/>
        <v>0</v>
      </c>
      <c r="CQ624" s="2">
        <f t="shared" si="414"/>
        <v>0</v>
      </c>
      <c r="CR624" s="2">
        <f t="shared" si="414"/>
        <v>0</v>
      </c>
      <c r="CS624" s="2">
        <f t="shared" si="414"/>
        <v>0</v>
      </c>
      <c r="CT624" s="2">
        <f t="shared" si="414"/>
        <v>0</v>
      </c>
      <c r="CU624" s="2">
        <f t="shared" si="414"/>
        <v>0</v>
      </c>
      <c r="CV624" s="2">
        <f t="shared" si="414"/>
        <v>0</v>
      </c>
      <c r="CW624" s="2">
        <f t="shared" si="414"/>
        <v>0</v>
      </c>
      <c r="CX624" s="2">
        <f t="shared" si="414"/>
        <v>0</v>
      </c>
      <c r="CY624" s="2">
        <f t="shared" si="414"/>
        <v>0</v>
      </c>
      <c r="CZ624" s="2">
        <f t="shared" si="414"/>
        <v>0</v>
      </c>
      <c r="DA624" s="2">
        <f t="shared" si="414"/>
        <v>0</v>
      </c>
      <c r="DB624" s="2">
        <f t="shared" si="414"/>
        <v>0</v>
      </c>
      <c r="DC624" s="2">
        <f t="shared" si="414"/>
        <v>0</v>
      </c>
      <c r="DD624" s="2">
        <f t="shared" si="414"/>
        <v>0</v>
      </c>
      <c r="DE624" s="2">
        <f t="shared" si="414"/>
        <v>0</v>
      </c>
      <c r="DF624" s="2">
        <f t="shared" si="414"/>
        <v>0</v>
      </c>
      <c r="DG624" s="3">
        <f t="shared" ref="DG624:EL624" si="415">DG639</f>
        <v>0</v>
      </c>
      <c r="DH624" s="3">
        <f t="shared" si="415"/>
        <v>0</v>
      </c>
      <c r="DI624" s="3">
        <f t="shared" si="415"/>
        <v>0</v>
      </c>
      <c r="DJ624" s="3">
        <f t="shared" si="415"/>
        <v>0</v>
      </c>
      <c r="DK624" s="3">
        <f t="shared" si="415"/>
        <v>0</v>
      </c>
      <c r="DL624" s="3">
        <f t="shared" si="415"/>
        <v>0</v>
      </c>
      <c r="DM624" s="3">
        <f t="shared" si="415"/>
        <v>0</v>
      </c>
      <c r="DN624" s="3">
        <f t="shared" si="415"/>
        <v>0</v>
      </c>
      <c r="DO624" s="3">
        <f t="shared" si="415"/>
        <v>0</v>
      </c>
      <c r="DP624" s="3">
        <f t="shared" si="415"/>
        <v>0</v>
      </c>
      <c r="DQ624" s="3">
        <f t="shared" si="415"/>
        <v>0</v>
      </c>
      <c r="DR624" s="3">
        <f t="shared" si="415"/>
        <v>0</v>
      </c>
      <c r="DS624" s="3">
        <f t="shared" si="415"/>
        <v>0</v>
      </c>
      <c r="DT624" s="3">
        <f t="shared" si="415"/>
        <v>0</v>
      </c>
      <c r="DU624" s="3">
        <f t="shared" si="415"/>
        <v>0</v>
      </c>
      <c r="DV624" s="3">
        <f t="shared" si="415"/>
        <v>0</v>
      </c>
      <c r="DW624" s="3">
        <f t="shared" si="415"/>
        <v>0</v>
      </c>
      <c r="DX624" s="3">
        <f t="shared" si="415"/>
        <v>0</v>
      </c>
      <c r="DY624" s="3">
        <f t="shared" si="415"/>
        <v>0</v>
      </c>
      <c r="DZ624" s="3">
        <f t="shared" si="415"/>
        <v>0</v>
      </c>
      <c r="EA624" s="3">
        <f t="shared" si="415"/>
        <v>0</v>
      </c>
      <c r="EB624" s="3">
        <f t="shared" si="415"/>
        <v>0</v>
      </c>
      <c r="EC624" s="3">
        <f t="shared" si="415"/>
        <v>0</v>
      </c>
      <c r="ED624" s="3">
        <f t="shared" si="415"/>
        <v>0</v>
      </c>
      <c r="EE624" s="3">
        <f t="shared" si="415"/>
        <v>0</v>
      </c>
      <c r="EF624" s="3">
        <f t="shared" si="415"/>
        <v>0</v>
      </c>
      <c r="EG624" s="3">
        <f t="shared" si="415"/>
        <v>0</v>
      </c>
      <c r="EH624" s="3">
        <f t="shared" si="415"/>
        <v>0</v>
      </c>
      <c r="EI624" s="3">
        <f t="shared" si="415"/>
        <v>0</v>
      </c>
      <c r="EJ624" s="3">
        <f t="shared" si="415"/>
        <v>0</v>
      </c>
      <c r="EK624" s="3">
        <f t="shared" si="415"/>
        <v>0</v>
      </c>
      <c r="EL624" s="3">
        <f t="shared" si="415"/>
        <v>0</v>
      </c>
      <c r="EM624" s="3">
        <f t="shared" ref="EM624:FR624" si="416">EM639</f>
        <v>0</v>
      </c>
      <c r="EN624" s="3">
        <f t="shared" si="416"/>
        <v>0</v>
      </c>
      <c r="EO624" s="3">
        <f t="shared" si="416"/>
        <v>0</v>
      </c>
      <c r="EP624" s="3">
        <f t="shared" si="416"/>
        <v>0</v>
      </c>
      <c r="EQ624" s="3">
        <f t="shared" si="416"/>
        <v>0</v>
      </c>
      <c r="ER624" s="3">
        <f t="shared" si="416"/>
        <v>0</v>
      </c>
      <c r="ES624" s="3">
        <f t="shared" si="416"/>
        <v>0</v>
      </c>
      <c r="ET624" s="3">
        <f t="shared" si="416"/>
        <v>0</v>
      </c>
      <c r="EU624" s="3">
        <f t="shared" si="416"/>
        <v>0</v>
      </c>
      <c r="EV624" s="3">
        <f t="shared" si="416"/>
        <v>0</v>
      </c>
      <c r="EW624" s="3">
        <f t="shared" si="416"/>
        <v>0</v>
      </c>
      <c r="EX624" s="3">
        <f t="shared" si="416"/>
        <v>0</v>
      </c>
      <c r="EY624" s="3">
        <f t="shared" si="416"/>
        <v>0</v>
      </c>
      <c r="EZ624" s="3">
        <f t="shared" si="416"/>
        <v>0</v>
      </c>
      <c r="FA624" s="3">
        <f t="shared" si="416"/>
        <v>0</v>
      </c>
      <c r="FB624" s="3">
        <f t="shared" si="416"/>
        <v>0</v>
      </c>
      <c r="FC624" s="3">
        <f t="shared" si="416"/>
        <v>0</v>
      </c>
      <c r="FD624" s="3">
        <f t="shared" si="416"/>
        <v>0</v>
      </c>
      <c r="FE624" s="3">
        <f t="shared" si="416"/>
        <v>0</v>
      </c>
      <c r="FF624" s="3">
        <f t="shared" si="416"/>
        <v>0</v>
      </c>
      <c r="FG624" s="3">
        <f t="shared" si="416"/>
        <v>0</v>
      </c>
      <c r="FH624" s="3">
        <f t="shared" si="416"/>
        <v>0</v>
      </c>
      <c r="FI624" s="3">
        <f t="shared" si="416"/>
        <v>0</v>
      </c>
      <c r="FJ624" s="3">
        <f t="shared" si="416"/>
        <v>0</v>
      </c>
      <c r="FK624" s="3">
        <f t="shared" si="416"/>
        <v>0</v>
      </c>
      <c r="FL624" s="3">
        <f t="shared" si="416"/>
        <v>0</v>
      </c>
      <c r="FM624" s="3">
        <f t="shared" si="416"/>
        <v>0</v>
      </c>
      <c r="FN624" s="3">
        <f t="shared" si="416"/>
        <v>0</v>
      </c>
      <c r="FO624" s="3">
        <f t="shared" si="416"/>
        <v>0</v>
      </c>
      <c r="FP624" s="3">
        <f t="shared" si="416"/>
        <v>0</v>
      </c>
      <c r="FQ624" s="3">
        <f t="shared" si="416"/>
        <v>0</v>
      </c>
      <c r="FR624" s="3">
        <f t="shared" si="416"/>
        <v>0</v>
      </c>
      <c r="FS624" s="3">
        <f t="shared" ref="FS624:GX624" si="417">FS639</f>
        <v>0</v>
      </c>
      <c r="FT624" s="3">
        <f t="shared" si="417"/>
        <v>0</v>
      </c>
      <c r="FU624" s="3">
        <f t="shared" si="417"/>
        <v>0</v>
      </c>
      <c r="FV624" s="3">
        <f t="shared" si="417"/>
        <v>0</v>
      </c>
      <c r="FW624" s="3">
        <f t="shared" si="417"/>
        <v>0</v>
      </c>
      <c r="FX624" s="3">
        <f t="shared" si="417"/>
        <v>0</v>
      </c>
      <c r="FY624" s="3">
        <f t="shared" si="417"/>
        <v>0</v>
      </c>
      <c r="FZ624" s="3">
        <f t="shared" si="417"/>
        <v>0</v>
      </c>
      <c r="GA624" s="3">
        <f t="shared" si="417"/>
        <v>0</v>
      </c>
      <c r="GB624" s="3">
        <f t="shared" si="417"/>
        <v>0</v>
      </c>
      <c r="GC624" s="3">
        <f t="shared" si="417"/>
        <v>0</v>
      </c>
      <c r="GD624" s="3">
        <f t="shared" si="417"/>
        <v>0</v>
      </c>
      <c r="GE624" s="3">
        <f t="shared" si="417"/>
        <v>0</v>
      </c>
      <c r="GF624" s="3">
        <f t="shared" si="417"/>
        <v>0</v>
      </c>
      <c r="GG624" s="3">
        <f t="shared" si="417"/>
        <v>0</v>
      </c>
      <c r="GH624" s="3">
        <f t="shared" si="417"/>
        <v>0</v>
      </c>
      <c r="GI624" s="3">
        <f t="shared" si="417"/>
        <v>0</v>
      </c>
      <c r="GJ624" s="3">
        <f t="shared" si="417"/>
        <v>0</v>
      </c>
      <c r="GK624" s="3">
        <f t="shared" si="417"/>
        <v>0</v>
      </c>
      <c r="GL624" s="3">
        <f t="shared" si="417"/>
        <v>0</v>
      </c>
      <c r="GM624" s="3">
        <f t="shared" si="417"/>
        <v>0</v>
      </c>
      <c r="GN624" s="3">
        <f t="shared" si="417"/>
        <v>0</v>
      </c>
      <c r="GO624" s="3">
        <f t="shared" si="417"/>
        <v>0</v>
      </c>
      <c r="GP624" s="3">
        <f t="shared" si="417"/>
        <v>0</v>
      </c>
      <c r="GQ624" s="3">
        <f t="shared" si="417"/>
        <v>0</v>
      </c>
      <c r="GR624" s="3">
        <f t="shared" si="417"/>
        <v>0</v>
      </c>
      <c r="GS624" s="3">
        <f t="shared" si="417"/>
        <v>0</v>
      </c>
      <c r="GT624" s="3">
        <f t="shared" si="417"/>
        <v>0</v>
      </c>
      <c r="GU624" s="3">
        <f t="shared" si="417"/>
        <v>0</v>
      </c>
      <c r="GV624" s="3">
        <f t="shared" si="417"/>
        <v>0</v>
      </c>
      <c r="GW624" s="3">
        <f t="shared" si="417"/>
        <v>0</v>
      </c>
      <c r="GX624" s="3">
        <f t="shared" si="417"/>
        <v>0</v>
      </c>
    </row>
    <row r="626" spans="1:245" x14ac:dyDescent="0.2">
      <c r="A626">
        <v>17</v>
      </c>
      <c r="B626">
        <v>1</v>
      </c>
      <c r="C626">
        <f>ROW(SmtRes!A85)</f>
        <v>85</v>
      </c>
      <c r="D626">
        <f>ROW(EtalonRes!A193)</f>
        <v>193</v>
      </c>
      <c r="E626" t="s">
        <v>275</v>
      </c>
      <c r="F626" t="s">
        <v>124</v>
      </c>
      <c r="G626" t="s">
        <v>125</v>
      </c>
      <c r="H626" t="s">
        <v>20</v>
      </c>
      <c r="I626">
        <v>0</v>
      </c>
      <c r="J626">
        <v>0</v>
      </c>
      <c r="O626">
        <f t="shared" ref="O626:O637" si="418">ROUND(CP626,2)</f>
        <v>0</v>
      </c>
      <c r="P626">
        <f t="shared" ref="P626:P637" si="419">ROUND(CQ626*I626,2)</f>
        <v>0</v>
      </c>
      <c r="Q626">
        <f t="shared" ref="Q626:Q637" si="420">ROUND(CR626*I626,2)</f>
        <v>0</v>
      </c>
      <c r="R626">
        <f t="shared" ref="R626:R637" si="421">ROUND(CS626*I626,2)</f>
        <v>0</v>
      </c>
      <c r="S626">
        <f t="shared" ref="S626:S637" si="422">ROUND(CT626*I626,2)</f>
        <v>0</v>
      </c>
      <c r="T626">
        <f t="shared" ref="T626:T637" si="423">ROUND(CU626*I626,2)</f>
        <v>0</v>
      </c>
      <c r="U626">
        <f t="shared" ref="U626:U637" si="424">CV626*I626</f>
        <v>0</v>
      </c>
      <c r="V626">
        <f t="shared" ref="V626:V637" si="425">CW626*I626</f>
        <v>0</v>
      </c>
      <c r="W626">
        <f t="shared" ref="W626:W637" si="426">ROUND(CX626*I626,2)</f>
        <v>0</v>
      </c>
      <c r="X626">
        <f t="shared" ref="X626:X637" si="427">ROUND(CY626,2)</f>
        <v>0</v>
      </c>
      <c r="Y626">
        <f t="shared" ref="Y626:Y637" si="428">ROUND(CZ626,2)</f>
        <v>0</v>
      </c>
      <c r="AA626">
        <v>39292387</v>
      </c>
      <c r="AB626">
        <f t="shared" ref="AB626:AB637" si="429">ROUND((AC626+AD626+AF626),6)</f>
        <v>8776.4</v>
      </c>
      <c r="AC626">
        <f>ROUND((ES626),6)</f>
        <v>0</v>
      </c>
      <c r="AD626">
        <f>ROUND((((ET626)-(EU626))+AE626),6)</f>
        <v>8502.7099999999991</v>
      </c>
      <c r="AE626">
        <f t="shared" ref="AE626:AF630" si="430">ROUND((EU626),6)</f>
        <v>3260.42</v>
      </c>
      <c r="AF626">
        <f t="shared" si="430"/>
        <v>273.69</v>
      </c>
      <c r="AG626">
        <f t="shared" ref="AG626:AG637" si="431">ROUND((AP626),6)</f>
        <v>0</v>
      </c>
      <c r="AH626">
        <f t="shared" ref="AH626:AI630" si="432">(EW626)</f>
        <v>1.59</v>
      </c>
      <c r="AI626">
        <f t="shared" si="432"/>
        <v>0</v>
      </c>
      <c r="AJ626">
        <f t="shared" ref="AJ626:AJ637" si="433">(AS626)</f>
        <v>0</v>
      </c>
      <c r="AK626">
        <v>8776.4</v>
      </c>
      <c r="AL626">
        <v>0</v>
      </c>
      <c r="AM626">
        <v>8502.7099999999991</v>
      </c>
      <c r="AN626">
        <v>3260.42</v>
      </c>
      <c r="AO626">
        <v>273.69</v>
      </c>
      <c r="AP626">
        <v>0</v>
      </c>
      <c r="AQ626">
        <v>1.59</v>
      </c>
      <c r="AR626">
        <v>0</v>
      </c>
      <c r="AS626">
        <v>0</v>
      </c>
      <c r="AT626">
        <v>70</v>
      </c>
      <c r="AU626">
        <v>10</v>
      </c>
      <c r="AV626">
        <v>1</v>
      </c>
      <c r="AW626">
        <v>1</v>
      </c>
      <c r="AZ626">
        <v>1</v>
      </c>
      <c r="BA626">
        <v>1</v>
      </c>
      <c r="BB626">
        <v>1</v>
      </c>
      <c r="BC626">
        <v>1</v>
      </c>
      <c r="BD626" t="s">
        <v>3</v>
      </c>
      <c r="BE626" t="s">
        <v>3</v>
      </c>
      <c r="BF626" t="s">
        <v>3</v>
      </c>
      <c r="BG626" t="s">
        <v>3</v>
      </c>
      <c r="BH626">
        <v>0</v>
      </c>
      <c r="BI626">
        <v>4</v>
      </c>
      <c r="BJ626" t="s">
        <v>126</v>
      </c>
      <c r="BM626">
        <v>0</v>
      </c>
      <c r="BN626">
        <v>0</v>
      </c>
      <c r="BO626" t="s">
        <v>3</v>
      </c>
      <c r="BP626">
        <v>0</v>
      </c>
      <c r="BQ626">
        <v>1</v>
      </c>
      <c r="BR626">
        <v>0</v>
      </c>
      <c r="BS626">
        <v>1</v>
      </c>
      <c r="BT626">
        <v>1</v>
      </c>
      <c r="BU626">
        <v>1</v>
      </c>
      <c r="BV626">
        <v>1</v>
      </c>
      <c r="BW626">
        <v>1</v>
      </c>
      <c r="BX626">
        <v>1</v>
      </c>
      <c r="BY626" t="s">
        <v>3</v>
      </c>
      <c r="BZ626">
        <v>70</v>
      </c>
      <c r="CA626">
        <v>10</v>
      </c>
      <c r="CE626">
        <v>0</v>
      </c>
      <c r="CF626">
        <v>0</v>
      </c>
      <c r="CG626">
        <v>0</v>
      </c>
      <c r="CM626">
        <v>0</v>
      </c>
      <c r="CN626" t="s">
        <v>3</v>
      </c>
      <c r="CO626">
        <v>0</v>
      </c>
      <c r="CP626">
        <f t="shared" ref="CP626:CP637" si="434">(P626+Q626+S626)</f>
        <v>0</v>
      </c>
      <c r="CQ626">
        <f t="shared" ref="CQ626:CQ637" si="435">(AC626*BC626*AW626)</f>
        <v>0</v>
      </c>
      <c r="CR626">
        <f>((((ET626)*BB626-(EU626)*BS626)+AE626*BS626)*AV626)</f>
        <v>8502.7099999999991</v>
      </c>
      <c r="CS626">
        <f t="shared" ref="CS626:CS637" si="436">(AE626*BS626*AV626)</f>
        <v>3260.42</v>
      </c>
      <c r="CT626">
        <f t="shared" ref="CT626:CT637" si="437">(AF626*BA626*AV626)</f>
        <v>273.69</v>
      </c>
      <c r="CU626">
        <f t="shared" ref="CU626:CU637" si="438">AG626</f>
        <v>0</v>
      </c>
      <c r="CV626">
        <f t="shared" ref="CV626:CV637" si="439">(AH626*AV626)</f>
        <v>1.59</v>
      </c>
      <c r="CW626">
        <f t="shared" ref="CW626:CW637" si="440">AI626</f>
        <v>0</v>
      </c>
      <c r="CX626">
        <f t="shared" ref="CX626:CX637" si="441">AJ626</f>
        <v>0</v>
      </c>
      <c r="CY626">
        <f t="shared" ref="CY626:CY637" si="442">((S626*BZ626)/100)</f>
        <v>0</v>
      </c>
      <c r="CZ626">
        <f t="shared" ref="CZ626:CZ637" si="443">((S626*CA626)/100)</f>
        <v>0</v>
      </c>
      <c r="DC626" t="s">
        <v>3</v>
      </c>
      <c r="DD626" t="s">
        <v>3</v>
      </c>
      <c r="DE626" t="s">
        <v>3</v>
      </c>
      <c r="DF626" t="s">
        <v>3</v>
      </c>
      <c r="DG626" t="s">
        <v>3</v>
      </c>
      <c r="DH626" t="s">
        <v>3</v>
      </c>
      <c r="DI626" t="s">
        <v>3</v>
      </c>
      <c r="DJ626" t="s">
        <v>3</v>
      </c>
      <c r="DK626" t="s">
        <v>3</v>
      </c>
      <c r="DL626" t="s">
        <v>3</v>
      </c>
      <c r="DM626" t="s">
        <v>3</v>
      </c>
      <c r="DN626">
        <v>0</v>
      </c>
      <c r="DO626">
        <v>0</v>
      </c>
      <c r="DP626">
        <v>1</v>
      </c>
      <c r="DQ626">
        <v>1</v>
      </c>
      <c r="DU626">
        <v>1007</v>
      </c>
      <c r="DV626" t="s">
        <v>20</v>
      </c>
      <c r="DW626" t="s">
        <v>20</v>
      </c>
      <c r="DX626">
        <v>100</v>
      </c>
      <c r="EE626">
        <v>34857346</v>
      </c>
      <c r="EF626">
        <v>1</v>
      </c>
      <c r="EG626" t="s">
        <v>22</v>
      </c>
      <c r="EH626">
        <v>0</v>
      </c>
      <c r="EI626" t="s">
        <v>3</v>
      </c>
      <c r="EJ626">
        <v>4</v>
      </c>
      <c r="EK626">
        <v>0</v>
      </c>
      <c r="EL626" t="s">
        <v>23</v>
      </c>
      <c r="EM626" t="s">
        <v>24</v>
      </c>
      <c r="EO626" t="s">
        <v>3</v>
      </c>
      <c r="EQ626">
        <v>0</v>
      </c>
      <c r="ER626">
        <v>8776.4</v>
      </c>
      <c r="ES626">
        <v>0</v>
      </c>
      <c r="ET626">
        <v>8502.7099999999991</v>
      </c>
      <c r="EU626">
        <v>3260.42</v>
      </c>
      <c r="EV626">
        <v>273.69</v>
      </c>
      <c r="EW626">
        <v>1.59</v>
      </c>
      <c r="EX626">
        <v>0</v>
      </c>
      <c r="EY626">
        <v>0</v>
      </c>
      <c r="FQ626">
        <v>0</v>
      </c>
      <c r="FR626">
        <f t="shared" ref="FR626:FR637" si="444">ROUND(IF(AND(BH626=3,BI626=3),P626,0),2)</f>
        <v>0</v>
      </c>
      <c r="FS626">
        <v>0</v>
      </c>
      <c r="FX626">
        <v>70</v>
      </c>
      <c r="FY626">
        <v>10</v>
      </c>
      <c r="GA626" t="s">
        <v>3</v>
      </c>
      <c r="GD626">
        <v>0</v>
      </c>
      <c r="GF626">
        <v>929397458</v>
      </c>
      <c r="GG626">
        <v>2</v>
      </c>
      <c r="GH626">
        <v>1</v>
      </c>
      <c r="GI626">
        <v>-2</v>
      </c>
      <c r="GJ626">
        <v>0</v>
      </c>
      <c r="GK626">
        <f>ROUND(R626*(R12)/100,2)</f>
        <v>0</v>
      </c>
      <c r="GL626">
        <f t="shared" ref="GL626:GL637" si="445">ROUND(IF(AND(BH626=3,BI626=3,FS626&lt;&gt;0),P626,0),2)</f>
        <v>0</v>
      </c>
      <c r="GM626">
        <f>ROUND(O626+X626+Y626+GK626,2)+GX626</f>
        <v>0</v>
      </c>
      <c r="GN626">
        <f>IF(OR(BI626=0,BI626=1),ROUND(O626+X626+Y626+GK626,2),0)</f>
        <v>0</v>
      </c>
      <c r="GO626">
        <f>IF(BI626=2,ROUND(O626+X626+Y626+GK626,2),0)</f>
        <v>0</v>
      </c>
      <c r="GP626">
        <f>IF(BI626=4,ROUND(O626+X626+Y626+GK626,2)+GX626,0)</f>
        <v>0</v>
      </c>
      <c r="GR626">
        <v>0</v>
      </c>
      <c r="GS626">
        <v>3</v>
      </c>
      <c r="GT626">
        <v>0</v>
      </c>
      <c r="GU626" t="s">
        <v>3</v>
      </c>
      <c r="GV626">
        <f t="shared" ref="GV626:GV637" si="446">ROUND((GT626),6)</f>
        <v>0</v>
      </c>
      <c r="GW626">
        <v>1</v>
      </c>
      <c r="GX626">
        <f t="shared" ref="GX626:GX637" si="447">ROUND(HC626*I626,2)</f>
        <v>0</v>
      </c>
      <c r="HA626">
        <v>0</v>
      </c>
      <c r="HB626">
        <v>0</v>
      </c>
      <c r="HC626">
        <f t="shared" ref="HC626:HC637" si="448">GV626*GW626</f>
        <v>0</v>
      </c>
      <c r="IK626">
        <v>0</v>
      </c>
    </row>
    <row r="627" spans="1:245" x14ac:dyDescent="0.2">
      <c r="A627">
        <v>17</v>
      </c>
      <c r="B627">
        <v>1</v>
      </c>
      <c r="C627">
        <f>ROW(SmtRes!A86)</f>
        <v>86</v>
      </c>
      <c r="D627">
        <f>ROW(EtalonRes!A194)</f>
        <v>194</v>
      </c>
      <c r="E627" t="s">
        <v>276</v>
      </c>
      <c r="F627" t="s">
        <v>128</v>
      </c>
      <c r="G627" t="s">
        <v>129</v>
      </c>
      <c r="H627" t="s">
        <v>20</v>
      </c>
      <c r="I627">
        <f>ROUND(I626/0.9*0.1,9)</f>
        <v>0</v>
      </c>
      <c r="J627">
        <v>0</v>
      </c>
      <c r="O627">
        <f t="shared" si="418"/>
        <v>0</v>
      </c>
      <c r="P627">
        <f t="shared" si="419"/>
        <v>0</v>
      </c>
      <c r="Q627">
        <f t="shared" si="420"/>
        <v>0</v>
      </c>
      <c r="R627">
        <f t="shared" si="421"/>
        <v>0</v>
      </c>
      <c r="S627">
        <f t="shared" si="422"/>
        <v>0</v>
      </c>
      <c r="T627">
        <f t="shared" si="423"/>
        <v>0</v>
      </c>
      <c r="U627">
        <f t="shared" si="424"/>
        <v>0</v>
      </c>
      <c r="V627">
        <f t="shared" si="425"/>
        <v>0</v>
      </c>
      <c r="W627">
        <f t="shared" si="426"/>
        <v>0</v>
      </c>
      <c r="X627">
        <f t="shared" si="427"/>
        <v>0</v>
      </c>
      <c r="Y627">
        <f t="shared" si="428"/>
        <v>0</v>
      </c>
      <c r="AA627">
        <v>39292387</v>
      </c>
      <c r="AB627">
        <f t="shared" si="429"/>
        <v>39952.26</v>
      </c>
      <c r="AC627">
        <f>ROUND((ES627),6)</f>
        <v>0</v>
      </c>
      <c r="AD627">
        <f>ROUND((((ET627)-(EU627))+AE627),6)</f>
        <v>0</v>
      </c>
      <c r="AE627">
        <f t="shared" si="430"/>
        <v>0</v>
      </c>
      <c r="AF627">
        <f t="shared" si="430"/>
        <v>39952.26</v>
      </c>
      <c r="AG627">
        <f t="shared" si="431"/>
        <v>0</v>
      </c>
      <c r="AH627">
        <f t="shared" si="432"/>
        <v>221.6</v>
      </c>
      <c r="AI627">
        <f t="shared" si="432"/>
        <v>0</v>
      </c>
      <c r="AJ627">
        <f t="shared" si="433"/>
        <v>0</v>
      </c>
      <c r="AK627">
        <v>39952.26</v>
      </c>
      <c r="AL627">
        <v>0</v>
      </c>
      <c r="AM627">
        <v>0</v>
      </c>
      <c r="AN627">
        <v>0</v>
      </c>
      <c r="AO627">
        <v>39952.26</v>
      </c>
      <c r="AP627">
        <v>0</v>
      </c>
      <c r="AQ627">
        <v>221.6</v>
      </c>
      <c r="AR627">
        <v>0</v>
      </c>
      <c r="AS627">
        <v>0</v>
      </c>
      <c r="AT627">
        <v>70</v>
      </c>
      <c r="AU627">
        <v>10</v>
      </c>
      <c r="AV627">
        <v>1</v>
      </c>
      <c r="AW627">
        <v>1</v>
      </c>
      <c r="AZ627">
        <v>1</v>
      </c>
      <c r="BA627">
        <v>1</v>
      </c>
      <c r="BB627">
        <v>1</v>
      </c>
      <c r="BC627">
        <v>1</v>
      </c>
      <c r="BD627" t="s">
        <v>3</v>
      </c>
      <c r="BE627" t="s">
        <v>3</v>
      </c>
      <c r="BF627" t="s">
        <v>3</v>
      </c>
      <c r="BG627" t="s">
        <v>3</v>
      </c>
      <c r="BH627">
        <v>0</v>
      </c>
      <c r="BI627">
        <v>4</v>
      </c>
      <c r="BJ627" t="s">
        <v>130</v>
      </c>
      <c r="BM627">
        <v>0</v>
      </c>
      <c r="BN627">
        <v>0</v>
      </c>
      <c r="BO627" t="s">
        <v>3</v>
      </c>
      <c r="BP627">
        <v>0</v>
      </c>
      <c r="BQ627">
        <v>1</v>
      </c>
      <c r="BR627">
        <v>0</v>
      </c>
      <c r="BS627">
        <v>1</v>
      </c>
      <c r="BT627">
        <v>1</v>
      </c>
      <c r="BU627">
        <v>1</v>
      </c>
      <c r="BV627">
        <v>1</v>
      </c>
      <c r="BW627">
        <v>1</v>
      </c>
      <c r="BX627">
        <v>1</v>
      </c>
      <c r="BY627" t="s">
        <v>3</v>
      </c>
      <c r="BZ627">
        <v>70</v>
      </c>
      <c r="CA627">
        <v>10</v>
      </c>
      <c r="CE627">
        <v>0</v>
      </c>
      <c r="CF627">
        <v>0</v>
      </c>
      <c r="CG627">
        <v>0</v>
      </c>
      <c r="CM627">
        <v>0</v>
      </c>
      <c r="CN627" t="s">
        <v>3</v>
      </c>
      <c r="CO627">
        <v>0</v>
      </c>
      <c r="CP627">
        <f t="shared" si="434"/>
        <v>0</v>
      </c>
      <c r="CQ627">
        <f t="shared" si="435"/>
        <v>0</v>
      </c>
      <c r="CR627">
        <f>((((ET627)*BB627-(EU627)*BS627)+AE627*BS627)*AV627)</f>
        <v>0</v>
      </c>
      <c r="CS627">
        <f t="shared" si="436"/>
        <v>0</v>
      </c>
      <c r="CT627">
        <f t="shared" si="437"/>
        <v>39952.26</v>
      </c>
      <c r="CU627">
        <f t="shared" si="438"/>
        <v>0</v>
      </c>
      <c r="CV627">
        <f t="shared" si="439"/>
        <v>221.6</v>
      </c>
      <c r="CW627">
        <f t="shared" si="440"/>
        <v>0</v>
      </c>
      <c r="CX627">
        <f t="shared" si="441"/>
        <v>0</v>
      </c>
      <c r="CY627">
        <f t="shared" si="442"/>
        <v>0</v>
      </c>
      <c r="CZ627">
        <f t="shared" si="443"/>
        <v>0</v>
      </c>
      <c r="DC627" t="s">
        <v>3</v>
      </c>
      <c r="DD627" t="s">
        <v>3</v>
      </c>
      <c r="DE627" t="s">
        <v>3</v>
      </c>
      <c r="DF627" t="s">
        <v>3</v>
      </c>
      <c r="DG627" t="s">
        <v>3</v>
      </c>
      <c r="DH627" t="s">
        <v>3</v>
      </c>
      <c r="DI627" t="s">
        <v>3</v>
      </c>
      <c r="DJ627" t="s">
        <v>3</v>
      </c>
      <c r="DK627" t="s">
        <v>3</v>
      </c>
      <c r="DL627" t="s">
        <v>3</v>
      </c>
      <c r="DM627" t="s">
        <v>3</v>
      </c>
      <c r="DN627">
        <v>0</v>
      </c>
      <c r="DO627">
        <v>0</v>
      </c>
      <c r="DP627">
        <v>1</v>
      </c>
      <c r="DQ627">
        <v>1</v>
      </c>
      <c r="DU627">
        <v>1007</v>
      </c>
      <c r="DV627" t="s">
        <v>20</v>
      </c>
      <c r="DW627" t="s">
        <v>20</v>
      </c>
      <c r="DX627">
        <v>100</v>
      </c>
      <c r="EE627">
        <v>34857346</v>
      </c>
      <c r="EF627">
        <v>1</v>
      </c>
      <c r="EG627" t="s">
        <v>22</v>
      </c>
      <c r="EH627">
        <v>0</v>
      </c>
      <c r="EI627" t="s">
        <v>3</v>
      </c>
      <c r="EJ627">
        <v>4</v>
      </c>
      <c r="EK627">
        <v>0</v>
      </c>
      <c r="EL627" t="s">
        <v>23</v>
      </c>
      <c r="EM627" t="s">
        <v>24</v>
      </c>
      <c r="EO627" t="s">
        <v>3</v>
      </c>
      <c r="EQ627">
        <v>0</v>
      </c>
      <c r="ER627">
        <v>39952.26</v>
      </c>
      <c r="ES627">
        <v>0</v>
      </c>
      <c r="ET627">
        <v>0</v>
      </c>
      <c r="EU627">
        <v>0</v>
      </c>
      <c r="EV627">
        <v>39952.26</v>
      </c>
      <c r="EW627">
        <v>221.6</v>
      </c>
      <c r="EX627">
        <v>0</v>
      </c>
      <c r="EY627">
        <v>0</v>
      </c>
      <c r="FQ627">
        <v>0</v>
      </c>
      <c r="FR627">
        <f t="shared" si="444"/>
        <v>0</v>
      </c>
      <c r="FS627">
        <v>0</v>
      </c>
      <c r="FX627">
        <v>70</v>
      </c>
      <c r="FY627">
        <v>10</v>
      </c>
      <c r="GA627" t="s">
        <v>3</v>
      </c>
      <c r="GD627">
        <v>0</v>
      </c>
      <c r="GF627">
        <v>-867358258</v>
      </c>
      <c r="GG627">
        <v>2</v>
      </c>
      <c r="GH627">
        <v>1</v>
      </c>
      <c r="GI627">
        <v>-2</v>
      </c>
      <c r="GJ627">
        <v>0</v>
      </c>
      <c r="GK627">
        <f>ROUND(R627*(R12)/100,2)</f>
        <v>0</v>
      </c>
      <c r="GL627">
        <f t="shared" si="445"/>
        <v>0</v>
      </c>
      <c r="GM627">
        <f>ROUND(O627+X627+Y627+GK627,2)+GX627</f>
        <v>0</v>
      </c>
      <c r="GN627">
        <f>IF(OR(BI627=0,BI627=1),ROUND(O627+X627+Y627+GK627,2),0)</f>
        <v>0</v>
      </c>
      <c r="GO627">
        <f>IF(BI627=2,ROUND(O627+X627+Y627+GK627,2),0)</f>
        <v>0</v>
      </c>
      <c r="GP627">
        <f>IF(BI627=4,ROUND(O627+X627+Y627+GK627,2)+GX627,0)</f>
        <v>0</v>
      </c>
      <c r="GR627">
        <v>0</v>
      </c>
      <c r="GS627">
        <v>3</v>
      </c>
      <c r="GT627">
        <v>0</v>
      </c>
      <c r="GU627" t="s">
        <v>3</v>
      </c>
      <c r="GV627">
        <f t="shared" si="446"/>
        <v>0</v>
      </c>
      <c r="GW627">
        <v>1</v>
      </c>
      <c r="GX627">
        <f t="shared" si="447"/>
        <v>0</v>
      </c>
      <c r="HA627">
        <v>0</v>
      </c>
      <c r="HB627">
        <v>0</v>
      </c>
      <c r="HC627">
        <f t="shared" si="448"/>
        <v>0</v>
      </c>
      <c r="IK627">
        <v>0</v>
      </c>
    </row>
    <row r="628" spans="1:245" x14ac:dyDescent="0.2">
      <c r="A628">
        <v>17</v>
      </c>
      <c r="B628">
        <v>1</v>
      </c>
      <c r="C628">
        <f>ROW(SmtRes!A89)</f>
        <v>89</v>
      </c>
      <c r="D628">
        <f>ROW(EtalonRes!A197)</f>
        <v>197</v>
      </c>
      <c r="E628" t="s">
        <v>277</v>
      </c>
      <c r="F628" t="s">
        <v>124</v>
      </c>
      <c r="G628" t="s">
        <v>125</v>
      </c>
      <c r="H628" t="s">
        <v>20</v>
      </c>
      <c r="I628">
        <f>ROUND(I627*0.9,9)</f>
        <v>0</v>
      </c>
      <c r="J628">
        <v>0</v>
      </c>
      <c r="O628">
        <f t="shared" si="418"/>
        <v>0</v>
      </c>
      <c r="P628">
        <f t="shared" si="419"/>
        <v>0</v>
      </c>
      <c r="Q628">
        <f t="shared" si="420"/>
        <v>0</v>
      </c>
      <c r="R628">
        <f t="shared" si="421"/>
        <v>0</v>
      </c>
      <c r="S628">
        <f t="shared" si="422"/>
        <v>0</v>
      </c>
      <c r="T628">
        <f t="shared" si="423"/>
        <v>0</v>
      </c>
      <c r="U628">
        <f t="shared" si="424"/>
        <v>0</v>
      </c>
      <c r="V628">
        <f t="shared" si="425"/>
        <v>0</v>
      </c>
      <c r="W628">
        <f t="shared" si="426"/>
        <v>0</v>
      </c>
      <c r="X628">
        <f t="shared" si="427"/>
        <v>0</v>
      </c>
      <c r="Y628">
        <f t="shared" si="428"/>
        <v>0</v>
      </c>
      <c r="AA628">
        <v>39292387</v>
      </c>
      <c r="AB628">
        <f t="shared" si="429"/>
        <v>8776.4</v>
      </c>
      <c r="AC628">
        <f>ROUND((ES628),6)</f>
        <v>0</v>
      </c>
      <c r="AD628">
        <f>ROUND((((ET628)-(EU628))+AE628),6)</f>
        <v>8502.7099999999991</v>
      </c>
      <c r="AE628">
        <f t="shared" si="430"/>
        <v>3260.42</v>
      </c>
      <c r="AF628">
        <f t="shared" si="430"/>
        <v>273.69</v>
      </c>
      <c r="AG628">
        <f t="shared" si="431"/>
        <v>0</v>
      </c>
      <c r="AH628">
        <f t="shared" si="432"/>
        <v>1.59</v>
      </c>
      <c r="AI628">
        <f t="shared" si="432"/>
        <v>0</v>
      </c>
      <c r="AJ628">
        <f t="shared" si="433"/>
        <v>0</v>
      </c>
      <c r="AK628">
        <v>8776.4</v>
      </c>
      <c r="AL628">
        <v>0</v>
      </c>
      <c r="AM628">
        <v>8502.7099999999991</v>
      </c>
      <c r="AN628">
        <v>3260.42</v>
      </c>
      <c r="AO628">
        <v>273.69</v>
      </c>
      <c r="AP628">
        <v>0</v>
      </c>
      <c r="AQ628">
        <v>1.59</v>
      </c>
      <c r="AR628">
        <v>0</v>
      </c>
      <c r="AS628">
        <v>0</v>
      </c>
      <c r="AT628">
        <v>70</v>
      </c>
      <c r="AU628">
        <v>10</v>
      </c>
      <c r="AV628">
        <v>1</v>
      </c>
      <c r="AW628">
        <v>1</v>
      </c>
      <c r="AZ628">
        <v>1</v>
      </c>
      <c r="BA628">
        <v>1</v>
      </c>
      <c r="BB628">
        <v>1</v>
      </c>
      <c r="BC628">
        <v>1</v>
      </c>
      <c r="BD628" t="s">
        <v>3</v>
      </c>
      <c r="BE628" t="s">
        <v>3</v>
      </c>
      <c r="BF628" t="s">
        <v>3</v>
      </c>
      <c r="BG628" t="s">
        <v>3</v>
      </c>
      <c r="BH628">
        <v>0</v>
      </c>
      <c r="BI628">
        <v>4</v>
      </c>
      <c r="BJ628" t="s">
        <v>126</v>
      </c>
      <c r="BM628">
        <v>0</v>
      </c>
      <c r="BN628">
        <v>0</v>
      </c>
      <c r="BO628" t="s">
        <v>3</v>
      </c>
      <c r="BP628">
        <v>0</v>
      </c>
      <c r="BQ628">
        <v>1</v>
      </c>
      <c r="BR628">
        <v>0</v>
      </c>
      <c r="BS628">
        <v>1</v>
      </c>
      <c r="BT628">
        <v>1</v>
      </c>
      <c r="BU628">
        <v>1</v>
      </c>
      <c r="BV628">
        <v>1</v>
      </c>
      <c r="BW628">
        <v>1</v>
      </c>
      <c r="BX628">
        <v>1</v>
      </c>
      <c r="BY628" t="s">
        <v>3</v>
      </c>
      <c r="BZ628">
        <v>70</v>
      </c>
      <c r="CA628">
        <v>10</v>
      </c>
      <c r="CE628">
        <v>0</v>
      </c>
      <c r="CF628">
        <v>0</v>
      </c>
      <c r="CG628">
        <v>0</v>
      </c>
      <c r="CM628">
        <v>0</v>
      </c>
      <c r="CN628" t="s">
        <v>3</v>
      </c>
      <c r="CO628">
        <v>0</v>
      </c>
      <c r="CP628">
        <f t="shared" si="434"/>
        <v>0</v>
      </c>
      <c r="CQ628">
        <f t="shared" si="435"/>
        <v>0</v>
      </c>
      <c r="CR628">
        <f>((((ET628)*BB628-(EU628)*BS628)+AE628*BS628)*AV628)</f>
        <v>8502.7099999999991</v>
      </c>
      <c r="CS628">
        <f t="shared" si="436"/>
        <v>3260.42</v>
      </c>
      <c r="CT628">
        <f t="shared" si="437"/>
        <v>273.69</v>
      </c>
      <c r="CU628">
        <f t="shared" si="438"/>
        <v>0</v>
      </c>
      <c r="CV628">
        <f t="shared" si="439"/>
        <v>1.59</v>
      </c>
      <c r="CW628">
        <f t="shared" si="440"/>
        <v>0</v>
      </c>
      <c r="CX628">
        <f t="shared" si="441"/>
        <v>0</v>
      </c>
      <c r="CY628">
        <f t="shared" si="442"/>
        <v>0</v>
      </c>
      <c r="CZ628">
        <f t="shared" si="443"/>
        <v>0</v>
      </c>
      <c r="DC628" t="s">
        <v>3</v>
      </c>
      <c r="DD628" t="s">
        <v>3</v>
      </c>
      <c r="DE628" t="s">
        <v>3</v>
      </c>
      <c r="DF628" t="s">
        <v>3</v>
      </c>
      <c r="DG628" t="s">
        <v>3</v>
      </c>
      <c r="DH628" t="s">
        <v>3</v>
      </c>
      <c r="DI628" t="s">
        <v>3</v>
      </c>
      <c r="DJ628" t="s">
        <v>3</v>
      </c>
      <c r="DK628" t="s">
        <v>3</v>
      </c>
      <c r="DL628" t="s">
        <v>3</v>
      </c>
      <c r="DM628" t="s">
        <v>3</v>
      </c>
      <c r="DN628">
        <v>0</v>
      </c>
      <c r="DO628">
        <v>0</v>
      </c>
      <c r="DP628">
        <v>1</v>
      </c>
      <c r="DQ628">
        <v>1</v>
      </c>
      <c r="DU628">
        <v>1007</v>
      </c>
      <c r="DV628" t="s">
        <v>20</v>
      </c>
      <c r="DW628" t="s">
        <v>20</v>
      </c>
      <c r="DX628">
        <v>100</v>
      </c>
      <c r="EE628">
        <v>34857346</v>
      </c>
      <c r="EF628">
        <v>1</v>
      </c>
      <c r="EG628" t="s">
        <v>22</v>
      </c>
      <c r="EH628">
        <v>0</v>
      </c>
      <c r="EI628" t="s">
        <v>3</v>
      </c>
      <c r="EJ628">
        <v>4</v>
      </c>
      <c r="EK628">
        <v>0</v>
      </c>
      <c r="EL628" t="s">
        <v>23</v>
      </c>
      <c r="EM628" t="s">
        <v>24</v>
      </c>
      <c r="EO628" t="s">
        <v>3</v>
      </c>
      <c r="EQ628">
        <v>0</v>
      </c>
      <c r="ER628">
        <v>8776.4</v>
      </c>
      <c r="ES628">
        <v>0</v>
      </c>
      <c r="ET628">
        <v>8502.7099999999991</v>
      </c>
      <c r="EU628">
        <v>3260.42</v>
      </c>
      <c r="EV628">
        <v>273.69</v>
      </c>
      <c r="EW628">
        <v>1.59</v>
      </c>
      <c r="EX628">
        <v>0</v>
      </c>
      <c r="EY628">
        <v>0</v>
      </c>
      <c r="FQ628">
        <v>0</v>
      </c>
      <c r="FR628">
        <f t="shared" si="444"/>
        <v>0</v>
      </c>
      <c r="FS628">
        <v>0</v>
      </c>
      <c r="FX628">
        <v>70</v>
      </c>
      <c r="FY628">
        <v>10</v>
      </c>
      <c r="GA628" t="s">
        <v>3</v>
      </c>
      <c r="GD628">
        <v>0</v>
      </c>
      <c r="GF628">
        <v>929397458</v>
      </c>
      <c r="GG628">
        <v>2</v>
      </c>
      <c r="GH628">
        <v>1</v>
      </c>
      <c r="GI628">
        <v>-2</v>
      </c>
      <c r="GJ628">
        <v>0</v>
      </c>
      <c r="GK628">
        <f>ROUND(R628*(R12)/100,2)</f>
        <v>0</v>
      </c>
      <c r="GL628">
        <f t="shared" si="445"/>
        <v>0</v>
      </c>
      <c r="GM628">
        <f>ROUND(O628+X628+Y628+GK628,2)+GX628</f>
        <v>0</v>
      </c>
      <c r="GN628">
        <f>IF(OR(BI628=0,BI628=1),ROUND(O628+X628+Y628+GK628,2),0)</f>
        <v>0</v>
      </c>
      <c r="GO628">
        <f>IF(BI628=2,ROUND(O628+X628+Y628+GK628,2),0)</f>
        <v>0</v>
      </c>
      <c r="GP628">
        <f>IF(BI628=4,ROUND(O628+X628+Y628+GK628,2)+GX628,0)</f>
        <v>0</v>
      </c>
      <c r="GR628">
        <v>0</v>
      </c>
      <c r="GS628">
        <v>3</v>
      </c>
      <c r="GT628">
        <v>0</v>
      </c>
      <c r="GU628" t="s">
        <v>3</v>
      </c>
      <c r="GV628">
        <f t="shared" si="446"/>
        <v>0</v>
      </c>
      <c r="GW628">
        <v>1</v>
      </c>
      <c r="GX628">
        <f t="shared" si="447"/>
        <v>0</v>
      </c>
      <c r="HA628">
        <v>0</v>
      </c>
      <c r="HB628">
        <v>0</v>
      </c>
      <c r="HC628">
        <f t="shared" si="448"/>
        <v>0</v>
      </c>
      <c r="IK628">
        <v>0</v>
      </c>
    </row>
    <row r="629" spans="1:245" x14ac:dyDescent="0.2">
      <c r="A629">
        <v>17</v>
      </c>
      <c r="B629">
        <v>1</v>
      </c>
      <c r="C629">
        <f>ROW(SmtRes!A90)</f>
        <v>90</v>
      </c>
      <c r="D629">
        <f>ROW(EtalonRes!A198)</f>
        <v>198</v>
      </c>
      <c r="E629" t="s">
        <v>278</v>
      </c>
      <c r="F629" t="s">
        <v>133</v>
      </c>
      <c r="G629" t="s">
        <v>134</v>
      </c>
      <c r="H629" t="s">
        <v>20</v>
      </c>
      <c r="I629">
        <f>ROUND(I627*0.1,9)</f>
        <v>0</v>
      </c>
      <c r="J629">
        <v>0</v>
      </c>
      <c r="O629">
        <f t="shared" si="418"/>
        <v>0</v>
      </c>
      <c r="P629">
        <f t="shared" si="419"/>
        <v>0</v>
      </c>
      <c r="Q629">
        <f t="shared" si="420"/>
        <v>0</v>
      </c>
      <c r="R629">
        <f t="shared" si="421"/>
        <v>0</v>
      </c>
      <c r="S629">
        <f t="shared" si="422"/>
        <v>0</v>
      </c>
      <c r="T629">
        <f t="shared" si="423"/>
        <v>0</v>
      </c>
      <c r="U629">
        <f t="shared" si="424"/>
        <v>0</v>
      </c>
      <c r="V629">
        <f t="shared" si="425"/>
        <v>0</v>
      </c>
      <c r="W629">
        <f t="shared" si="426"/>
        <v>0</v>
      </c>
      <c r="X629">
        <f t="shared" si="427"/>
        <v>0</v>
      </c>
      <c r="Y629">
        <f t="shared" si="428"/>
        <v>0</v>
      </c>
      <c r="AA629">
        <v>39292387</v>
      </c>
      <c r="AB629">
        <f t="shared" si="429"/>
        <v>10648.9</v>
      </c>
      <c r="AC629">
        <f>ROUND((ES629),6)</f>
        <v>0</v>
      </c>
      <c r="AD629">
        <f>ROUND((((ET629)-(EU629))+AE629),6)</f>
        <v>0</v>
      </c>
      <c r="AE629">
        <f t="shared" si="430"/>
        <v>0</v>
      </c>
      <c r="AF629">
        <f t="shared" si="430"/>
        <v>10648.9</v>
      </c>
      <c r="AG629">
        <f t="shared" si="431"/>
        <v>0</v>
      </c>
      <c r="AH629">
        <f t="shared" si="432"/>
        <v>83</v>
      </c>
      <c r="AI629">
        <f t="shared" si="432"/>
        <v>0</v>
      </c>
      <c r="AJ629">
        <f t="shared" si="433"/>
        <v>0</v>
      </c>
      <c r="AK629">
        <v>10648.9</v>
      </c>
      <c r="AL629">
        <v>0</v>
      </c>
      <c r="AM629">
        <v>0</v>
      </c>
      <c r="AN629">
        <v>0</v>
      </c>
      <c r="AO629">
        <v>10648.9</v>
      </c>
      <c r="AP629">
        <v>0</v>
      </c>
      <c r="AQ629">
        <v>83</v>
      </c>
      <c r="AR629">
        <v>0</v>
      </c>
      <c r="AS629">
        <v>0</v>
      </c>
      <c r="AT629">
        <v>70</v>
      </c>
      <c r="AU629">
        <v>10</v>
      </c>
      <c r="AV629">
        <v>1</v>
      </c>
      <c r="AW629">
        <v>1</v>
      </c>
      <c r="AZ629">
        <v>1</v>
      </c>
      <c r="BA629">
        <v>1</v>
      </c>
      <c r="BB629">
        <v>1</v>
      </c>
      <c r="BC629">
        <v>1</v>
      </c>
      <c r="BD629" t="s">
        <v>3</v>
      </c>
      <c r="BE629" t="s">
        <v>3</v>
      </c>
      <c r="BF629" t="s">
        <v>3</v>
      </c>
      <c r="BG629" t="s">
        <v>3</v>
      </c>
      <c r="BH629">
        <v>0</v>
      </c>
      <c r="BI629">
        <v>4</v>
      </c>
      <c r="BJ629" t="s">
        <v>135</v>
      </c>
      <c r="BM629">
        <v>0</v>
      </c>
      <c r="BN629">
        <v>0</v>
      </c>
      <c r="BO629" t="s">
        <v>3</v>
      </c>
      <c r="BP629">
        <v>0</v>
      </c>
      <c r="BQ629">
        <v>1</v>
      </c>
      <c r="BR629">
        <v>0</v>
      </c>
      <c r="BS629">
        <v>1</v>
      </c>
      <c r="BT629">
        <v>1</v>
      </c>
      <c r="BU629">
        <v>1</v>
      </c>
      <c r="BV629">
        <v>1</v>
      </c>
      <c r="BW629">
        <v>1</v>
      </c>
      <c r="BX629">
        <v>1</v>
      </c>
      <c r="BY629" t="s">
        <v>3</v>
      </c>
      <c r="BZ629">
        <v>70</v>
      </c>
      <c r="CA629">
        <v>10</v>
      </c>
      <c r="CE629">
        <v>0</v>
      </c>
      <c r="CF629">
        <v>0</v>
      </c>
      <c r="CG629">
        <v>0</v>
      </c>
      <c r="CM629">
        <v>0</v>
      </c>
      <c r="CN629" t="s">
        <v>3</v>
      </c>
      <c r="CO629">
        <v>0</v>
      </c>
      <c r="CP629">
        <f t="shared" si="434"/>
        <v>0</v>
      </c>
      <c r="CQ629">
        <f t="shared" si="435"/>
        <v>0</v>
      </c>
      <c r="CR629">
        <f>((((ET629)*BB629-(EU629)*BS629)+AE629*BS629)*AV629)</f>
        <v>0</v>
      </c>
      <c r="CS629">
        <f t="shared" si="436"/>
        <v>0</v>
      </c>
      <c r="CT629">
        <f t="shared" si="437"/>
        <v>10648.9</v>
      </c>
      <c r="CU629">
        <f t="shared" si="438"/>
        <v>0</v>
      </c>
      <c r="CV629">
        <f t="shared" si="439"/>
        <v>83</v>
      </c>
      <c r="CW629">
        <f t="shared" si="440"/>
        <v>0</v>
      </c>
      <c r="CX629">
        <f t="shared" si="441"/>
        <v>0</v>
      </c>
      <c r="CY629">
        <f t="shared" si="442"/>
        <v>0</v>
      </c>
      <c r="CZ629">
        <f t="shared" si="443"/>
        <v>0</v>
      </c>
      <c r="DC629" t="s">
        <v>3</v>
      </c>
      <c r="DD629" t="s">
        <v>3</v>
      </c>
      <c r="DE629" t="s">
        <v>3</v>
      </c>
      <c r="DF629" t="s">
        <v>3</v>
      </c>
      <c r="DG629" t="s">
        <v>3</v>
      </c>
      <c r="DH629" t="s">
        <v>3</v>
      </c>
      <c r="DI629" t="s">
        <v>3</v>
      </c>
      <c r="DJ629" t="s">
        <v>3</v>
      </c>
      <c r="DK629" t="s">
        <v>3</v>
      </c>
      <c r="DL629" t="s">
        <v>3</v>
      </c>
      <c r="DM629" t="s">
        <v>3</v>
      </c>
      <c r="DN629">
        <v>0</v>
      </c>
      <c r="DO629">
        <v>0</v>
      </c>
      <c r="DP629">
        <v>1</v>
      </c>
      <c r="DQ629">
        <v>1</v>
      </c>
      <c r="DU629">
        <v>1007</v>
      </c>
      <c r="DV629" t="s">
        <v>20</v>
      </c>
      <c r="DW629" t="s">
        <v>20</v>
      </c>
      <c r="DX629">
        <v>100</v>
      </c>
      <c r="EE629">
        <v>34857346</v>
      </c>
      <c r="EF629">
        <v>1</v>
      </c>
      <c r="EG629" t="s">
        <v>22</v>
      </c>
      <c r="EH629">
        <v>0</v>
      </c>
      <c r="EI629" t="s">
        <v>3</v>
      </c>
      <c r="EJ629">
        <v>4</v>
      </c>
      <c r="EK629">
        <v>0</v>
      </c>
      <c r="EL629" t="s">
        <v>23</v>
      </c>
      <c r="EM629" t="s">
        <v>24</v>
      </c>
      <c r="EO629" t="s">
        <v>3</v>
      </c>
      <c r="EQ629">
        <v>0</v>
      </c>
      <c r="ER629">
        <v>10648.9</v>
      </c>
      <c r="ES629">
        <v>0</v>
      </c>
      <c r="ET629">
        <v>0</v>
      </c>
      <c r="EU629">
        <v>0</v>
      </c>
      <c r="EV629">
        <v>10648.9</v>
      </c>
      <c r="EW629">
        <v>83</v>
      </c>
      <c r="EX629">
        <v>0</v>
      </c>
      <c r="EY629">
        <v>0</v>
      </c>
      <c r="FQ629">
        <v>0</v>
      </c>
      <c r="FR629">
        <f t="shared" si="444"/>
        <v>0</v>
      </c>
      <c r="FS629">
        <v>0</v>
      </c>
      <c r="FX629">
        <v>70</v>
      </c>
      <c r="FY629">
        <v>10</v>
      </c>
      <c r="GA629" t="s">
        <v>3</v>
      </c>
      <c r="GD629">
        <v>0</v>
      </c>
      <c r="GF629">
        <v>182236028</v>
      </c>
      <c r="GG629">
        <v>2</v>
      </c>
      <c r="GH629">
        <v>1</v>
      </c>
      <c r="GI629">
        <v>-2</v>
      </c>
      <c r="GJ629">
        <v>0</v>
      </c>
      <c r="GK629">
        <f>ROUND(R629*(R12)/100,2)</f>
        <v>0</v>
      </c>
      <c r="GL629">
        <f t="shared" si="445"/>
        <v>0</v>
      </c>
      <c r="GM629">
        <f>ROUND(O629+X629+Y629+GK629,2)+GX629</f>
        <v>0</v>
      </c>
      <c r="GN629">
        <f>IF(OR(BI629=0,BI629=1),ROUND(O629+X629+Y629+GK629,2),0)</f>
        <v>0</v>
      </c>
      <c r="GO629">
        <f>IF(BI629=2,ROUND(O629+X629+Y629+GK629,2),0)</f>
        <v>0</v>
      </c>
      <c r="GP629">
        <f>IF(BI629=4,ROUND(O629+X629+Y629+GK629,2)+GX629,0)</f>
        <v>0</v>
      </c>
      <c r="GR629">
        <v>0</v>
      </c>
      <c r="GS629">
        <v>3</v>
      </c>
      <c r="GT629">
        <v>0</v>
      </c>
      <c r="GU629" t="s">
        <v>3</v>
      </c>
      <c r="GV629">
        <f t="shared" si="446"/>
        <v>0</v>
      </c>
      <c r="GW629">
        <v>1</v>
      </c>
      <c r="GX629">
        <f t="shared" si="447"/>
        <v>0</v>
      </c>
      <c r="HA629">
        <v>0</v>
      </c>
      <c r="HB629">
        <v>0</v>
      </c>
      <c r="HC629">
        <f t="shared" si="448"/>
        <v>0</v>
      </c>
      <c r="IK629">
        <v>0</v>
      </c>
    </row>
    <row r="630" spans="1:245" x14ac:dyDescent="0.2">
      <c r="A630">
        <v>17</v>
      </c>
      <c r="B630">
        <v>1</v>
      </c>
      <c r="C630">
        <f>ROW(SmtRes!A91)</f>
        <v>91</v>
      </c>
      <c r="D630">
        <f>ROW(EtalonRes!A199)</f>
        <v>199</v>
      </c>
      <c r="E630" t="s">
        <v>279</v>
      </c>
      <c r="F630" t="s">
        <v>137</v>
      </c>
      <c r="G630" t="s">
        <v>138</v>
      </c>
      <c r="H630" t="s">
        <v>139</v>
      </c>
      <c r="I630">
        <f>ROUND((I626+I627)*100,9)</f>
        <v>0</v>
      </c>
      <c r="J630">
        <v>0</v>
      </c>
      <c r="O630">
        <f t="shared" si="418"/>
        <v>0</v>
      </c>
      <c r="P630">
        <f t="shared" si="419"/>
        <v>0</v>
      </c>
      <c r="Q630">
        <f t="shared" si="420"/>
        <v>0</v>
      </c>
      <c r="R630">
        <f t="shared" si="421"/>
        <v>0</v>
      </c>
      <c r="S630">
        <f t="shared" si="422"/>
        <v>0</v>
      </c>
      <c r="T630">
        <f t="shared" si="423"/>
        <v>0</v>
      </c>
      <c r="U630">
        <f t="shared" si="424"/>
        <v>0</v>
      </c>
      <c r="V630">
        <f t="shared" si="425"/>
        <v>0</v>
      </c>
      <c r="W630">
        <f t="shared" si="426"/>
        <v>0</v>
      </c>
      <c r="X630">
        <f t="shared" si="427"/>
        <v>0</v>
      </c>
      <c r="Y630">
        <f t="shared" si="428"/>
        <v>0</v>
      </c>
      <c r="AA630">
        <v>39292387</v>
      </c>
      <c r="AB630">
        <f t="shared" si="429"/>
        <v>51.67</v>
      </c>
      <c r="AC630">
        <f>ROUND((ES630),6)</f>
        <v>0</v>
      </c>
      <c r="AD630">
        <f>ROUND((((ET630)-(EU630))+AE630),6)</f>
        <v>51.67</v>
      </c>
      <c r="AE630">
        <f t="shared" si="430"/>
        <v>30.22</v>
      </c>
      <c r="AF630">
        <f t="shared" si="430"/>
        <v>0</v>
      </c>
      <c r="AG630">
        <f t="shared" si="431"/>
        <v>0</v>
      </c>
      <c r="AH630">
        <f t="shared" si="432"/>
        <v>0</v>
      </c>
      <c r="AI630">
        <f t="shared" si="432"/>
        <v>0</v>
      </c>
      <c r="AJ630">
        <f t="shared" si="433"/>
        <v>0</v>
      </c>
      <c r="AK630">
        <v>51.67</v>
      </c>
      <c r="AL630">
        <v>0</v>
      </c>
      <c r="AM630">
        <v>51.67</v>
      </c>
      <c r="AN630">
        <v>30.22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1</v>
      </c>
      <c r="AW630">
        <v>1</v>
      </c>
      <c r="AZ630">
        <v>1</v>
      </c>
      <c r="BA630">
        <v>1</v>
      </c>
      <c r="BB630">
        <v>1</v>
      </c>
      <c r="BC630">
        <v>1</v>
      </c>
      <c r="BD630" t="s">
        <v>3</v>
      </c>
      <c r="BE630" t="s">
        <v>3</v>
      </c>
      <c r="BF630" t="s">
        <v>3</v>
      </c>
      <c r="BG630" t="s">
        <v>3</v>
      </c>
      <c r="BH630">
        <v>0</v>
      </c>
      <c r="BI630">
        <v>4</v>
      </c>
      <c r="BJ630" t="s">
        <v>140</v>
      </c>
      <c r="BM630">
        <v>1</v>
      </c>
      <c r="BN630">
        <v>0</v>
      </c>
      <c r="BO630" t="s">
        <v>3</v>
      </c>
      <c r="BP630">
        <v>0</v>
      </c>
      <c r="BQ630">
        <v>1</v>
      </c>
      <c r="BR630">
        <v>0</v>
      </c>
      <c r="BS630">
        <v>1</v>
      </c>
      <c r="BT630">
        <v>1</v>
      </c>
      <c r="BU630">
        <v>1</v>
      </c>
      <c r="BV630">
        <v>1</v>
      </c>
      <c r="BW630">
        <v>1</v>
      </c>
      <c r="BX630">
        <v>1</v>
      </c>
      <c r="BY630" t="s">
        <v>3</v>
      </c>
      <c r="BZ630">
        <v>0</v>
      </c>
      <c r="CA630">
        <v>0</v>
      </c>
      <c r="CE630">
        <v>0</v>
      </c>
      <c r="CF630">
        <v>0</v>
      </c>
      <c r="CG630">
        <v>0</v>
      </c>
      <c r="CM630">
        <v>0</v>
      </c>
      <c r="CN630" t="s">
        <v>3</v>
      </c>
      <c r="CO630">
        <v>0</v>
      </c>
      <c r="CP630">
        <f t="shared" si="434"/>
        <v>0</v>
      </c>
      <c r="CQ630">
        <f t="shared" si="435"/>
        <v>0</v>
      </c>
      <c r="CR630">
        <f>((((ET630)*BB630-(EU630)*BS630)+AE630*BS630)*AV630)</f>
        <v>51.67</v>
      </c>
      <c r="CS630">
        <f t="shared" si="436"/>
        <v>30.22</v>
      </c>
      <c r="CT630">
        <f t="shared" si="437"/>
        <v>0</v>
      </c>
      <c r="CU630">
        <f t="shared" si="438"/>
        <v>0</v>
      </c>
      <c r="CV630">
        <f t="shared" si="439"/>
        <v>0</v>
      </c>
      <c r="CW630">
        <f t="shared" si="440"/>
        <v>0</v>
      </c>
      <c r="CX630">
        <f t="shared" si="441"/>
        <v>0</v>
      </c>
      <c r="CY630">
        <f t="shared" si="442"/>
        <v>0</v>
      </c>
      <c r="CZ630">
        <f t="shared" si="443"/>
        <v>0</v>
      </c>
      <c r="DC630" t="s">
        <v>3</v>
      </c>
      <c r="DD630" t="s">
        <v>3</v>
      </c>
      <c r="DE630" t="s">
        <v>3</v>
      </c>
      <c r="DF630" t="s">
        <v>3</v>
      </c>
      <c r="DG630" t="s">
        <v>3</v>
      </c>
      <c r="DH630" t="s">
        <v>3</v>
      </c>
      <c r="DI630" t="s">
        <v>3</v>
      </c>
      <c r="DJ630" t="s">
        <v>3</v>
      </c>
      <c r="DK630" t="s">
        <v>3</v>
      </c>
      <c r="DL630" t="s">
        <v>3</v>
      </c>
      <c r="DM630" t="s">
        <v>3</v>
      </c>
      <c r="DN630">
        <v>0</v>
      </c>
      <c r="DO630">
        <v>0</v>
      </c>
      <c r="DP630">
        <v>1</v>
      </c>
      <c r="DQ630">
        <v>1</v>
      </c>
      <c r="DU630">
        <v>1007</v>
      </c>
      <c r="DV630" t="s">
        <v>139</v>
      </c>
      <c r="DW630" t="s">
        <v>139</v>
      </c>
      <c r="DX630">
        <v>1</v>
      </c>
      <c r="EE630">
        <v>34857348</v>
      </c>
      <c r="EF630">
        <v>1</v>
      </c>
      <c r="EG630" t="s">
        <v>22</v>
      </c>
      <c r="EH630">
        <v>0</v>
      </c>
      <c r="EI630" t="s">
        <v>3</v>
      </c>
      <c r="EJ630">
        <v>4</v>
      </c>
      <c r="EK630">
        <v>1</v>
      </c>
      <c r="EL630" t="s">
        <v>43</v>
      </c>
      <c r="EM630" t="s">
        <v>24</v>
      </c>
      <c r="EO630" t="s">
        <v>3</v>
      </c>
      <c r="EQ630">
        <v>0</v>
      </c>
      <c r="ER630">
        <v>51.67</v>
      </c>
      <c r="ES630">
        <v>0</v>
      </c>
      <c r="ET630">
        <v>51.67</v>
      </c>
      <c r="EU630">
        <v>30.22</v>
      </c>
      <c r="EV630">
        <v>0</v>
      </c>
      <c r="EW630">
        <v>0</v>
      </c>
      <c r="EX630">
        <v>0</v>
      </c>
      <c r="EY630">
        <v>0</v>
      </c>
      <c r="FQ630">
        <v>0</v>
      </c>
      <c r="FR630">
        <f t="shared" si="444"/>
        <v>0</v>
      </c>
      <c r="FS630">
        <v>0</v>
      </c>
      <c r="FX630">
        <v>0</v>
      </c>
      <c r="FY630">
        <v>0</v>
      </c>
      <c r="GA630" t="s">
        <v>3</v>
      </c>
      <c r="GD630">
        <v>1</v>
      </c>
      <c r="GF630">
        <v>-1405900482</v>
      </c>
      <c r="GG630">
        <v>2</v>
      </c>
      <c r="GH630">
        <v>1</v>
      </c>
      <c r="GI630">
        <v>-2</v>
      </c>
      <c r="GJ630">
        <v>0</v>
      </c>
      <c r="GK630">
        <v>0</v>
      </c>
      <c r="GL630">
        <f t="shared" si="445"/>
        <v>0</v>
      </c>
      <c r="GM630">
        <f>ROUND(O630+X630+Y630,2)+GX630</f>
        <v>0</v>
      </c>
      <c r="GN630">
        <f>IF(OR(BI630=0,BI630=1),ROUND(O630+X630+Y630,2),0)</f>
        <v>0</v>
      </c>
      <c r="GO630">
        <f>IF(BI630=2,ROUND(O630+X630+Y630,2),0)</f>
        <v>0</v>
      </c>
      <c r="GP630">
        <f>IF(BI630=4,ROUND(O630+X630+Y630,2)+GX630,0)</f>
        <v>0</v>
      </c>
      <c r="GR630">
        <v>0</v>
      </c>
      <c r="GS630">
        <v>3</v>
      </c>
      <c r="GT630">
        <v>0</v>
      </c>
      <c r="GU630" t="s">
        <v>3</v>
      </c>
      <c r="GV630">
        <f t="shared" si="446"/>
        <v>0</v>
      </c>
      <c r="GW630">
        <v>1</v>
      </c>
      <c r="GX630">
        <f t="shared" si="447"/>
        <v>0</v>
      </c>
      <c r="HA630">
        <v>0</v>
      </c>
      <c r="HB630">
        <v>0</v>
      </c>
      <c r="HC630">
        <f t="shared" si="448"/>
        <v>0</v>
      </c>
      <c r="IK630">
        <v>0</v>
      </c>
    </row>
    <row r="631" spans="1:245" x14ac:dyDescent="0.2">
      <c r="A631">
        <v>17</v>
      </c>
      <c r="B631">
        <v>1</v>
      </c>
      <c r="C631">
        <f>ROW(SmtRes!A92)</f>
        <v>92</v>
      </c>
      <c r="D631">
        <f>ROW(EtalonRes!A200)</f>
        <v>200</v>
      </c>
      <c r="E631" t="s">
        <v>280</v>
      </c>
      <c r="F631" t="s">
        <v>142</v>
      </c>
      <c r="G631" t="s">
        <v>143</v>
      </c>
      <c r="H631" t="s">
        <v>139</v>
      </c>
      <c r="I631">
        <f>ROUND(I630,9)</f>
        <v>0</v>
      </c>
      <c r="J631">
        <v>0</v>
      </c>
      <c r="O631">
        <f t="shared" si="418"/>
        <v>0</v>
      </c>
      <c r="P631">
        <f t="shared" si="419"/>
        <v>0</v>
      </c>
      <c r="Q631">
        <f t="shared" si="420"/>
        <v>0</v>
      </c>
      <c r="R631">
        <f t="shared" si="421"/>
        <v>0</v>
      </c>
      <c r="S631">
        <f t="shared" si="422"/>
        <v>0</v>
      </c>
      <c r="T631">
        <f t="shared" si="423"/>
        <v>0</v>
      </c>
      <c r="U631">
        <f t="shared" si="424"/>
        <v>0</v>
      </c>
      <c r="V631">
        <f t="shared" si="425"/>
        <v>0</v>
      </c>
      <c r="W631">
        <f t="shared" si="426"/>
        <v>0</v>
      </c>
      <c r="X631">
        <f t="shared" si="427"/>
        <v>0</v>
      </c>
      <c r="Y631">
        <f t="shared" si="428"/>
        <v>0</v>
      </c>
      <c r="AA631">
        <v>39292387</v>
      </c>
      <c r="AB631">
        <f t="shared" si="429"/>
        <v>683.47</v>
      </c>
      <c r="AC631">
        <f>ROUND(((ES631*41)),6)</f>
        <v>0</v>
      </c>
      <c r="AD631">
        <f>ROUND(((((ET631*41))-((EU631*41)))+AE631),6)</f>
        <v>683.47</v>
      </c>
      <c r="AE631">
        <f>ROUND(((EU631*41)),6)</f>
        <v>399.75</v>
      </c>
      <c r="AF631">
        <f>ROUND(((EV631*41)),6)</f>
        <v>0</v>
      </c>
      <c r="AG631">
        <f t="shared" si="431"/>
        <v>0</v>
      </c>
      <c r="AH631">
        <f>((EW631*41))</f>
        <v>0</v>
      </c>
      <c r="AI631">
        <f>((EX631*41))</f>
        <v>0</v>
      </c>
      <c r="AJ631">
        <f t="shared" si="433"/>
        <v>0</v>
      </c>
      <c r="AK631">
        <v>16.670000000000002</v>
      </c>
      <c r="AL631">
        <v>0</v>
      </c>
      <c r="AM631">
        <v>16.670000000000002</v>
      </c>
      <c r="AN631">
        <v>9.75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1</v>
      </c>
      <c r="AW631">
        <v>1</v>
      </c>
      <c r="AZ631">
        <v>1</v>
      </c>
      <c r="BA631">
        <v>1</v>
      </c>
      <c r="BB631">
        <v>1</v>
      </c>
      <c r="BC631">
        <v>1</v>
      </c>
      <c r="BD631" t="s">
        <v>3</v>
      </c>
      <c r="BE631" t="s">
        <v>3</v>
      </c>
      <c r="BF631" t="s">
        <v>3</v>
      </c>
      <c r="BG631" t="s">
        <v>3</v>
      </c>
      <c r="BH631">
        <v>0</v>
      </c>
      <c r="BI631">
        <v>4</v>
      </c>
      <c r="BJ631" t="s">
        <v>144</v>
      </c>
      <c r="BM631">
        <v>1</v>
      </c>
      <c r="BN631">
        <v>0</v>
      </c>
      <c r="BO631" t="s">
        <v>3</v>
      </c>
      <c r="BP631">
        <v>0</v>
      </c>
      <c r="BQ631">
        <v>1</v>
      </c>
      <c r="BR631">
        <v>0</v>
      </c>
      <c r="BS631">
        <v>1</v>
      </c>
      <c r="BT631">
        <v>1</v>
      </c>
      <c r="BU631">
        <v>1</v>
      </c>
      <c r="BV631">
        <v>1</v>
      </c>
      <c r="BW631">
        <v>1</v>
      </c>
      <c r="BX631">
        <v>1</v>
      </c>
      <c r="BY631" t="s">
        <v>3</v>
      </c>
      <c r="BZ631">
        <v>0</v>
      </c>
      <c r="CA631">
        <v>0</v>
      </c>
      <c r="CE631">
        <v>0</v>
      </c>
      <c r="CF631">
        <v>0</v>
      </c>
      <c r="CG631">
        <v>0</v>
      </c>
      <c r="CM631">
        <v>0</v>
      </c>
      <c r="CN631" t="s">
        <v>3</v>
      </c>
      <c r="CO631">
        <v>0</v>
      </c>
      <c r="CP631">
        <f t="shared" si="434"/>
        <v>0</v>
      </c>
      <c r="CQ631">
        <f t="shared" si="435"/>
        <v>0</v>
      </c>
      <c r="CR631">
        <f>(((((ET631*41))*BB631-((EU631*41))*BS631)+AE631*BS631)*AV631)</f>
        <v>683.47</v>
      </c>
      <c r="CS631">
        <f t="shared" si="436"/>
        <v>399.75</v>
      </c>
      <c r="CT631">
        <f t="shared" si="437"/>
        <v>0</v>
      </c>
      <c r="CU631">
        <f t="shared" si="438"/>
        <v>0</v>
      </c>
      <c r="CV631">
        <f t="shared" si="439"/>
        <v>0</v>
      </c>
      <c r="CW631">
        <f t="shared" si="440"/>
        <v>0</v>
      </c>
      <c r="CX631">
        <f t="shared" si="441"/>
        <v>0</v>
      </c>
      <c r="CY631">
        <f t="shared" si="442"/>
        <v>0</v>
      </c>
      <c r="CZ631">
        <f t="shared" si="443"/>
        <v>0</v>
      </c>
      <c r="DC631" t="s">
        <v>3</v>
      </c>
      <c r="DD631" t="s">
        <v>145</v>
      </c>
      <c r="DE631" t="s">
        <v>145</v>
      </c>
      <c r="DF631" t="s">
        <v>145</v>
      </c>
      <c r="DG631" t="s">
        <v>145</v>
      </c>
      <c r="DH631" t="s">
        <v>3</v>
      </c>
      <c r="DI631" t="s">
        <v>145</v>
      </c>
      <c r="DJ631" t="s">
        <v>145</v>
      </c>
      <c r="DK631" t="s">
        <v>3</v>
      </c>
      <c r="DL631" t="s">
        <v>3</v>
      </c>
      <c r="DM631" t="s">
        <v>3</v>
      </c>
      <c r="DN631">
        <v>0</v>
      </c>
      <c r="DO631">
        <v>0</v>
      </c>
      <c r="DP631">
        <v>1</v>
      </c>
      <c r="DQ631">
        <v>1</v>
      </c>
      <c r="DU631">
        <v>1007</v>
      </c>
      <c r="DV631" t="s">
        <v>139</v>
      </c>
      <c r="DW631" t="s">
        <v>139</v>
      </c>
      <c r="DX631">
        <v>1</v>
      </c>
      <c r="EE631">
        <v>34857348</v>
      </c>
      <c r="EF631">
        <v>1</v>
      </c>
      <c r="EG631" t="s">
        <v>22</v>
      </c>
      <c r="EH631">
        <v>0</v>
      </c>
      <c r="EI631" t="s">
        <v>3</v>
      </c>
      <c r="EJ631">
        <v>4</v>
      </c>
      <c r="EK631">
        <v>1</v>
      </c>
      <c r="EL631" t="s">
        <v>43</v>
      </c>
      <c r="EM631" t="s">
        <v>24</v>
      </c>
      <c r="EO631" t="s">
        <v>3</v>
      </c>
      <c r="EQ631">
        <v>0</v>
      </c>
      <c r="ER631">
        <v>16.670000000000002</v>
      </c>
      <c r="ES631">
        <v>0</v>
      </c>
      <c r="ET631">
        <v>16.670000000000002</v>
      </c>
      <c r="EU631">
        <v>9.75</v>
      </c>
      <c r="EV631">
        <v>0</v>
      </c>
      <c r="EW631">
        <v>0</v>
      </c>
      <c r="EX631">
        <v>0</v>
      </c>
      <c r="EY631">
        <v>0</v>
      </c>
      <c r="FQ631">
        <v>0</v>
      </c>
      <c r="FR631">
        <f t="shared" si="444"/>
        <v>0</v>
      </c>
      <c r="FS631">
        <v>0</v>
      </c>
      <c r="FX631">
        <v>0</v>
      </c>
      <c r="FY631">
        <v>0</v>
      </c>
      <c r="GA631" t="s">
        <v>3</v>
      </c>
      <c r="GD631">
        <v>1</v>
      </c>
      <c r="GF631">
        <v>-1926785046</v>
      </c>
      <c r="GG631">
        <v>2</v>
      </c>
      <c r="GH631">
        <v>1</v>
      </c>
      <c r="GI631">
        <v>-2</v>
      </c>
      <c r="GJ631">
        <v>0</v>
      </c>
      <c r="GK631">
        <v>0</v>
      </c>
      <c r="GL631">
        <f t="shared" si="445"/>
        <v>0</v>
      </c>
      <c r="GM631">
        <f>ROUND(O631+X631+Y631,2)+GX631</f>
        <v>0</v>
      </c>
      <c r="GN631">
        <f>IF(OR(BI631=0,BI631=1),ROUND(O631+X631+Y631,2),0)</f>
        <v>0</v>
      </c>
      <c r="GO631">
        <f>IF(BI631=2,ROUND(O631+X631+Y631,2),0)</f>
        <v>0</v>
      </c>
      <c r="GP631">
        <f>IF(BI631=4,ROUND(O631+X631+Y631,2)+GX631,0)</f>
        <v>0</v>
      </c>
      <c r="GR631">
        <v>0</v>
      </c>
      <c r="GS631">
        <v>3</v>
      </c>
      <c r="GT631">
        <v>0</v>
      </c>
      <c r="GU631" t="s">
        <v>3</v>
      </c>
      <c r="GV631">
        <f t="shared" si="446"/>
        <v>0</v>
      </c>
      <c r="GW631">
        <v>1</v>
      </c>
      <c r="GX631">
        <f t="shared" si="447"/>
        <v>0</v>
      </c>
      <c r="HA631">
        <v>0</v>
      </c>
      <c r="HB631">
        <v>0</v>
      </c>
      <c r="HC631">
        <f t="shared" si="448"/>
        <v>0</v>
      </c>
      <c r="IK631">
        <v>0</v>
      </c>
    </row>
    <row r="632" spans="1:245" x14ac:dyDescent="0.2">
      <c r="A632">
        <v>17</v>
      </c>
      <c r="B632">
        <v>1</v>
      </c>
      <c r="E632" t="s">
        <v>281</v>
      </c>
      <c r="F632" t="s">
        <v>147</v>
      </c>
      <c r="G632" t="s">
        <v>148</v>
      </c>
      <c r="H632" t="s">
        <v>37</v>
      </c>
      <c r="I632">
        <f>ROUND(I631*1.8,9)</f>
        <v>0</v>
      </c>
      <c r="J632">
        <v>0</v>
      </c>
      <c r="O632">
        <f t="shared" si="418"/>
        <v>0</v>
      </c>
      <c r="P632">
        <f t="shared" si="419"/>
        <v>0</v>
      </c>
      <c r="Q632">
        <f t="shared" si="420"/>
        <v>0</v>
      </c>
      <c r="R632">
        <f t="shared" si="421"/>
        <v>0</v>
      </c>
      <c r="S632">
        <f t="shared" si="422"/>
        <v>0</v>
      </c>
      <c r="T632">
        <f t="shared" si="423"/>
        <v>0</v>
      </c>
      <c r="U632">
        <f t="shared" si="424"/>
        <v>0</v>
      </c>
      <c r="V632">
        <f t="shared" si="425"/>
        <v>0</v>
      </c>
      <c r="W632">
        <f t="shared" si="426"/>
        <v>0</v>
      </c>
      <c r="X632">
        <f t="shared" si="427"/>
        <v>0</v>
      </c>
      <c r="Y632">
        <f t="shared" si="428"/>
        <v>0</v>
      </c>
      <c r="AA632">
        <v>39292387</v>
      </c>
      <c r="AB632">
        <f t="shared" si="429"/>
        <v>153.63999999999999</v>
      </c>
      <c r="AC632">
        <f t="shared" ref="AC632:AC637" si="449">ROUND((ES632),6)</f>
        <v>153.63999999999999</v>
      </c>
      <c r="AD632">
        <f t="shared" ref="AD632:AD637" si="450">ROUND((((ET632)-(EU632))+AE632),6)</f>
        <v>0</v>
      </c>
      <c r="AE632">
        <f t="shared" ref="AE632:AF637" si="451">ROUND((EU632),6)</f>
        <v>0</v>
      </c>
      <c r="AF632">
        <f t="shared" si="451"/>
        <v>0</v>
      </c>
      <c r="AG632">
        <f t="shared" si="431"/>
        <v>0</v>
      </c>
      <c r="AH632">
        <f t="shared" ref="AH632:AI637" si="452">(EW632)</f>
        <v>0</v>
      </c>
      <c r="AI632">
        <f t="shared" si="452"/>
        <v>0</v>
      </c>
      <c r="AJ632">
        <f t="shared" si="433"/>
        <v>0</v>
      </c>
      <c r="AK632">
        <v>153.63999999999999</v>
      </c>
      <c r="AL632">
        <v>153.63999999999999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70</v>
      </c>
      <c r="AU632">
        <v>10</v>
      </c>
      <c r="AV632">
        <v>1</v>
      </c>
      <c r="AW632">
        <v>1</v>
      </c>
      <c r="AZ632">
        <v>1</v>
      </c>
      <c r="BA632">
        <v>1</v>
      </c>
      <c r="BB632">
        <v>1</v>
      </c>
      <c r="BC632">
        <v>1</v>
      </c>
      <c r="BD632" t="s">
        <v>3</v>
      </c>
      <c r="BE632" t="s">
        <v>3</v>
      </c>
      <c r="BF632" t="s">
        <v>3</v>
      </c>
      <c r="BG632" t="s">
        <v>3</v>
      </c>
      <c r="BH632">
        <v>3</v>
      </c>
      <c r="BI632">
        <v>4</v>
      </c>
      <c r="BJ632" t="s">
        <v>149</v>
      </c>
      <c r="BM632">
        <v>0</v>
      </c>
      <c r="BN632">
        <v>0</v>
      </c>
      <c r="BO632" t="s">
        <v>3</v>
      </c>
      <c r="BP632">
        <v>0</v>
      </c>
      <c r="BQ632">
        <v>1</v>
      </c>
      <c r="BR632">
        <v>0</v>
      </c>
      <c r="BS632">
        <v>1</v>
      </c>
      <c r="BT632">
        <v>1</v>
      </c>
      <c r="BU632">
        <v>1</v>
      </c>
      <c r="BV632">
        <v>1</v>
      </c>
      <c r="BW632">
        <v>1</v>
      </c>
      <c r="BX632">
        <v>1</v>
      </c>
      <c r="BY632" t="s">
        <v>3</v>
      </c>
      <c r="BZ632">
        <v>70</v>
      </c>
      <c r="CA632">
        <v>10</v>
      </c>
      <c r="CE632">
        <v>0</v>
      </c>
      <c r="CF632">
        <v>0</v>
      </c>
      <c r="CG632">
        <v>0</v>
      </c>
      <c r="CM632">
        <v>0</v>
      </c>
      <c r="CN632" t="s">
        <v>3</v>
      </c>
      <c r="CO632">
        <v>0</v>
      </c>
      <c r="CP632">
        <f t="shared" si="434"/>
        <v>0</v>
      </c>
      <c r="CQ632">
        <f t="shared" si="435"/>
        <v>153.63999999999999</v>
      </c>
      <c r="CR632">
        <f t="shared" ref="CR632:CR637" si="453">((((ET632)*BB632-(EU632)*BS632)+AE632*BS632)*AV632)</f>
        <v>0</v>
      </c>
      <c r="CS632">
        <f t="shared" si="436"/>
        <v>0</v>
      </c>
      <c r="CT632">
        <f t="shared" si="437"/>
        <v>0</v>
      </c>
      <c r="CU632">
        <f t="shared" si="438"/>
        <v>0</v>
      </c>
      <c r="CV632">
        <f t="shared" si="439"/>
        <v>0</v>
      </c>
      <c r="CW632">
        <f t="shared" si="440"/>
        <v>0</v>
      </c>
      <c r="CX632">
        <f t="shared" si="441"/>
        <v>0</v>
      </c>
      <c r="CY632">
        <f t="shared" si="442"/>
        <v>0</v>
      </c>
      <c r="CZ632">
        <f t="shared" si="443"/>
        <v>0</v>
      </c>
      <c r="DC632" t="s">
        <v>3</v>
      </c>
      <c r="DD632" t="s">
        <v>3</v>
      </c>
      <c r="DE632" t="s">
        <v>3</v>
      </c>
      <c r="DF632" t="s">
        <v>3</v>
      </c>
      <c r="DG632" t="s">
        <v>3</v>
      </c>
      <c r="DH632" t="s">
        <v>3</v>
      </c>
      <c r="DI632" t="s">
        <v>3</v>
      </c>
      <c r="DJ632" t="s">
        <v>3</v>
      </c>
      <c r="DK632" t="s">
        <v>3</v>
      </c>
      <c r="DL632" t="s">
        <v>3</v>
      </c>
      <c r="DM632" t="s">
        <v>3</v>
      </c>
      <c r="DN632">
        <v>0</v>
      </c>
      <c r="DO632">
        <v>0</v>
      </c>
      <c r="DP632">
        <v>1</v>
      </c>
      <c r="DQ632">
        <v>1</v>
      </c>
      <c r="DU632">
        <v>1009</v>
      </c>
      <c r="DV632" t="s">
        <v>37</v>
      </c>
      <c r="DW632" t="s">
        <v>37</v>
      </c>
      <c r="DX632">
        <v>1000</v>
      </c>
      <c r="EE632">
        <v>34857346</v>
      </c>
      <c r="EF632">
        <v>1</v>
      </c>
      <c r="EG632" t="s">
        <v>22</v>
      </c>
      <c r="EH632">
        <v>0</v>
      </c>
      <c r="EI632" t="s">
        <v>3</v>
      </c>
      <c r="EJ632">
        <v>4</v>
      </c>
      <c r="EK632">
        <v>0</v>
      </c>
      <c r="EL632" t="s">
        <v>23</v>
      </c>
      <c r="EM632" t="s">
        <v>24</v>
      </c>
      <c r="EO632" t="s">
        <v>3</v>
      </c>
      <c r="EQ632">
        <v>0</v>
      </c>
      <c r="ER632">
        <v>153.63999999999999</v>
      </c>
      <c r="ES632">
        <v>153.63999999999999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FQ632">
        <v>0</v>
      </c>
      <c r="FR632">
        <f t="shared" si="444"/>
        <v>0</v>
      </c>
      <c r="FS632">
        <v>0</v>
      </c>
      <c r="FX632">
        <v>70</v>
      </c>
      <c r="FY632">
        <v>10</v>
      </c>
      <c r="GA632" t="s">
        <v>3</v>
      </c>
      <c r="GD632">
        <v>0</v>
      </c>
      <c r="GF632">
        <v>-1578414484</v>
      </c>
      <c r="GG632">
        <v>2</v>
      </c>
      <c r="GH632">
        <v>1</v>
      </c>
      <c r="GI632">
        <v>-2</v>
      </c>
      <c r="GJ632">
        <v>0</v>
      </c>
      <c r="GK632">
        <f>ROUND(R632*(R12)/100,2)</f>
        <v>0</v>
      </c>
      <c r="GL632">
        <f t="shared" si="445"/>
        <v>0</v>
      </c>
      <c r="GM632">
        <f t="shared" ref="GM632:GM637" si="454">ROUND(O632+X632+Y632+GK632,2)+GX632</f>
        <v>0</v>
      </c>
      <c r="GN632">
        <f t="shared" ref="GN632:GN637" si="455">IF(OR(BI632=0,BI632=1),ROUND(O632+X632+Y632+GK632,2),0)</f>
        <v>0</v>
      </c>
      <c r="GO632">
        <f t="shared" ref="GO632:GO637" si="456">IF(BI632=2,ROUND(O632+X632+Y632+GK632,2),0)</f>
        <v>0</v>
      </c>
      <c r="GP632">
        <f t="shared" ref="GP632:GP637" si="457">IF(BI632=4,ROUND(O632+X632+Y632+GK632,2)+GX632,0)</f>
        <v>0</v>
      </c>
      <c r="GR632">
        <v>0</v>
      </c>
      <c r="GS632">
        <v>3</v>
      </c>
      <c r="GT632">
        <v>0</v>
      </c>
      <c r="GU632" t="s">
        <v>3</v>
      </c>
      <c r="GV632">
        <f t="shared" si="446"/>
        <v>0</v>
      </c>
      <c r="GW632">
        <v>1</v>
      </c>
      <c r="GX632">
        <f t="shared" si="447"/>
        <v>0</v>
      </c>
      <c r="HA632">
        <v>0</v>
      </c>
      <c r="HB632">
        <v>0</v>
      </c>
      <c r="HC632">
        <f t="shared" si="448"/>
        <v>0</v>
      </c>
      <c r="IK632">
        <v>0</v>
      </c>
    </row>
    <row r="633" spans="1:245" x14ac:dyDescent="0.2">
      <c r="A633">
        <v>17</v>
      </c>
      <c r="B633">
        <v>1</v>
      </c>
      <c r="D633">
        <f>ROW(EtalonRes!A208)</f>
        <v>208</v>
      </c>
      <c r="E633" t="s">
        <v>282</v>
      </c>
      <c r="F633" t="s">
        <v>151</v>
      </c>
      <c r="G633" t="s">
        <v>197</v>
      </c>
      <c r="H633" t="s">
        <v>20</v>
      </c>
      <c r="I633">
        <v>0</v>
      </c>
      <c r="J633">
        <v>0</v>
      </c>
      <c r="O633">
        <f t="shared" si="418"/>
        <v>0</v>
      </c>
      <c r="P633">
        <f t="shared" si="419"/>
        <v>0</v>
      </c>
      <c r="Q633">
        <f t="shared" si="420"/>
        <v>0</v>
      </c>
      <c r="R633">
        <f t="shared" si="421"/>
        <v>0</v>
      </c>
      <c r="S633">
        <f t="shared" si="422"/>
        <v>0</v>
      </c>
      <c r="T633">
        <f t="shared" si="423"/>
        <v>0</v>
      </c>
      <c r="U633">
        <f t="shared" si="424"/>
        <v>0</v>
      </c>
      <c r="V633">
        <f t="shared" si="425"/>
        <v>0</v>
      </c>
      <c r="W633">
        <f t="shared" si="426"/>
        <v>0</v>
      </c>
      <c r="X633">
        <f t="shared" si="427"/>
        <v>0</v>
      </c>
      <c r="Y633">
        <f t="shared" si="428"/>
        <v>0</v>
      </c>
      <c r="AA633">
        <v>39292387</v>
      </c>
      <c r="AB633">
        <f t="shared" si="429"/>
        <v>76371.3</v>
      </c>
      <c r="AC633">
        <f t="shared" si="449"/>
        <v>65154.45</v>
      </c>
      <c r="AD633">
        <f t="shared" si="450"/>
        <v>8265.0300000000007</v>
      </c>
      <c r="AE633">
        <f t="shared" si="451"/>
        <v>3342.74</v>
      </c>
      <c r="AF633">
        <f t="shared" si="451"/>
        <v>2951.82</v>
      </c>
      <c r="AG633">
        <f t="shared" si="431"/>
        <v>0</v>
      </c>
      <c r="AH633">
        <f t="shared" si="452"/>
        <v>16.559999999999999</v>
      </c>
      <c r="AI633">
        <f t="shared" si="452"/>
        <v>0</v>
      </c>
      <c r="AJ633">
        <f t="shared" si="433"/>
        <v>0</v>
      </c>
      <c r="AK633">
        <v>76371.3</v>
      </c>
      <c r="AL633">
        <v>65154.45</v>
      </c>
      <c r="AM633">
        <v>8265.0300000000007</v>
      </c>
      <c r="AN633">
        <v>3342.74</v>
      </c>
      <c r="AO633">
        <v>2951.82</v>
      </c>
      <c r="AP633">
        <v>0</v>
      </c>
      <c r="AQ633">
        <v>16.559999999999999</v>
      </c>
      <c r="AR633">
        <v>0</v>
      </c>
      <c r="AS633">
        <v>0</v>
      </c>
      <c r="AT633">
        <v>70</v>
      </c>
      <c r="AU633">
        <v>10</v>
      </c>
      <c r="AV633">
        <v>1</v>
      </c>
      <c r="AW633">
        <v>1</v>
      </c>
      <c r="AZ633">
        <v>1</v>
      </c>
      <c r="BA633">
        <v>1</v>
      </c>
      <c r="BB633">
        <v>1</v>
      </c>
      <c r="BC633">
        <v>1</v>
      </c>
      <c r="BD633" t="s">
        <v>3</v>
      </c>
      <c r="BE633" t="s">
        <v>3</v>
      </c>
      <c r="BF633" t="s">
        <v>3</v>
      </c>
      <c r="BG633" t="s">
        <v>3</v>
      </c>
      <c r="BH633">
        <v>0</v>
      </c>
      <c r="BI633">
        <v>4</v>
      </c>
      <c r="BJ633" t="s">
        <v>153</v>
      </c>
      <c r="BM633">
        <v>0</v>
      </c>
      <c r="BN633">
        <v>0</v>
      </c>
      <c r="BO633" t="s">
        <v>3</v>
      </c>
      <c r="BP633">
        <v>0</v>
      </c>
      <c r="BQ633">
        <v>1</v>
      </c>
      <c r="BR633">
        <v>0</v>
      </c>
      <c r="BS633">
        <v>1</v>
      </c>
      <c r="BT633">
        <v>1</v>
      </c>
      <c r="BU633">
        <v>1</v>
      </c>
      <c r="BV633">
        <v>1</v>
      </c>
      <c r="BW633">
        <v>1</v>
      </c>
      <c r="BX633">
        <v>1</v>
      </c>
      <c r="BY633" t="s">
        <v>3</v>
      </c>
      <c r="BZ633">
        <v>70</v>
      </c>
      <c r="CA633">
        <v>10</v>
      </c>
      <c r="CE633">
        <v>0</v>
      </c>
      <c r="CF633">
        <v>0</v>
      </c>
      <c r="CG633">
        <v>0</v>
      </c>
      <c r="CM633">
        <v>0</v>
      </c>
      <c r="CN633" t="s">
        <v>3</v>
      </c>
      <c r="CO633">
        <v>0</v>
      </c>
      <c r="CP633">
        <f t="shared" si="434"/>
        <v>0</v>
      </c>
      <c r="CQ633">
        <f t="shared" si="435"/>
        <v>65154.45</v>
      </c>
      <c r="CR633">
        <f t="shared" si="453"/>
        <v>8265.0300000000007</v>
      </c>
      <c r="CS633">
        <f t="shared" si="436"/>
        <v>3342.74</v>
      </c>
      <c r="CT633">
        <f t="shared" si="437"/>
        <v>2951.82</v>
      </c>
      <c r="CU633">
        <f t="shared" si="438"/>
        <v>0</v>
      </c>
      <c r="CV633">
        <f t="shared" si="439"/>
        <v>16.559999999999999</v>
      </c>
      <c r="CW633">
        <f t="shared" si="440"/>
        <v>0</v>
      </c>
      <c r="CX633">
        <f t="shared" si="441"/>
        <v>0</v>
      </c>
      <c r="CY633">
        <f t="shared" si="442"/>
        <v>0</v>
      </c>
      <c r="CZ633">
        <f t="shared" si="443"/>
        <v>0</v>
      </c>
      <c r="DC633" t="s">
        <v>3</v>
      </c>
      <c r="DD633" t="s">
        <v>3</v>
      </c>
      <c r="DE633" t="s">
        <v>3</v>
      </c>
      <c r="DF633" t="s">
        <v>3</v>
      </c>
      <c r="DG633" t="s">
        <v>3</v>
      </c>
      <c r="DH633" t="s">
        <v>3</v>
      </c>
      <c r="DI633" t="s">
        <v>3</v>
      </c>
      <c r="DJ633" t="s">
        <v>3</v>
      </c>
      <c r="DK633" t="s">
        <v>3</v>
      </c>
      <c r="DL633" t="s">
        <v>3</v>
      </c>
      <c r="DM633" t="s">
        <v>3</v>
      </c>
      <c r="DN633">
        <v>0</v>
      </c>
      <c r="DO633">
        <v>0</v>
      </c>
      <c r="DP633">
        <v>1</v>
      </c>
      <c r="DQ633">
        <v>1</v>
      </c>
      <c r="DU633">
        <v>1007</v>
      </c>
      <c r="DV633" t="s">
        <v>20</v>
      </c>
      <c r="DW633" t="s">
        <v>20</v>
      </c>
      <c r="DX633">
        <v>100</v>
      </c>
      <c r="EE633">
        <v>34857346</v>
      </c>
      <c r="EF633">
        <v>1</v>
      </c>
      <c r="EG633" t="s">
        <v>22</v>
      </c>
      <c r="EH633">
        <v>0</v>
      </c>
      <c r="EI633" t="s">
        <v>3</v>
      </c>
      <c r="EJ633">
        <v>4</v>
      </c>
      <c r="EK633">
        <v>0</v>
      </c>
      <c r="EL633" t="s">
        <v>23</v>
      </c>
      <c r="EM633" t="s">
        <v>24</v>
      </c>
      <c r="EO633" t="s">
        <v>3</v>
      </c>
      <c r="EQ633">
        <v>0</v>
      </c>
      <c r="ER633">
        <v>76371.3</v>
      </c>
      <c r="ES633">
        <v>65154.45</v>
      </c>
      <c r="ET633">
        <v>8265.0300000000007</v>
      </c>
      <c r="EU633">
        <v>3342.74</v>
      </c>
      <c r="EV633">
        <v>2951.82</v>
      </c>
      <c r="EW633">
        <v>16.559999999999999</v>
      </c>
      <c r="EX633">
        <v>0</v>
      </c>
      <c r="EY633">
        <v>0</v>
      </c>
      <c r="FQ633">
        <v>0</v>
      </c>
      <c r="FR633">
        <f t="shared" si="444"/>
        <v>0</v>
      </c>
      <c r="FS633">
        <v>0</v>
      </c>
      <c r="FX633">
        <v>70</v>
      </c>
      <c r="FY633">
        <v>10</v>
      </c>
      <c r="GA633" t="s">
        <v>3</v>
      </c>
      <c r="GD633">
        <v>0</v>
      </c>
      <c r="GF633">
        <v>-1355878865</v>
      </c>
      <c r="GG633">
        <v>2</v>
      </c>
      <c r="GH633">
        <v>1</v>
      </c>
      <c r="GI633">
        <v>-2</v>
      </c>
      <c r="GJ633">
        <v>0</v>
      </c>
      <c r="GK633">
        <f>ROUND(R633*(R12)/100,2)</f>
        <v>0</v>
      </c>
      <c r="GL633">
        <f t="shared" si="445"/>
        <v>0</v>
      </c>
      <c r="GM633">
        <f t="shared" si="454"/>
        <v>0</v>
      </c>
      <c r="GN633">
        <f t="shared" si="455"/>
        <v>0</v>
      </c>
      <c r="GO633">
        <f t="shared" si="456"/>
        <v>0</v>
      </c>
      <c r="GP633">
        <f t="shared" si="457"/>
        <v>0</v>
      </c>
      <c r="GR633">
        <v>0</v>
      </c>
      <c r="GS633">
        <v>3</v>
      </c>
      <c r="GT633">
        <v>0</v>
      </c>
      <c r="GU633" t="s">
        <v>3</v>
      </c>
      <c r="GV633">
        <f t="shared" si="446"/>
        <v>0</v>
      </c>
      <c r="GW633">
        <v>1</v>
      </c>
      <c r="GX633">
        <f t="shared" si="447"/>
        <v>0</v>
      </c>
      <c r="HA633">
        <v>0</v>
      </c>
      <c r="HB633">
        <v>0</v>
      </c>
      <c r="HC633">
        <f t="shared" si="448"/>
        <v>0</v>
      </c>
      <c r="IK633">
        <v>0</v>
      </c>
    </row>
    <row r="634" spans="1:245" x14ac:dyDescent="0.2">
      <c r="A634">
        <v>17</v>
      </c>
      <c r="B634">
        <v>1</v>
      </c>
      <c r="D634">
        <f>ROW(EtalonRes!A217)</f>
        <v>217</v>
      </c>
      <c r="E634" t="s">
        <v>283</v>
      </c>
      <c r="F634" t="s">
        <v>155</v>
      </c>
      <c r="G634" t="s">
        <v>199</v>
      </c>
      <c r="H634" t="s">
        <v>20</v>
      </c>
      <c r="I634">
        <v>0</v>
      </c>
      <c r="J634">
        <v>0</v>
      </c>
      <c r="O634">
        <f t="shared" si="418"/>
        <v>0</v>
      </c>
      <c r="P634">
        <f t="shared" si="419"/>
        <v>0</v>
      </c>
      <c r="Q634">
        <f t="shared" si="420"/>
        <v>0</v>
      </c>
      <c r="R634">
        <f t="shared" si="421"/>
        <v>0</v>
      </c>
      <c r="S634">
        <f t="shared" si="422"/>
        <v>0</v>
      </c>
      <c r="T634">
        <f t="shared" si="423"/>
        <v>0</v>
      </c>
      <c r="U634">
        <f t="shared" si="424"/>
        <v>0</v>
      </c>
      <c r="V634">
        <f t="shared" si="425"/>
        <v>0</v>
      </c>
      <c r="W634">
        <f t="shared" si="426"/>
        <v>0</v>
      </c>
      <c r="X634">
        <f t="shared" si="427"/>
        <v>0</v>
      </c>
      <c r="Y634">
        <f t="shared" si="428"/>
        <v>0</v>
      </c>
      <c r="AA634">
        <v>39292387</v>
      </c>
      <c r="AB634">
        <f t="shared" si="429"/>
        <v>283607.26</v>
      </c>
      <c r="AC634">
        <f t="shared" si="449"/>
        <v>227826.13</v>
      </c>
      <c r="AD634">
        <f t="shared" si="450"/>
        <v>51353.4</v>
      </c>
      <c r="AE634">
        <f t="shared" si="451"/>
        <v>20189.400000000001</v>
      </c>
      <c r="AF634">
        <f t="shared" si="451"/>
        <v>4427.7299999999996</v>
      </c>
      <c r="AG634">
        <f t="shared" si="431"/>
        <v>0</v>
      </c>
      <c r="AH634">
        <f t="shared" si="452"/>
        <v>24.84</v>
      </c>
      <c r="AI634">
        <f t="shared" si="452"/>
        <v>0</v>
      </c>
      <c r="AJ634">
        <f t="shared" si="433"/>
        <v>0</v>
      </c>
      <c r="AK634">
        <v>283607.26</v>
      </c>
      <c r="AL634">
        <v>227826.13</v>
      </c>
      <c r="AM634">
        <v>51353.4</v>
      </c>
      <c r="AN634">
        <v>20189.400000000001</v>
      </c>
      <c r="AO634">
        <v>4427.7299999999996</v>
      </c>
      <c r="AP634">
        <v>0</v>
      </c>
      <c r="AQ634">
        <v>24.84</v>
      </c>
      <c r="AR634">
        <v>0</v>
      </c>
      <c r="AS634">
        <v>0</v>
      </c>
      <c r="AT634">
        <v>70</v>
      </c>
      <c r="AU634">
        <v>10</v>
      </c>
      <c r="AV634">
        <v>1</v>
      </c>
      <c r="AW634">
        <v>1</v>
      </c>
      <c r="AZ634">
        <v>1</v>
      </c>
      <c r="BA634">
        <v>1</v>
      </c>
      <c r="BB634">
        <v>1</v>
      </c>
      <c r="BC634">
        <v>1</v>
      </c>
      <c r="BD634" t="s">
        <v>3</v>
      </c>
      <c r="BE634" t="s">
        <v>3</v>
      </c>
      <c r="BF634" t="s">
        <v>3</v>
      </c>
      <c r="BG634" t="s">
        <v>3</v>
      </c>
      <c r="BH634">
        <v>0</v>
      </c>
      <c r="BI634">
        <v>4</v>
      </c>
      <c r="BJ634" t="s">
        <v>157</v>
      </c>
      <c r="BM634">
        <v>0</v>
      </c>
      <c r="BN634">
        <v>0</v>
      </c>
      <c r="BO634" t="s">
        <v>3</v>
      </c>
      <c r="BP634">
        <v>0</v>
      </c>
      <c r="BQ634">
        <v>1</v>
      </c>
      <c r="BR634">
        <v>0</v>
      </c>
      <c r="BS634">
        <v>1</v>
      </c>
      <c r="BT634">
        <v>1</v>
      </c>
      <c r="BU634">
        <v>1</v>
      </c>
      <c r="BV634">
        <v>1</v>
      </c>
      <c r="BW634">
        <v>1</v>
      </c>
      <c r="BX634">
        <v>1</v>
      </c>
      <c r="BY634" t="s">
        <v>3</v>
      </c>
      <c r="BZ634">
        <v>70</v>
      </c>
      <c r="CA634">
        <v>10</v>
      </c>
      <c r="CE634">
        <v>0</v>
      </c>
      <c r="CF634">
        <v>0</v>
      </c>
      <c r="CG634">
        <v>0</v>
      </c>
      <c r="CM634">
        <v>0</v>
      </c>
      <c r="CN634" t="s">
        <v>3</v>
      </c>
      <c r="CO634">
        <v>0</v>
      </c>
      <c r="CP634">
        <f t="shared" si="434"/>
        <v>0</v>
      </c>
      <c r="CQ634">
        <f t="shared" si="435"/>
        <v>227826.13</v>
      </c>
      <c r="CR634">
        <f t="shared" si="453"/>
        <v>51353.4</v>
      </c>
      <c r="CS634">
        <f t="shared" si="436"/>
        <v>20189.400000000001</v>
      </c>
      <c r="CT634">
        <f t="shared" si="437"/>
        <v>4427.7299999999996</v>
      </c>
      <c r="CU634">
        <f t="shared" si="438"/>
        <v>0</v>
      </c>
      <c r="CV634">
        <f t="shared" si="439"/>
        <v>24.84</v>
      </c>
      <c r="CW634">
        <f t="shared" si="440"/>
        <v>0</v>
      </c>
      <c r="CX634">
        <f t="shared" si="441"/>
        <v>0</v>
      </c>
      <c r="CY634">
        <f t="shared" si="442"/>
        <v>0</v>
      </c>
      <c r="CZ634">
        <f t="shared" si="443"/>
        <v>0</v>
      </c>
      <c r="DC634" t="s">
        <v>3</v>
      </c>
      <c r="DD634" t="s">
        <v>3</v>
      </c>
      <c r="DE634" t="s">
        <v>3</v>
      </c>
      <c r="DF634" t="s">
        <v>3</v>
      </c>
      <c r="DG634" t="s">
        <v>3</v>
      </c>
      <c r="DH634" t="s">
        <v>3</v>
      </c>
      <c r="DI634" t="s">
        <v>3</v>
      </c>
      <c r="DJ634" t="s">
        <v>3</v>
      </c>
      <c r="DK634" t="s">
        <v>3</v>
      </c>
      <c r="DL634" t="s">
        <v>3</v>
      </c>
      <c r="DM634" t="s">
        <v>3</v>
      </c>
      <c r="DN634">
        <v>0</v>
      </c>
      <c r="DO634">
        <v>0</v>
      </c>
      <c r="DP634">
        <v>1</v>
      </c>
      <c r="DQ634">
        <v>1</v>
      </c>
      <c r="DU634">
        <v>1007</v>
      </c>
      <c r="DV634" t="s">
        <v>20</v>
      </c>
      <c r="DW634" t="s">
        <v>20</v>
      </c>
      <c r="DX634">
        <v>100</v>
      </c>
      <c r="EE634">
        <v>34857346</v>
      </c>
      <c r="EF634">
        <v>1</v>
      </c>
      <c r="EG634" t="s">
        <v>22</v>
      </c>
      <c r="EH634">
        <v>0</v>
      </c>
      <c r="EI634" t="s">
        <v>3</v>
      </c>
      <c r="EJ634">
        <v>4</v>
      </c>
      <c r="EK634">
        <v>0</v>
      </c>
      <c r="EL634" t="s">
        <v>23</v>
      </c>
      <c r="EM634" t="s">
        <v>24</v>
      </c>
      <c r="EO634" t="s">
        <v>3</v>
      </c>
      <c r="EQ634">
        <v>0</v>
      </c>
      <c r="ER634">
        <v>283607.26</v>
      </c>
      <c r="ES634">
        <v>227826.13</v>
      </c>
      <c r="ET634">
        <v>51353.4</v>
      </c>
      <c r="EU634">
        <v>20189.400000000001</v>
      </c>
      <c r="EV634">
        <v>4427.7299999999996</v>
      </c>
      <c r="EW634">
        <v>24.84</v>
      </c>
      <c r="EX634">
        <v>0</v>
      </c>
      <c r="EY634">
        <v>0</v>
      </c>
      <c r="FQ634">
        <v>0</v>
      </c>
      <c r="FR634">
        <f t="shared" si="444"/>
        <v>0</v>
      </c>
      <c r="FS634">
        <v>0</v>
      </c>
      <c r="FX634">
        <v>70</v>
      </c>
      <c r="FY634">
        <v>10</v>
      </c>
      <c r="GA634" t="s">
        <v>3</v>
      </c>
      <c r="GD634">
        <v>0</v>
      </c>
      <c r="GF634">
        <v>-508966247</v>
      </c>
      <c r="GG634">
        <v>2</v>
      </c>
      <c r="GH634">
        <v>1</v>
      </c>
      <c r="GI634">
        <v>-2</v>
      </c>
      <c r="GJ634">
        <v>0</v>
      </c>
      <c r="GK634">
        <f>ROUND(R634*(R12)/100,2)</f>
        <v>0</v>
      </c>
      <c r="GL634">
        <f t="shared" si="445"/>
        <v>0</v>
      </c>
      <c r="GM634">
        <f t="shared" si="454"/>
        <v>0</v>
      </c>
      <c r="GN634">
        <f t="shared" si="455"/>
        <v>0</v>
      </c>
      <c r="GO634">
        <f t="shared" si="456"/>
        <v>0</v>
      </c>
      <c r="GP634">
        <f t="shared" si="457"/>
        <v>0</v>
      </c>
      <c r="GR634">
        <v>0</v>
      </c>
      <c r="GS634">
        <v>3</v>
      </c>
      <c r="GT634">
        <v>0</v>
      </c>
      <c r="GU634" t="s">
        <v>3</v>
      </c>
      <c r="GV634">
        <f t="shared" si="446"/>
        <v>0</v>
      </c>
      <c r="GW634">
        <v>1</v>
      </c>
      <c r="GX634">
        <f t="shared" si="447"/>
        <v>0</v>
      </c>
      <c r="HA634">
        <v>0</v>
      </c>
      <c r="HB634">
        <v>0</v>
      </c>
      <c r="HC634">
        <f t="shared" si="448"/>
        <v>0</v>
      </c>
      <c r="IK634">
        <v>0</v>
      </c>
    </row>
    <row r="635" spans="1:245" x14ac:dyDescent="0.2">
      <c r="A635">
        <v>17</v>
      </c>
      <c r="B635">
        <v>1</v>
      </c>
      <c r="C635">
        <f>ROW(SmtRes!A94)</f>
        <v>94</v>
      </c>
      <c r="D635">
        <f>ROW(EtalonRes!A221)</f>
        <v>221</v>
      </c>
      <c r="E635" t="s">
        <v>284</v>
      </c>
      <c r="F635" t="s">
        <v>159</v>
      </c>
      <c r="G635" t="s">
        <v>160</v>
      </c>
      <c r="H635" t="s">
        <v>161</v>
      </c>
      <c r="I635">
        <v>0</v>
      </c>
      <c r="J635">
        <v>0</v>
      </c>
      <c r="O635">
        <f t="shared" si="418"/>
        <v>0</v>
      </c>
      <c r="P635">
        <f t="shared" si="419"/>
        <v>0</v>
      </c>
      <c r="Q635">
        <f t="shared" si="420"/>
        <v>0</v>
      </c>
      <c r="R635">
        <f t="shared" si="421"/>
        <v>0</v>
      </c>
      <c r="S635">
        <f t="shared" si="422"/>
        <v>0</v>
      </c>
      <c r="T635">
        <f t="shared" si="423"/>
        <v>0</v>
      </c>
      <c r="U635">
        <f t="shared" si="424"/>
        <v>0</v>
      </c>
      <c r="V635">
        <f t="shared" si="425"/>
        <v>0</v>
      </c>
      <c r="W635">
        <f t="shared" si="426"/>
        <v>0</v>
      </c>
      <c r="X635">
        <f t="shared" si="427"/>
        <v>0</v>
      </c>
      <c r="Y635">
        <f t="shared" si="428"/>
        <v>0</v>
      </c>
      <c r="AA635">
        <v>39292387</v>
      </c>
      <c r="AB635">
        <f t="shared" si="429"/>
        <v>23878.959999999999</v>
      </c>
      <c r="AC635">
        <f t="shared" si="449"/>
        <v>20561.080000000002</v>
      </c>
      <c r="AD635">
        <f t="shared" si="450"/>
        <v>1074.95</v>
      </c>
      <c r="AE635">
        <f t="shared" si="451"/>
        <v>448.92</v>
      </c>
      <c r="AF635">
        <f t="shared" si="451"/>
        <v>2242.9299999999998</v>
      </c>
      <c r="AG635">
        <f t="shared" si="431"/>
        <v>0</v>
      </c>
      <c r="AH635">
        <f t="shared" si="452"/>
        <v>10.3</v>
      </c>
      <c r="AI635">
        <f t="shared" si="452"/>
        <v>0</v>
      </c>
      <c r="AJ635">
        <f t="shared" si="433"/>
        <v>0</v>
      </c>
      <c r="AK635">
        <v>23878.959999999999</v>
      </c>
      <c r="AL635">
        <v>20561.080000000002</v>
      </c>
      <c r="AM635">
        <v>1074.95</v>
      </c>
      <c r="AN635">
        <v>448.92</v>
      </c>
      <c r="AO635">
        <v>2242.9299999999998</v>
      </c>
      <c r="AP635">
        <v>0</v>
      </c>
      <c r="AQ635">
        <v>10.3</v>
      </c>
      <c r="AR635">
        <v>0</v>
      </c>
      <c r="AS635">
        <v>0</v>
      </c>
      <c r="AT635">
        <v>70</v>
      </c>
      <c r="AU635">
        <v>10</v>
      </c>
      <c r="AV635">
        <v>1</v>
      </c>
      <c r="AW635">
        <v>1</v>
      </c>
      <c r="AZ635">
        <v>1</v>
      </c>
      <c r="BA635">
        <v>1</v>
      </c>
      <c r="BB635">
        <v>1</v>
      </c>
      <c r="BC635">
        <v>1</v>
      </c>
      <c r="BD635" t="s">
        <v>3</v>
      </c>
      <c r="BE635" t="s">
        <v>3</v>
      </c>
      <c r="BF635" t="s">
        <v>3</v>
      </c>
      <c r="BG635" t="s">
        <v>3</v>
      </c>
      <c r="BH635">
        <v>0</v>
      </c>
      <c r="BI635">
        <v>4</v>
      </c>
      <c r="BJ635" t="s">
        <v>162</v>
      </c>
      <c r="BM635">
        <v>0</v>
      </c>
      <c r="BN635">
        <v>0</v>
      </c>
      <c r="BO635" t="s">
        <v>3</v>
      </c>
      <c r="BP635">
        <v>0</v>
      </c>
      <c r="BQ635">
        <v>1</v>
      </c>
      <c r="BR635">
        <v>0</v>
      </c>
      <c r="BS635">
        <v>1</v>
      </c>
      <c r="BT635">
        <v>1</v>
      </c>
      <c r="BU635">
        <v>1</v>
      </c>
      <c r="BV635">
        <v>1</v>
      </c>
      <c r="BW635">
        <v>1</v>
      </c>
      <c r="BX635">
        <v>1</v>
      </c>
      <c r="BY635" t="s">
        <v>3</v>
      </c>
      <c r="BZ635">
        <v>70</v>
      </c>
      <c r="CA635">
        <v>10</v>
      </c>
      <c r="CE635">
        <v>0</v>
      </c>
      <c r="CF635">
        <v>0</v>
      </c>
      <c r="CG635">
        <v>0</v>
      </c>
      <c r="CM635">
        <v>0</v>
      </c>
      <c r="CN635" t="s">
        <v>3</v>
      </c>
      <c r="CO635">
        <v>0</v>
      </c>
      <c r="CP635">
        <f t="shared" si="434"/>
        <v>0</v>
      </c>
      <c r="CQ635">
        <f t="shared" si="435"/>
        <v>20561.080000000002</v>
      </c>
      <c r="CR635">
        <f t="shared" si="453"/>
        <v>1074.95</v>
      </c>
      <c r="CS635">
        <f t="shared" si="436"/>
        <v>448.92</v>
      </c>
      <c r="CT635">
        <f t="shared" si="437"/>
        <v>2242.9299999999998</v>
      </c>
      <c r="CU635">
        <f t="shared" si="438"/>
        <v>0</v>
      </c>
      <c r="CV635">
        <f t="shared" si="439"/>
        <v>10.3</v>
      </c>
      <c r="CW635">
        <f t="shared" si="440"/>
        <v>0</v>
      </c>
      <c r="CX635">
        <f t="shared" si="441"/>
        <v>0</v>
      </c>
      <c r="CY635">
        <f t="shared" si="442"/>
        <v>0</v>
      </c>
      <c r="CZ635">
        <f t="shared" si="443"/>
        <v>0</v>
      </c>
      <c r="DC635" t="s">
        <v>3</v>
      </c>
      <c r="DD635" t="s">
        <v>3</v>
      </c>
      <c r="DE635" t="s">
        <v>3</v>
      </c>
      <c r="DF635" t="s">
        <v>3</v>
      </c>
      <c r="DG635" t="s">
        <v>3</v>
      </c>
      <c r="DH635" t="s">
        <v>3</v>
      </c>
      <c r="DI635" t="s">
        <v>3</v>
      </c>
      <c r="DJ635" t="s">
        <v>3</v>
      </c>
      <c r="DK635" t="s">
        <v>3</v>
      </c>
      <c r="DL635" t="s">
        <v>3</v>
      </c>
      <c r="DM635" t="s">
        <v>3</v>
      </c>
      <c r="DN635">
        <v>0</v>
      </c>
      <c r="DO635">
        <v>0</v>
      </c>
      <c r="DP635">
        <v>1</v>
      </c>
      <c r="DQ635">
        <v>1</v>
      </c>
      <c r="DU635">
        <v>1005</v>
      </c>
      <c r="DV635" t="s">
        <v>161</v>
      </c>
      <c r="DW635" t="s">
        <v>161</v>
      </c>
      <c r="DX635">
        <v>100</v>
      </c>
      <c r="EE635">
        <v>34857346</v>
      </c>
      <c r="EF635">
        <v>1</v>
      </c>
      <c r="EG635" t="s">
        <v>22</v>
      </c>
      <c r="EH635">
        <v>0</v>
      </c>
      <c r="EI635" t="s">
        <v>3</v>
      </c>
      <c r="EJ635">
        <v>4</v>
      </c>
      <c r="EK635">
        <v>0</v>
      </c>
      <c r="EL635" t="s">
        <v>23</v>
      </c>
      <c r="EM635" t="s">
        <v>24</v>
      </c>
      <c r="EO635" t="s">
        <v>3</v>
      </c>
      <c r="EQ635">
        <v>0</v>
      </c>
      <c r="ER635">
        <v>23878.959999999999</v>
      </c>
      <c r="ES635">
        <v>20561.080000000002</v>
      </c>
      <c r="ET635">
        <v>1074.95</v>
      </c>
      <c r="EU635">
        <v>448.92</v>
      </c>
      <c r="EV635">
        <v>2242.9299999999998</v>
      </c>
      <c r="EW635">
        <v>10.3</v>
      </c>
      <c r="EX635">
        <v>0</v>
      </c>
      <c r="EY635">
        <v>0</v>
      </c>
      <c r="FQ635">
        <v>0</v>
      </c>
      <c r="FR635">
        <f t="shared" si="444"/>
        <v>0</v>
      </c>
      <c r="FS635">
        <v>0</v>
      </c>
      <c r="FX635">
        <v>70</v>
      </c>
      <c r="FY635">
        <v>10</v>
      </c>
      <c r="GA635" t="s">
        <v>3</v>
      </c>
      <c r="GD635">
        <v>0</v>
      </c>
      <c r="GF635">
        <v>720112528</v>
      </c>
      <c r="GG635">
        <v>2</v>
      </c>
      <c r="GH635">
        <v>1</v>
      </c>
      <c r="GI635">
        <v>-2</v>
      </c>
      <c r="GJ635">
        <v>0</v>
      </c>
      <c r="GK635">
        <f>ROUND(R635*(R12)/100,2)</f>
        <v>0</v>
      </c>
      <c r="GL635">
        <f t="shared" si="445"/>
        <v>0</v>
      </c>
      <c r="GM635">
        <f t="shared" si="454"/>
        <v>0</v>
      </c>
      <c r="GN635">
        <f t="shared" si="455"/>
        <v>0</v>
      </c>
      <c r="GO635">
        <f t="shared" si="456"/>
        <v>0</v>
      </c>
      <c r="GP635">
        <f t="shared" si="457"/>
        <v>0</v>
      </c>
      <c r="GR635">
        <v>0</v>
      </c>
      <c r="GS635">
        <v>3</v>
      </c>
      <c r="GT635">
        <v>0</v>
      </c>
      <c r="GU635" t="s">
        <v>3</v>
      </c>
      <c r="GV635">
        <f t="shared" si="446"/>
        <v>0</v>
      </c>
      <c r="GW635">
        <v>1</v>
      </c>
      <c r="GX635">
        <f t="shared" si="447"/>
        <v>0</v>
      </c>
      <c r="HA635">
        <v>0</v>
      </c>
      <c r="HB635">
        <v>0</v>
      </c>
      <c r="HC635">
        <f t="shared" si="448"/>
        <v>0</v>
      </c>
      <c r="IK635">
        <v>0</v>
      </c>
    </row>
    <row r="636" spans="1:245" x14ac:dyDescent="0.2">
      <c r="A636">
        <v>18</v>
      </c>
      <c r="B636">
        <v>1</v>
      </c>
      <c r="C636">
        <v>93</v>
      </c>
      <c r="E636" t="s">
        <v>285</v>
      </c>
      <c r="F636" t="s">
        <v>164</v>
      </c>
      <c r="G636" t="s">
        <v>165</v>
      </c>
      <c r="H636" t="s">
        <v>37</v>
      </c>
      <c r="I636">
        <f>I635*J636</f>
        <v>0</v>
      </c>
      <c r="J636">
        <v>-7.14</v>
      </c>
      <c r="O636">
        <f t="shared" si="418"/>
        <v>0</v>
      </c>
      <c r="P636">
        <f t="shared" si="419"/>
        <v>0</v>
      </c>
      <c r="Q636">
        <f t="shared" si="420"/>
        <v>0</v>
      </c>
      <c r="R636">
        <f t="shared" si="421"/>
        <v>0</v>
      </c>
      <c r="S636">
        <f t="shared" si="422"/>
        <v>0</v>
      </c>
      <c r="T636">
        <f t="shared" si="423"/>
        <v>0</v>
      </c>
      <c r="U636">
        <f t="shared" si="424"/>
        <v>0</v>
      </c>
      <c r="V636">
        <f t="shared" si="425"/>
        <v>0</v>
      </c>
      <c r="W636">
        <f t="shared" si="426"/>
        <v>0</v>
      </c>
      <c r="X636">
        <f t="shared" si="427"/>
        <v>0</v>
      </c>
      <c r="Y636">
        <f t="shared" si="428"/>
        <v>0</v>
      </c>
      <c r="AA636">
        <v>39292387</v>
      </c>
      <c r="AB636">
        <f t="shared" si="429"/>
        <v>2628.2</v>
      </c>
      <c r="AC636">
        <f t="shared" si="449"/>
        <v>2628.2</v>
      </c>
      <c r="AD636">
        <f t="shared" si="450"/>
        <v>0</v>
      </c>
      <c r="AE636">
        <f t="shared" si="451"/>
        <v>0</v>
      </c>
      <c r="AF636">
        <f t="shared" si="451"/>
        <v>0</v>
      </c>
      <c r="AG636">
        <f t="shared" si="431"/>
        <v>0</v>
      </c>
      <c r="AH636">
        <f t="shared" si="452"/>
        <v>0</v>
      </c>
      <c r="AI636">
        <f t="shared" si="452"/>
        <v>0</v>
      </c>
      <c r="AJ636">
        <f t="shared" si="433"/>
        <v>0</v>
      </c>
      <c r="AK636">
        <v>2628.2</v>
      </c>
      <c r="AL636">
        <v>2628.2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70</v>
      </c>
      <c r="AU636">
        <v>10</v>
      </c>
      <c r="AV636">
        <v>1</v>
      </c>
      <c r="AW636">
        <v>1</v>
      </c>
      <c r="AZ636">
        <v>1</v>
      </c>
      <c r="BA636">
        <v>1</v>
      </c>
      <c r="BB636">
        <v>1</v>
      </c>
      <c r="BC636">
        <v>1</v>
      </c>
      <c r="BD636" t="s">
        <v>3</v>
      </c>
      <c r="BE636" t="s">
        <v>3</v>
      </c>
      <c r="BF636" t="s">
        <v>3</v>
      </c>
      <c r="BG636" t="s">
        <v>3</v>
      </c>
      <c r="BH636">
        <v>3</v>
      </c>
      <c r="BI636">
        <v>4</v>
      </c>
      <c r="BJ636" t="s">
        <v>166</v>
      </c>
      <c r="BM636">
        <v>0</v>
      </c>
      <c r="BN636">
        <v>0</v>
      </c>
      <c r="BO636" t="s">
        <v>3</v>
      </c>
      <c r="BP636">
        <v>0</v>
      </c>
      <c r="BQ636">
        <v>1</v>
      </c>
      <c r="BR636">
        <v>1</v>
      </c>
      <c r="BS636">
        <v>1</v>
      </c>
      <c r="BT636">
        <v>1</v>
      </c>
      <c r="BU636">
        <v>1</v>
      </c>
      <c r="BV636">
        <v>1</v>
      </c>
      <c r="BW636">
        <v>1</v>
      </c>
      <c r="BX636">
        <v>1</v>
      </c>
      <c r="BY636" t="s">
        <v>3</v>
      </c>
      <c r="BZ636">
        <v>70</v>
      </c>
      <c r="CA636">
        <v>10</v>
      </c>
      <c r="CE636">
        <v>0</v>
      </c>
      <c r="CF636">
        <v>0</v>
      </c>
      <c r="CG636">
        <v>0</v>
      </c>
      <c r="CM636">
        <v>0</v>
      </c>
      <c r="CN636" t="s">
        <v>3</v>
      </c>
      <c r="CO636">
        <v>0</v>
      </c>
      <c r="CP636">
        <f t="shared" si="434"/>
        <v>0</v>
      </c>
      <c r="CQ636">
        <f t="shared" si="435"/>
        <v>2628.2</v>
      </c>
      <c r="CR636">
        <f t="shared" si="453"/>
        <v>0</v>
      </c>
      <c r="CS636">
        <f t="shared" si="436"/>
        <v>0</v>
      </c>
      <c r="CT636">
        <f t="shared" si="437"/>
        <v>0</v>
      </c>
      <c r="CU636">
        <f t="shared" si="438"/>
        <v>0</v>
      </c>
      <c r="CV636">
        <f t="shared" si="439"/>
        <v>0</v>
      </c>
      <c r="CW636">
        <f t="shared" si="440"/>
        <v>0</v>
      </c>
      <c r="CX636">
        <f t="shared" si="441"/>
        <v>0</v>
      </c>
      <c r="CY636">
        <f t="shared" si="442"/>
        <v>0</v>
      </c>
      <c r="CZ636">
        <f t="shared" si="443"/>
        <v>0</v>
      </c>
      <c r="DC636" t="s">
        <v>3</v>
      </c>
      <c r="DD636" t="s">
        <v>3</v>
      </c>
      <c r="DE636" t="s">
        <v>3</v>
      </c>
      <c r="DF636" t="s">
        <v>3</v>
      </c>
      <c r="DG636" t="s">
        <v>3</v>
      </c>
      <c r="DH636" t="s">
        <v>3</v>
      </c>
      <c r="DI636" t="s">
        <v>3</v>
      </c>
      <c r="DJ636" t="s">
        <v>3</v>
      </c>
      <c r="DK636" t="s">
        <v>3</v>
      </c>
      <c r="DL636" t="s">
        <v>3</v>
      </c>
      <c r="DM636" t="s">
        <v>3</v>
      </c>
      <c r="DN636">
        <v>0</v>
      </c>
      <c r="DO636">
        <v>0</v>
      </c>
      <c r="DP636">
        <v>1</v>
      </c>
      <c r="DQ636">
        <v>1</v>
      </c>
      <c r="DU636">
        <v>1009</v>
      </c>
      <c r="DV636" t="s">
        <v>37</v>
      </c>
      <c r="DW636" t="s">
        <v>37</v>
      </c>
      <c r="DX636">
        <v>1000</v>
      </c>
      <c r="EE636">
        <v>34857346</v>
      </c>
      <c r="EF636">
        <v>1</v>
      </c>
      <c r="EG636" t="s">
        <v>22</v>
      </c>
      <c r="EH636">
        <v>0</v>
      </c>
      <c r="EI636" t="s">
        <v>3</v>
      </c>
      <c r="EJ636">
        <v>4</v>
      </c>
      <c r="EK636">
        <v>0</v>
      </c>
      <c r="EL636" t="s">
        <v>23</v>
      </c>
      <c r="EM636" t="s">
        <v>24</v>
      </c>
      <c r="EO636" t="s">
        <v>3</v>
      </c>
      <c r="EQ636">
        <v>32768</v>
      </c>
      <c r="ER636">
        <v>2628.2</v>
      </c>
      <c r="ES636">
        <v>2628.2</v>
      </c>
      <c r="ET636">
        <v>0</v>
      </c>
      <c r="EU636">
        <v>0</v>
      </c>
      <c r="EV636">
        <v>0</v>
      </c>
      <c r="EW636">
        <v>0</v>
      </c>
      <c r="EX636">
        <v>0</v>
      </c>
      <c r="FQ636">
        <v>0</v>
      </c>
      <c r="FR636">
        <f t="shared" si="444"/>
        <v>0</v>
      </c>
      <c r="FS636">
        <v>0</v>
      </c>
      <c r="FX636">
        <v>70</v>
      </c>
      <c r="FY636">
        <v>10</v>
      </c>
      <c r="GA636" t="s">
        <v>3</v>
      </c>
      <c r="GD636">
        <v>0</v>
      </c>
      <c r="GF636">
        <v>1680765387</v>
      </c>
      <c r="GG636">
        <v>2</v>
      </c>
      <c r="GH636">
        <v>1</v>
      </c>
      <c r="GI636">
        <v>-2</v>
      </c>
      <c r="GJ636">
        <v>0</v>
      </c>
      <c r="GK636">
        <f>ROUND(R636*(R12)/100,2)</f>
        <v>0</v>
      </c>
      <c r="GL636">
        <f t="shared" si="445"/>
        <v>0</v>
      </c>
      <c r="GM636">
        <f t="shared" si="454"/>
        <v>0</v>
      </c>
      <c r="GN636">
        <f t="shared" si="455"/>
        <v>0</v>
      </c>
      <c r="GO636">
        <f t="shared" si="456"/>
        <v>0</v>
      </c>
      <c r="GP636">
        <f t="shared" si="457"/>
        <v>0</v>
      </c>
      <c r="GR636">
        <v>0</v>
      </c>
      <c r="GS636">
        <v>3</v>
      </c>
      <c r="GT636">
        <v>0</v>
      </c>
      <c r="GU636" t="s">
        <v>3</v>
      </c>
      <c r="GV636">
        <f t="shared" si="446"/>
        <v>0</v>
      </c>
      <c r="GW636">
        <v>1</v>
      </c>
      <c r="GX636">
        <f t="shared" si="447"/>
        <v>0</v>
      </c>
      <c r="HA636">
        <v>0</v>
      </c>
      <c r="HB636">
        <v>0</v>
      </c>
      <c r="HC636">
        <f t="shared" si="448"/>
        <v>0</v>
      </c>
      <c r="IK636">
        <v>0</v>
      </c>
    </row>
    <row r="637" spans="1:245" x14ac:dyDescent="0.2">
      <c r="A637">
        <v>18</v>
      </c>
      <c r="B637">
        <v>1</v>
      </c>
      <c r="C637">
        <v>94</v>
      </c>
      <c r="E637" t="s">
        <v>286</v>
      </c>
      <c r="F637" t="s">
        <v>164</v>
      </c>
      <c r="G637" t="s">
        <v>165</v>
      </c>
      <c r="H637" t="s">
        <v>37</v>
      </c>
      <c r="I637">
        <f>I635*J637</f>
        <v>0</v>
      </c>
      <c r="J637">
        <v>11.9</v>
      </c>
      <c r="O637">
        <f t="shared" si="418"/>
        <v>0</v>
      </c>
      <c r="P637">
        <f t="shared" si="419"/>
        <v>0</v>
      </c>
      <c r="Q637">
        <f t="shared" si="420"/>
        <v>0</v>
      </c>
      <c r="R637">
        <f t="shared" si="421"/>
        <v>0</v>
      </c>
      <c r="S637">
        <f t="shared" si="422"/>
        <v>0</v>
      </c>
      <c r="T637">
        <f t="shared" si="423"/>
        <v>0</v>
      </c>
      <c r="U637">
        <f t="shared" si="424"/>
        <v>0</v>
      </c>
      <c r="V637">
        <f t="shared" si="425"/>
        <v>0</v>
      </c>
      <c r="W637">
        <f t="shared" si="426"/>
        <v>0</v>
      </c>
      <c r="X637">
        <f t="shared" si="427"/>
        <v>0</v>
      </c>
      <c r="Y637">
        <f t="shared" si="428"/>
        <v>0</v>
      </c>
      <c r="AA637">
        <v>39292387</v>
      </c>
      <c r="AB637">
        <f t="shared" si="429"/>
        <v>2628.2</v>
      </c>
      <c r="AC637">
        <f t="shared" si="449"/>
        <v>2628.2</v>
      </c>
      <c r="AD637">
        <f t="shared" si="450"/>
        <v>0</v>
      </c>
      <c r="AE637">
        <f t="shared" si="451"/>
        <v>0</v>
      </c>
      <c r="AF637">
        <f t="shared" si="451"/>
        <v>0</v>
      </c>
      <c r="AG637">
        <f t="shared" si="431"/>
        <v>0</v>
      </c>
      <c r="AH637">
        <f t="shared" si="452"/>
        <v>0</v>
      </c>
      <c r="AI637">
        <f t="shared" si="452"/>
        <v>0</v>
      </c>
      <c r="AJ637">
        <f t="shared" si="433"/>
        <v>0</v>
      </c>
      <c r="AK637">
        <v>2628.2</v>
      </c>
      <c r="AL637">
        <v>2628.2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70</v>
      </c>
      <c r="AU637">
        <v>10</v>
      </c>
      <c r="AV637">
        <v>1</v>
      </c>
      <c r="AW637">
        <v>1</v>
      </c>
      <c r="AZ637">
        <v>1</v>
      </c>
      <c r="BA637">
        <v>1</v>
      </c>
      <c r="BB637">
        <v>1</v>
      </c>
      <c r="BC637">
        <v>1</v>
      </c>
      <c r="BD637" t="s">
        <v>3</v>
      </c>
      <c r="BE637" t="s">
        <v>3</v>
      </c>
      <c r="BF637" t="s">
        <v>3</v>
      </c>
      <c r="BG637" t="s">
        <v>3</v>
      </c>
      <c r="BH637">
        <v>3</v>
      </c>
      <c r="BI637">
        <v>4</v>
      </c>
      <c r="BJ637" t="s">
        <v>166</v>
      </c>
      <c r="BM637">
        <v>0</v>
      </c>
      <c r="BN637">
        <v>0</v>
      </c>
      <c r="BO637" t="s">
        <v>3</v>
      </c>
      <c r="BP637">
        <v>0</v>
      </c>
      <c r="BQ637">
        <v>1</v>
      </c>
      <c r="BR637">
        <v>0</v>
      </c>
      <c r="BS637">
        <v>1</v>
      </c>
      <c r="BT637">
        <v>1</v>
      </c>
      <c r="BU637">
        <v>1</v>
      </c>
      <c r="BV637">
        <v>1</v>
      </c>
      <c r="BW637">
        <v>1</v>
      </c>
      <c r="BX637">
        <v>1</v>
      </c>
      <c r="BY637" t="s">
        <v>3</v>
      </c>
      <c r="BZ637">
        <v>70</v>
      </c>
      <c r="CA637">
        <v>10</v>
      </c>
      <c r="CE637">
        <v>0</v>
      </c>
      <c r="CF637">
        <v>0</v>
      </c>
      <c r="CG637">
        <v>0</v>
      </c>
      <c r="CM637">
        <v>0</v>
      </c>
      <c r="CN637" t="s">
        <v>3</v>
      </c>
      <c r="CO637">
        <v>0</v>
      </c>
      <c r="CP637">
        <f t="shared" si="434"/>
        <v>0</v>
      </c>
      <c r="CQ637">
        <f t="shared" si="435"/>
        <v>2628.2</v>
      </c>
      <c r="CR637">
        <f t="shared" si="453"/>
        <v>0</v>
      </c>
      <c r="CS637">
        <f t="shared" si="436"/>
        <v>0</v>
      </c>
      <c r="CT637">
        <f t="shared" si="437"/>
        <v>0</v>
      </c>
      <c r="CU637">
        <f t="shared" si="438"/>
        <v>0</v>
      </c>
      <c r="CV637">
        <f t="shared" si="439"/>
        <v>0</v>
      </c>
      <c r="CW637">
        <f t="shared" si="440"/>
        <v>0</v>
      </c>
      <c r="CX637">
        <f t="shared" si="441"/>
        <v>0</v>
      </c>
      <c r="CY637">
        <f t="shared" si="442"/>
        <v>0</v>
      </c>
      <c r="CZ637">
        <f t="shared" si="443"/>
        <v>0</v>
      </c>
      <c r="DC637" t="s">
        <v>3</v>
      </c>
      <c r="DD637" t="s">
        <v>3</v>
      </c>
      <c r="DE637" t="s">
        <v>3</v>
      </c>
      <c r="DF637" t="s">
        <v>3</v>
      </c>
      <c r="DG637" t="s">
        <v>3</v>
      </c>
      <c r="DH637" t="s">
        <v>3</v>
      </c>
      <c r="DI637" t="s">
        <v>3</v>
      </c>
      <c r="DJ637" t="s">
        <v>3</v>
      </c>
      <c r="DK637" t="s">
        <v>3</v>
      </c>
      <c r="DL637" t="s">
        <v>3</v>
      </c>
      <c r="DM637" t="s">
        <v>3</v>
      </c>
      <c r="DN637">
        <v>0</v>
      </c>
      <c r="DO637">
        <v>0</v>
      </c>
      <c r="DP637">
        <v>1</v>
      </c>
      <c r="DQ637">
        <v>1</v>
      </c>
      <c r="DU637">
        <v>1009</v>
      </c>
      <c r="DV637" t="s">
        <v>37</v>
      </c>
      <c r="DW637" t="s">
        <v>37</v>
      </c>
      <c r="DX637">
        <v>1000</v>
      </c>
      <c r="EE637">
        <v>34857346</v>
      </c>
      <c r="EF637">
        <v>1</v>
      </c>
      <c r="EG637" t="s">
        <v>22</v>
      </c>
      <c r="EH637">
        <v>0</v>
      </c>
      <c r="EI637" t="s">
        <v>3</v>
      </c>
      <c r="EJ637">
        <v>4</v>
      </c>
      <c r="EK637">
        <v>0</v>
      </c>
      <c r="EL637" t="s">
        <v>23</v>
      </c>
      <c r="EM637" t="s">
        <v>24</v>
      </c>
      <c r="EO637" t="s">
        <v>3</v>
      </c>
      <c r="EQ637">
        <v>0</v>
      </c>
      <c r="ER637">
        <v>2628.2</v>
      </c>
      <c r="ES637">
        <v>2628.2</v>
      </c>
      <c r="ET637">
        <v>0</v>
      </c>
      <c r="EU637">
        <v>0</v>
      </c>
      <c r="EV637">
        <v>0</v>
      </c>
      <c r="EW637">
        <v>0</v>
      </c>
      <c r="EX637">
        <v>0</v>
      </c>
      <c r="FQ637">
        <v>0</v>
      </c>
      <c r="FR637">
        <f t="shared" si="444"/>
        <v>0</v>
      </c>
      <c r="FS637">
        <v>0</v>
      </c>
      <c r="FX637">
        <v>70</v>
      </c>
      <c r="FY637">
        <v>10</v>
      </c>
      <c r="GA637" t="s">
        <v>3</v>
      </c>
      <c r="GD637">
        <v>0</v>
      </c>
      <c r="GF637">
        <v>1680765387</v>
      </c>
      <c r="GG637">
        <v>2</v>
      </c>
      <c r="GH637">
        <v>1</v>
      </c>
      <c r="GI637">
        <v>-2</v>
      </c>
      <c r="GJ637">
        <v>0</v>
      </c>
      <c r="GK637">
        <f>ROUND(R637*(R12)/100,2)</f>
        <v>0</v>
      </c>
      <c r="GL637">
        <f t="shared" si="445"/>
        <v>0</v>
      </c>
      <c r="GM637">
        <f t="shared" si="454"/>
        <v>0</v>
      </c>
      <c r="GN637">
        <f t="shared" si="455"/>
        <v>0</v>
      </c>
      <c r="GO637">
        <f t="shared" si="456"/>
        <v>0</v>
      </c>
      <c r="GP637">
        <f t="shared" si="457"/>
        <v>0</v>
      </c>
      <c r="GR637">
        <v>0</v>
      </c>
      <c r="GS637">
        <v>3</v>
      </c>
      <c r="GT637">
        <v>0</v>
      </c>
      <c r="GU637" t="s">
        <v>3</v>
      </c>
      <c r="GV637">
        <f t="shared" si="446"/>
        <v>0</v>
      </c>
      <c r="GW637">
        <v>1</v>
      </c>
      <c r="GX637">
        <f t="shared" si="447"/>
        <v>0</v>
      </c>
      <c r="HA637">
        <v>0</v>
      </c>
      <c r="HB637">
        <v>0</v>
      </c>
      <c r="HC637">
        <f t="shared" si="448"/>
        <v>0</v>
      </c>
      <c r="IK637">
        <v>0</v>
      </c>
    </row>
    <row r="639" spans="1:245" x14ac:dyDescent="0.2">
      <c r="A639" s="2">
        <v>51</v>
      </c>
      <c r="B639" s="2">
        <f>B622</f>
        <v>1</v>
      </c>
      <c r="C639" s="2">
        <f>A622</f>
        <v>5</v>
      </c>
      <c r="D639" s="2">
        <f>ROW(A622)</f>
        <v>622</v>
      </c>
      <c r="E639" s="2"/>
      <c r="F639" s="2" t="str">
        <f>IF(F622&lt;&gt;"",F622,"")</f>
        <v>Новый подраздел</v>
      </c>
      <c r="G639" s="2" t="str">
        <f>IF(G622&lt;&gt;"",G622,"")</f>
        <v>Устройство площадки</v>
      </c>
      <c r="H639" s="2">
        <v>0</v>
      </c>
      <c r="I639" s="2"/>
      <c r="J639" s="2"/>
      <c r="K639" s="2"/>
      <c r="L639" s="2"/>
      <c r="M639" s="2"/>
      <c r="N639" s="2"/>
      <c r="O639" s="2">
        <f t="shared" ref="O639:T639" si="458">ROUND(AB639,2)</f>
        <v>0</v>
      </c>
      <c r="P639" s="2">
        <f t="shared" si="458"/>
        <v>0</v>
      </c>
      <c r="Q639" s="2">
        <f t="shared" si="458"/>
        <v>0</v>
      </c>
      <c r="R639" s="2">
        <f t="shared" si="458"/>
        <v>0</v>
      </c>
      <c r="S639" s="2">
        <f t="shared" si="458"/>
        <v>0</v>
      </c>
      <c r="T639" s="2">
        <f t="shared" si="458"/>
        <v>0</v>
      </c>
      <c r="U639" s="2">
        <f>AH639</f>
        <v>0</v>
      </c>
      <c r="V639" s="2">
        <f>AI639</f>
        <v>0</v>
      </c>
      <c r="W639" s="2">
        <f>ROUND(AJ639,2)</f>
        <v>0</v>
      </c>
      <c r="X639" s="2">
        <f>ROUND(AK639,2)</f>
        <v>0</v>
      </c>
      <c r="Y639" s="2">
        <f>ROUND(AL639,2)</f>
        <v>0</v>
      </c>
      <c r="Z639" s="2"/>
      <c r="AA639" s="2"/>
      <c r="AB639" s="2">
        <f>ROUND(SUMIF(AA626:AA637,"=39292387",O626:O637),2)</f>
        <v>0</v>
      </c>
      <c r="AC639" s="2">
        <f>ROUND(SUMIF(AA626:AA637,"=39292387",P626:P637),2)</f>
        <v>0</v>
      </c>
      <c r="AD639" s="2">
        <f>ROUND(SUMIF(AA626:AA637,"=39292387",Q626:Q637),2)</f>
        <v>0</v>
      </c>
      <c r="AE639" s="2">
        <f>ROUND(SUMIF(AA626:AA637,"=39292387",R626:R637),2)</f>
        <v>0</v>
      </c>
      <c r="AF639" s="2">
        <f>ROUND(SUMIF(AA626:AA637,"=39292387",S626:S637),2)</f>
        <v>0</v>
      </c>
      <c r="AG639" s="2">
        <f>ROUND(SUMIF(AA626:AA637,"=39292387",T626:T637),2)</f>
        <v>0</v>
      </c>
      <c r="AH639" s="2">
        <f>SUMIF(AA626:AA637,"=39292387",U626:U637)</f>
        <v>0</v>
      </c>
      <c r="AI639" s="2">
        <f>SUMIF(AA626:AA637,"=39292387",V626:V637)</f>
        <v>0</v>
      </c>
      <c r="AJ639" s="2">
        <f>ROUND(SUMIF(AA626:AA637,"=39292387",W626:W637),2)</f>
        <v>0</v>
      </c>
      <c r="AK639" s="2">
        <f>ROUND(SUMIF(AA626:AA637,"=39292387",X626:X637),2)</f>
        <v>0</v>
      </c>
      <c r="AL639" s="2">
        <f>ROUND(SUMIF(AA626:AA637,"=39292387",Y626:Y637),2)</f>
        <v>0</v>
      </c>
      <c r="AM639" s="2"/>
      <c r="AN639" s="2"/>
      <c r="AO639" s="2">
        <f t="shared" ref="AO639:BC639" si="459">ROUND(BX639,2)</f>
        <v>0</v>
      </c>
      <c r="AP639" s="2">
        <f t="shared" si="459"/>
        <v>0</v>
      </c>
      <c r="AQ639" s="2">
        <f t="shared" si="459"/>
        <v>0</v>
      </c>
      <c r="AR639" s="2">
        <f t="shared" si="459"/>
        <v>0</v>
      </c>
      <c r="AS639" s="2">
        <f t="shared" si="459"/>
        <v>0</v>
      </c>
      <c r="AT639" s="2">
        <f t="shared" si="459"/>
        <v>0</v>
      </c>
      <c r="AU639" s="2">
        <f t="shared" si="459"/>
        <v>0</v>
      </c>
      <c r="AV639" s="2">
        <f t="shared" si="459"/>
        <v>0</v>
      </c>
      <c r="AW639" s="2">
        <f t="shared" si="459"/>
        <v>0</v>
      </c>
      <c r="AX639" s="2">
        <f t="shared" si="459"/>
        <v>0</v>
      </c>
      <c r="AY639" s="2">
        <f t="shared" si="459"/>
        <v>0</v>
      </c>
      <c r="AZ639" s="2">
        <f t="shared" si="459"/>
        <v>0</v>
      </c>
      <c r="BA639" s="2">
        <f t="shared" si="459"/>
        <v>0</v>
      </c>
      <c r="BB639" s="2">
        <f t="shared" si="459"/>
        <v>0</v>
      </c>
      <c r="BC639" s="2">
        <f t="shared" si="459"/>
        <v>0</v>
      </c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>
        <f>ROUND(SUMIF(AA626:AA637,"=39292387",FQ626:FQ637),2)</f>
        <v>0</v>
      </c>
      <c r="BY639" s="2">
        <f>ROUND(SUMIF(AA626:AA637,"=39292387",FR626:FR637),2)</f>
        <v>0</v>
      </c>
      <c r="BZ639" s="2">
        <f>ROUND(SUMIF(AA626:AA637,"=39292387",GL626:GL637),2)</f>
        <v>0</v>
      </c>
      <c r="CA639" s="2">
        <f>ROUND(SUMIF(AA626:AA637,"=39292387",GM626:GM637),2)</f>
        <v>0</v>
      </c>
      <c r="CB639" s="2">
        <f>ROUND(SUMIF(AA626:AA637,"=39292387",GN626:GN637),2)</f>
        <v>0</v>
      </c>
      <c r="CC639" s="2">
        <f>ROUND(SUMIF(AA626:AA637,"=39292387",GO626:GO637),2)</f>
        <v>0</v>
      </c>
      <c r="CD639" s="2">
        <f>ROUND(SUMIF(AA626:AA637,"=39292387",GP626:GP637),2)</f>
        <v>0</v>
      </c>
      <c r="CE639" s="2">
        <f>AC639-BX639</f>
        <v>0</v>
      </c>
      <c r="CF639" s="2">
        <f>AC639-BY639</f>
        <v>0</v>
      </c>
      <c r="CG639" s="2">
        <f>BX639-BZ639</f>
        <v>0</v>
      </c>
      <c r="CH639" s="2">
        <f>AC639-BX639-BY639+BZ639</f>
        <v>0</v>
      </c>
      <c r="CI639" s="2">
        <f>BY639-BZ639</f>
        <v>0</v>
      </c>
      <c r="CJ639" s="2">
        <f>ROUND(SUMIF(AA626:AA637,"=39292387",GX626:GX637),2)</f>
        <v>0</v>
      </c>
      <c r="CK639" s="2">
        <f>ROUND(SUMIF(AA626:AA637,"=39292387",GY626:GY637),2)</f>
        <v>0</v>
      </c>
      <c r="CL639" s="2">
        <f>ROUND(SUMIF(AA626:AA637,"=39292387",GZ626:GZ637),2)</f>
        <v>0</v>
      </c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>
        <v>0</v>
      </c>
    </row>
    <row r="641" spans="1:23" x14ac:dyDescent="0.2">
      <c r="A641" s="4">
        <v>50</v>
      </c>
      <c r="B641" s="4">
        <v>0</v>
      </c>
      <c r="C641" s="4">
        <v>0</v>
      </c>
      <c r="D641" s="4">
        <v>1</v>
      </c>
      <c r="E641" s="4">
        <v>201</v>
      </c>
      <c r="F641" s="4">
        <f>ROUND(Source!O639,O641)</f>
        <v>0</v>
      </c>
      <c r="G641" s="4" t="s">
        <v>65</v>
      </c>
      <c r="H641" s="4" t="s">
        <v>66</v>
      </c>
      <c r="I641" s="4"/>
      <c r="J641" s="4"/>
      <c r="K641" s="4">
        <v>201</v>
      </c>
      <c r="L641" s="4">
        <v>1</v>
      </c>
      <c r="M641" s="4">
        <v>3</v>
      </c>
      <c r="N641" s="4" t="s">
        <v>3</v>
      </c>
      <c r="O641" s="4">
        <v>2</v>
      </c>
      <c r="P641" s="4"/>
      <c r="Q641" s="4"/>
      <c r="R641" s="4"/>
      <c r="S641" s="4"/>
      <c r="T641" s="4"/>
      <c r="U641" s="4"/>
      <c r="V641" s="4"/>
      <c r="W641" s="4"/>
    </row>
    <row r="642" spans="1:23" x14ac:dyDescent="0.2">
      <c r="A642" s="4">
        <v>50</v>
      </c>
      <c r="B642" s="4">
        <v>0</v>
      </c>
      <c r="C642" s="4">
        <v>0</v>
      </c>
      <c r="D642" s="4">
        <v>1</v>
      </c>
      <c r="E642" s="4">
        <v>202</v>
      </c>
      <c r="F642" s="4">
        <f>ROUND(Source!P639,O642)</f>
        <v>0</v>
      </c>
      <c r="G642" s="4" t="s">
        <v>67</v>
      </c>
      <c r="H642" s="4" t="s">
        <v>68</v>
      </c>
      <c r="I642" s="4"/>
      <c r="J642" s="4"/>
      <c r="K642" s="4">
        <v>202</v>
      </c>
      <c r="L642" s="4">
        <v>2</v>
      </c>
      <c r="M642" s="4">
        <v>3</v>
      </c>
      <c r="N642" s="4" t="s">
        <v>3</v>
      </c>
      <c r="O642" s="4">
        <v>2</v>
      </c>
      <c r="P642" s="4"/>
      <c r="Q642" s="4"/>
      <c r="R642" s="4"/>
      <c r="S642" s="4"/>
      <c r="T642" s="4"/>
      <c r="U642" s="4"/>
      <c r="V642" s="4"/>
      <c r="W642" s="4"/>
    </row>
    <row r="643" spans="1:23" x14ac:dyDescent="0.2">
      <c r="A643" s="4">
        <v>50</v>
      </c>
      <c r="B643" s="4">
        <v>0</v>
      </c>
      <c r="C643" s="4">
        <v>0</v>
      </c>
      <c r="D643" s="4">
        <v>1</v>
      </c>
      <c r="E643" s="4">
        <v>222</v>
      </c>
      <c r="F643" s="4">
        <f>ROUND(Source!AO639,O643)</f>
        <v>0</v>
      </c>
      <c r="G643" s="4" t="s">
        <v>69</v>
      </c>
      <c r="H643" s="4" t="s">
        <v>70</v>
      </c>
      <c r="I643" s="4"/>
      <c r="J643" s="4"/>
      <c r="K643" s="4">
        <v>222</v>
      </c>
      <c r="L643" s="4">
        <v>3</v>
      </c>
      <c r="M643" s="4">
        <v>3</v>
      </c>
      <c r="N643" s="4" t="s">
        <v>3</v>
      </c>
      <c r="O643" s="4">
        <v>2</v>
      </c>
      <c r="P643" s="4"/>
      <c r="Q643" s="4"/>
      <c r="R643" s="4"/>
      <c r="S643" s="4"/>
      <c r="T643" s="4"/>
      <c r="U643" s="4"/>
      <c r="V643" s="4"/>
      <c r="W643" s="4"/>
    </row>
    <row r="644" spans="1:23" x14ac:dyDescent="0.2">
      <c r="A644" s="4">
        <v>50</v>
      </c>
      <c r="B644" s="4">
        <v>0</v>
      </c>
      <c r="C644" s="4">
        <v>0</v>
      </c>
      <c r="D644" s="4">
        <v>1</v>
      </c>
      <c r="E644" s="4">
        <v>225</v>
      </c>
      <c r="F644" s="4">
        <f>ROUND(Source!AV639,O644)</f>
        <v>0</v>
      </c>
      <c r="G644" s="4" t="s">
        <v>71</v>
      </c>
      <c r="H644" s="4" t="s">
        <v>72</v>
      </c>
      <c r="I644" s="4"/>
      <c r="J644" s="4"/>
      <c r="K644" s="4">
        <v>225</v>
      </c>
      <c r="L644" s="4">
        <v>4</v>
      </c>
      <c r="M644" s="4">
        <v>3</v>
      </c>
      <c r="N644" s="4" t="s">
        <v>3</v>
      </c>
      <c r="O644" s="4">
        <v>2</v>
      </c>
      <c r="P644" s="4"/>
      <c r="Q644" s="4"/>
      <c r="R644" s="4"/>
      <c r="S644" s="4"/>
      <c r="T644" s="4"/>
      <c r="U644" s="4"/>
      <c r="V644" s="4"/>
      <c r="W644" s="4"/>
    </row>
    <row r="645" spans="1:23" x14ac:dyDescent="0.2">
      <c r="A645" s="4">
        <v>50</v>
      </c>
      <c r="B645" s="4">
        <v>0</v>
      </c>
      <c r="C645" s="4">
        <v>0</v>
      </c>
      <c r="D645" s="4">
        <v>1</v>
      </c>
      <c r="E645" s="4">
        <v>226</v>
      </c>
      <c r="F645" s="4">
        <f>ROUND(Source!AW639,O645)</f>
        <v>0</v>
      </c>
      <c r="G645" s="4" t="s">
        <v>73</v>
      </c>
      <c r="H645" s="4" t="s">
        <v>74</v>
      </c>
      <c r="I645" s="4"/>
      <c r="J645" s="4"/>
      <c r="K645" s="4">
        <v>226</v>
      </c>
      <c r="L645" s="4">
        <v>5</v>
      </c>
      <c r="M645" s="4">
        <v>3</v>
      </c>
      <c r="N645" s="4" t="s">
        <v>3</v>
      </c>
      <c r="O645" s="4">
        <v>2</v>
      </c>
      <c r="P645" s="4"/>
      <c r="Q645" s="4"/>
      <c r="R645" s="4"/>
      <c r="S645" s="4"/>
      <c r="T645" s="4"/>
      <c r="U645" s="4"/>
      <c r="V645" s="4"/>
      <c r="W645" s="4"/>
    </row>
    <row r="646" spans="1:23" x14ac:dyDescent="0.2">
      <c r="A646" s="4">
        <v>50</v>
      </c>
      <c r="B646" s="4">
        <v>0</v>
      </c>
      <c r="C646" s="4">
        <v>0</v>
      </c>
      <c r="D646" s="4">
        <v>1</v>
      </c>
      <c r="E646" s="4">
        <v>227</v>
      </c>
      <c r="F646" s="4">
        <f>ROUND(Source!AX639,O646)</f>
        <v>0</v>
      </c>
      <c r="G646" s="4" t="s">
        <v>75</v>
      </c>
      <c r="H646" s="4" t="s">
        <v>76</v>
      </c>
      <c r="I646" s="4"/>
      <c r="J646" s="4"/>
      <c r="K646" s="4">
        <v>227</v>
      </c>
      <c r="L646" s="4">
        <v>6</v>
      </c>
      <c r="M646" s="4">
        <v>3</v>
      </c>
      <c r="N646" s="4" t="s">
        <v>3</v>
      </c>
      <c r="O646" s="4">
        <v>2</v>
      </c>
      <c r="P646" s="4"/>
      <c r="Q646" s="4"/>
      <c r="R646" s="4"/>
      <c r="S646" s="4"/>
      <c r="T646" s="4"/>
      <c r="U646" s="4"/>
      <c r="V646" s="4"/>
      <c r="W646" s="4"/>
    </row>
    <row r="647" spans="1:23" x14ac:dyDescent="0.2">
      <c r="A647" s="4">
        <v>50</v>
      </c>
      <c r="B647" s="4">
        <v>0</v>
      </c>
      <c r="C647" s="4">
        <v>0</v>
      </c>
      <c r="D647" s="4">
        <v>1</v>
      </c>
      <c r="E647" s="4">
        <v>228</v>
      </c>
      <c r="F647" s="4">
        <f>ROUND(Source!AY639,O647)</f>
        <v>0</v>
      </c>
      <c r="G647" s="4" t="s">
        <v>77</v>
      </c>
      <c r="H647" s="4" t="s">
        <v>78</v>
      </c>
      <c r="I647" s="4"/>
      <c r="J647" s="4"/>
      <c r="K647" s="4">
        <v>228</v>
      </c>
      <c r="L647" s="4">
        <v>7</v>
      </c>
      <c r="M647" s="4">
        <v>3</v>
      </c>
      <c r="N647" s="4" t="s">
        <v>3</v>
      </c>
      <c r="O647" s="4">
        <v>2</v>
      </c>
      <c r="P647" s="4"/>
      <c r="Q647" s="4"/>
      <c r="R647" s="4"/>
      <c r="S647" s="4"/>
      <c r="T647" s="4"/>
      <c r="U647" s="4"/>
      <c r="V647" s="4"/>
      <c r="W647" s="4"/>
    </row>
    <row r="648" spans="1:23" x14ac:dyDescent="0.2">
      <c r="A648" s="4">
        <v>50</v>
      </c>
      <c r="B648" s="4">
        <v>0</v>
      </c>
      <c r="C648" s="4">
        <v>0</v>
      </c>
      <c r="D648" s="4">
        <v>1</v>
      </c>
      <c r="E648" s="4">
        <v>216</v>
      </c>
      <c r="F648" s="4">
        <f>ROUND(Source!AP639,O648)</f>
        <v>0</v>
      </c>
      <c r="G648" s="4" t="s">
        <v>79</v>
      </c>
      <c r="H648" s="4" t="s">
        <v>80</v>
      </c>
      <c r="I648" s="4"/>
      <c r="J648" s="4"/>
      <c r="K648" s="4">
        <v>216</v>
      </c>
      <c r="L648" s="4">
        <v>8</v>
      </c>
      <c r="M648" s="4">
        <v>3</v>
      </c>
      <c r="N648" s="4" t="s">
        <v>3</v>
      </c>
      <c r="O648" s="4">
        <v>2</v>
      </c>
      <c r="P648" s="4"/>
      <c r="Q648" s="4"/>
      <c r="R648" s="4"/>
      <c r="S648" s="4"/>
      <c r="T648" s="4"/>
      <c r="U648" s="4"/>
      <c r="V648" s="4"/>
      <c r="W648" s="4"/>
    </row>
    <row r="649" spans="1:23" x14ac:dyDescent="0.2">
      <c r="A649" s="4">
        <v>50</v>
      </c>
      <c r="B649" s="4">
        <v>0</v>
      </c>
      <c r="C649" s="4">
        <v>0</v>
      </c>
      <c r="D649" s="4">
        <v>1</v>
      </c>
      <c r="E649" s="4">
        <v>223</v>
      </c>
      <c r="F649" s="4">
        <f>ROUND(Source!AQ639,O649)</f>
        <v>0</v>
      </c>
      <c r="G649" s="4" t="s">
        <v>81</v>
      </c>
      <c r="H649" s="4" t="s">
        <v>82</v>
      </c>
      <c r="I649" s="4"/>
      <c r="J649" s="4"/>
      <c r="K649" s="4">
        <v>223</v>
      </c>
      <c r="L649" s="4">
        <v>9</v>
      </c>
      <c r="M649" s="4">
        <v>3</v>
      </c>
      <c r="N649" s="4" t="s">
        <v>3</v>
      </c>
      <c r="O649" s="4">
        <v>2</v>
      </c>
      <c r="P649" s="4"/>
      <c r="Q649" s="4"/>
      <c r="R649" s="4"/>
      <c r="S649" s="4"/>
      <c r="T649" s="4"/>
      <c r="U649" s="4"/>
      <c r="V649" s="4"/>
      <c r="W649" s="4"/>
    </row>
    <row r="650" spans="1:23" x14ac:dyDescent="0.2">
      <c r="A650" s="4">
        <v>50</v>
      </c>
      <c r="B650" s="4">
        <v>0</v>
      </c>
      <c r="C650" s="4">
        <v>0</v>
      </c>
      <c r="D650" s="4">
        <v>1</v>
      </c>
      <c r="E650" s="4">
        <v>229</v>
      </c>
      <c r="F650" s="4">
        <f>ROUND(Source!AZ639,O650)</f>
        <v>0</v>
      </c>
      <c r="G650" s="4" t="s">
        <v>83</v>
      </c>
      <c r="H650" s="4" t="s">
        <v>84</v>
      </c>
      <c r="I650" s="4"/>
      <c r="J650" s="4"/>
      <c r="K650" s="4">
        <v>229</v>
      </c>
      <c r="L650" s="4">
        <v>10</v>
      </c>
      <c r="M650" s="4">
        <v>3</v>
      </c>
      <c r="N650" s="4" t="s">
        <v>3</v>
      </c>
      <c r="O650" s="4">
        <v>2</v>
      </c>
      <c r="P650" s="4"/>
      <c r="Q650" s="4"/>
      <c r="R650" s="4"/>
      <c r="S650" s="4"/>
      <c r="T650" s="4"/>
      <c r="U650" s="4"/>
      <c r="V650" s="4"/>
      <c r="W650" s="4"/>
    </row>
    <row r="651" spans="1:23" x14ac:dyDescent="0.2">
      <c r="A651" s="4">
        <v>50</v>
      </c>
      <c r="B651" s="4">
        <v>0</v>
      </c>
      <c r="C651" s="4">
        <v>0</v>
      </c>
      <c r="D651" s="4">
        <v>1</v>
      </c>
      <c r="E651" s="4">
        <v>203</v>
      </c>
      <c r="F651" s="4">
        <f>ROUND(Source!Q639,O651)</f>
        <v>0</v>
      </c>
      <c r="G651" s="4" t="s">
        <v>85</v>
      </c>
      <c r="H651" s="4" t="s">
        <v>86</v>
      </c>
      <c r="I651" s="4"/>
      <c r="J651" s="4"/>
      <c r="K651" s="4">
        <v>203</v>
      </c>
      <c r="L651" s="4">
        <v>11</v>
      </c>
      <c r="M651" s="4">
        <v>3</v>
      </c>
      <c r="N651" s="4" t="s">
        <v>3</v>
      </c>
      <c r="O651" s="4">
        <v>2</v>
      </c>
      <c r="P651" s="4"/>
      <c r="Q651" s="4"/>
      <c r="R651" s="4"/>
      <c r="S651" s="4"/>
      <c r="T651" s="4"/>
      <c r="U651" s="4"/>
      <c r="V651" s="4"/>
      <c r="W651" s="4"/>
    </row>
    <row r="652" spans="1:23" x14ac:dyDescent="0.2">
      <c r="A652" s="4">
        <v>50</v>
      </c>
      <c r="B652" s="4">
        <v>0</v>
      </c>
      <c r="C652" s="4">
        <v>0</v>
      </c>
      <c r="D652" s="4">
        <v>1</v>
      </c>
      <c r="E652" s="4">
        <v>231</v>
      </c>
      <c r="F652" s="4">
        <f>ROUND(Source!BB639,O652)</f>
        <v>0</v>
      </c>
      <c r="G652" s="4" t="s">
        <v>87</v>
      </c>
      <c r="H652" s="4" t="s">
        <v>88</v>
      </c>
      <c r="I652" s="4"/>
      <c r="J652" s="4"/>
      <c r="K652" s="4">
        <v>231</v>
      </c>
      <c r="L652" s="4">
        <v>12</v>
      </c>
      <c r="M652" s="4">
        <v>3</v>
      </c>
      <c r="N652" s="4" t="s">
        <v>3</v>
      </c>
      <c r="O652" s="4">
        <v>2</v>
      </c>
      <c r="P652" s="4"/>
      <c r="Q652" s="4"/>
      <c r="R652" s="4"/>
      <c r="S652" s="4"/>
      <c r="T652" s="4"/>
      <c r="U652" s="4"/>
      <c r="V652" s="4"/>
      <c r="W652" s="4"/>
    </row>
    <row r="653" spans="1:23" x14ac:dyDescent="0.2">
      <c r="A653" s="4">
        <v>50</v>
      </c>
      <c r="B653" s="4">
        <v>0</v>
      </c>
      <c r="C653" s="4">
        <v>0</v>
      </c>
      <c r="D653" s="4">
        <v>1</v>
      </c>
      <c r="E653" s="4">
        <v>204</v>
      </c>
      <c r="F653" s="4">
        <f>ROUND(Source!R639,O653)</f>
        <v>0</v>
      </c>
      <c r="G653" s="4" t="s">
        <v>89</v>
      </c>
      <c r="H653" s="4" t="s">
        <v>90</v>
      </c>
      <c r="I653" s="4"/>
      <c r="J653" s="4"/>
      <c r="K653" s="4">
        <v>204</v>
      </c>
      <c r="L653" s="4">
        <v>13</v>
      </c>
      <c r="M653" s="4">
        <v>3</v>
      </c>
      <c r="N653" s="4" t="s">
        <v>3</v>
      </c>
      <c r="O653" s="4">
        <v>2</v>
      </c>
      <c r="P653" s="4"/>
      <c r="Q653" s="4"/>
      <c r="R653" s="4"/>
      <c r="S653" s="4"/>
      <c r="T653" s="4"/>
      <c r="U653" s="4"/>
      <c r="V653" s="4"/>
      <c r="W653" s="4"/>
    </row>
    <row r="654" spans="1:23" x14ac:dyDescent="0.2">
      <c r="A654" s="4">
        <v>50</v>
      </c>
      <c r="B654" s="4">
        <v>0</v>
      </c>
      <c r="C654" s="4">
        <v>0</v>
      </c>
      <c r="D654" s="4">
        <v>1</v>
      </c>
      <c r="E654" s="4">
        <v>205</v>
      </c>
      <c r="F654" s="4">
        <f>ROUND(Source!S639,O654)</f>
        <v>0</v>
      </c>
      <c r="G654" s="4" t="s">
        <v>91</v>
      </c>
      <c r="H654" s="4" t="s">
        <v>92</v>
      </c>
      <c r="I654" s="4"/>
      <c r="J654" s="4"/>
      <c r="K654" s="4">
        <v>205</v>
      </c>
      <c r="L654" s="4">
        <v>14</v>
      </c>
      <c r="M654" s="4">
        <v>3</v>
      </c>
      <c r="N654" s="4" t="s">
        <v>3</v>
      </c>
      <c r="O654" s="4">
        <v>2</v>
      </c>
      <c r="P654" s="4"/>
      <c r="Q654" s="4"/>
      <c r="R654" s="4"/>
      <c r="S654" s="4"/>
      <c r="T654" s="4"/>
      <c r="U654" s="4"/>
      <c r="V654" s="4"/>
      <c r="W654" s="4"/>
    </row>
    <row r="655" spans="1:23" x14ac:dyDescent="0.2">
      <c r="A655" s="4">
        <v>50</v>
      </c>
      <c r="B655" s="4">
        <v>0</v>
      </c>
      <c r="C655" s="4">
        <v>0</v>
      </c>
      <c r="D655" s="4">
        <v>1</v>
      </c>
      <c r="E655" s="4">
        <v>232</v>
      </c>
      <c r="F655" s="4">
        <f>ROUND(Source!BC639,O655)</f>
        <v>0</v>
      </c>
      <c r="G655" s="4" t="s">
        <v>93</v>
      </c>
      <c r="H655" s="4" t="s">
        <v>94</v>
      </c>
      <c r="I655" s="4"/>
      <c r="J655" s="4"/>
      <c r="K655" s="4">
        <v>232</v>
      </c>
      <c r="L655" s="4">
        <v>15</v>
      </c>
      <c r="M655" s="4">
        <v>3</v>
      </c>
      <c r="N655" s="4" t="s">
        <v>3</v>
      </c>
      <c r="O655" s="4">
        <v>2</v>
      </c>
      <c r="P655" s="4"/>
      <c r="Q655" s="4"/>
      <c r="R655" s="4"/>
      <c r="S655" s="4"/>
      <c r="T655" s="4"/>
      <c r="U655" s="4"/>
      <c r="V655" s="4"/>
      <c r="W655" s="4"/>
    </row>
    <row r="656" spans="1:23" x14ac:dyDescent="0.2">
      <c r="A656" s="4">
        <v>50</v>
      </c>
      <c r="B656" s="4">
        <v>0</v>
      </c>
      <c r="C656" s="4">
        <v>0</v>
      </c>
      <c r="D656" s="4">
        <v>1</v>
      </c>
      <c r="E656" s="4">
        <v>214</v>
      </c>
      <c r="F656" s="4">
        <f>ROUND(Source!AS639,O656)</f>
        <v>0</v>
      </c>
      <c r="G656" s="4" t="s">
        <v>95</v>
      </c>
      <c r="H656" s="4" t="s">
        <v>96</v>
      </c>
      <c r="I656" s="4"/>
      <c r="J656" s="4"/>
      <c r="K656" s="4">
        <v>214</v>
      </c>
      <c r="L656" s="4">
        <v>16</v>
      </c>
      <c r="M656" s="4">
        <v>3</v>
      </c>
      <c r="N656" s="4" t="s">
        <v>3</v>
      </c>
      <c r="O656" s="4">
        <v>2</v>
      </c>
      <c r="P656" s="4"/>
      <c r="Q656" s="4"/>
      <c r="R656" s="4"/>
      <c r="S656" s="4"/>
      <c r="T656" s="4"/>
      <c r="U656" s="4"/>
      <c r="V656" s="4"/>
      <c r="W656" s="4"/>
    </row>
    <row r="657" spans="1:245" x14ac:dyDescent="0.2">
      <c r="A657" s="4">
        <v>50</v>
      </c>
      <c r="B657" s="4">
        <v>0</v>
      </c>
      <c r="C657" s="4">
        <v>0</v>
      </c>
      <c r="D657" s="4">
        <v>1</v>
      </c>
      <c r="E657" s="4">
        <v>215</v>
      </c>
      <c r="F657" s="4">
        <f>ROUND(Source!AT639,O657)</f>
        <v>0</v>
      </c>
      <c r="G657" s="4" t="s">
        <v>97</v>
      </c>
      <c r="H657" s="4" t="s">
        <v>98</v>
      </c>
      <c r="I657" s="4"/>
      <c r="J657" s="4"/>
      <c r="K657" s="4">
        <v>215</v>
      </c>
      <c r="L657" s="4">
        <v>17</v>
      </c>
      <c r="M657" s="4">
        <v>3</v>
      </c>
      <c r="N657" s="4" t="s">
        <v>3</v>
      </c>
      <c r="O657" s="4">
        <v>2</v>
      </c>
      <c r="P657" s="4"/>
      <c r="Q657" s="4"/>
      <c r="R657" s="4"/>
      <c r="S657" s="4"/>
      <c r="T657" s="4"/>
      <c r="U657" s="4"/>
      <c r="V657" s="4"/>
      <c r="W657" s="4"/>
    </row>
    <row r="658" spans="1:245" x14ac:dyDescent="0.2">
      <c r="A658" s="4">
        <v>50</v>
      </c>
      <c r="B658" s="4">
        <v>0</v>
      </c>
      <c r="C658" s="4">
        <v>0</v>
      </c>
      <c r="D658" s="4">
        <v>1</v>
      </c>
      <c r="E658" s="4">
        <v>217</v>
      </c>
      <c r="F658" s="4">
        <f>ROUND(Source!AU639,O658)</f>
        <v>0</v>
      </c>
      <c r="G658" s="4" t="s">
        <v>99</v>
      </c>
      <c r="H658" s="4" t="s">
        <v>100</v>
      </c>
      <c r="I658" s="4"/>
      <c r="J658" s="4"/>
      <c r="K658" s="4">
        <v>217</v>
      </c>
      <c r="L658" s="4">
        <v>18</v>
      </c>
      <c r="M658" s="4">
        <v>3</v>
      </c>
      <c r="N658" s="4" t="s">
        <v>3</v>
      </c>
      <c r="O658" s="4">
        <v>2</v>
      </c>
      <c r="P658" s="4"/>
      <c r="Q658" s="4"/>
      <c r="R658" s="4"/>
      <c r="S658" s="4"/>
      <c r="T658" s="4"/>
      <c r="U658" s="4"/>
      <c r="V658" s="4"/>
      <c r="W658" s="4"/>
    </row>
    <row r="659" spans="1:245" x14ac:dyDescent="0.2">
      <c r="A659" s="4">
        <v>50</v>
      </c>
      <c r="B659" s="4">
        <v>0</v>
      </c>
      <c r="C659" s="4">
        <v>0</v>
      </c>
      <c r="D659" s="4">
        <v>1</v>
      </c>
      <c r="E659" s="4">
        <v>230</v>
      </c>
      <c r="F659" s="4">
        <f>ROUND(Source!BA639,O659)</f>
        <v>0</v>
      </c>
      <c r="G659" s="4" t="s">
        <v>101</v>
      </c>
      <c r="H659" s="4" t="s">
        <v>102</v>
      </c>
      <c r="I659" s="4"/>
      <c r="J659" s="4"/>
      <c r="K659" s="4">
        <v>230</v>
      </c>
      <c r="L659" s="4">
        <v>19</v>
      </c>
      <c r="M659" s="4">
        <v>3</v>
      </c>
      <c r="N659" s="4" t="s">
        <v>3</v>
      </c>
      <c r="O659" s="4">
        <v>2</v>
      </c>
      <c r="P659" s="4"/>
      <c r="Q659" s="4"/>
      <c r="R659" s="4"/>
      <c r="S659" s="4"/>
      <c r="T659" s="4"/>
      <c r="U659" s="4"/>
      <c r="V659" s="4"/>
      <c r="W659" s="4"/>
    </row>
    <row r="660" spans="1:245" x14ac:dyDescent="0.2">
      <c r="A660" s="4">
        <v>50</v>
      </c>
      <c r="B660" s="4">
        <v>0</v>
      </c>
      <c r="C660" s="4">
        <v>0</v>
      </c>
      <c r="D660" s="4">
        <v>1</v>
      </c>
      <c r="E660" s="4">
        <v>206</v>
      </c>
      <c r="F660" s="4">
        <f>ROUND(Source!T639,O660)</f>
        <v>0</v>
      </c>
      <c r="G660" s="4" t="s">
        <v>103</v>
      </c>
      <c r="H660" s="4" t="s">
        <v>104</v>
      </c>
      <c r="I660" s="4"/>
      <c r="J660" s="4"/>
      <c r="K660" s="4">
        <v>206</v>
      </c>
      <c r="L660" s="4">
        <v>20</v>
      </c>
      <c r="M660" s="4">
        <v>3</v>
      </c>
      <c r="N660" s="4" t="s">
        <v>3</v>
      </c>
      <c r="O660" s="4">
        <v>2</v>
      </c>
      <c r="P660" s="4"/>
      <c r="Q660" s="4"/>
      <c r="R660" s="4"/>
      <c r="S660" s="4"/>
      <c r="T660" s="4"/>
      <c r="U660" s="4"/>
      <c r="V660" s="4"/>
      <c r="W660" s="4"/>
    </row>
    <row r="661" spans="1:245" x14ac:dyDescent="0.2">
      <c r="A661" s="4">
        <v>50</v>
      </c>
      <c r="B661" s="4">
        <v>0</v>
      </c>
      <c r="C661" s="4">
        <v>0</v>
      </c>
      <c r="D661" s="4">
        <v>1</v>
      </c>
      <c r="E661" s="4">
        <v>207</v>
      </c>
      <c r="F661" s="4">
        <f>Source!U639</f>
        <v>0</v>
      </c>
      <c r="G661" s="4" t="s">
        <v>105</v>
      </c>
      <c r="H661" s="4" t="s">
        <v>106</v>
      </c>
      <c r="I661" s="4"/>
      <c r="J661" s="4"/>
      <c r="K661" s="4">
        <v>207</v>
      </c>
      <c r="L661" s="4">
        <v>21</v>
      </c>
      <c r="M661" s="4">
        <v>3</v>
      </c>
      <c r="N661" s="4" t="s">
        <v>3</v>
      </c>
      <c r="O661" s="4">
        <v>-1</v>
      </c>
      <c r="P661" s="4"/>
      <c r="Q661" s="4"/>
      <c r="R661" s="4"/>
      <c r="S661" s="4"/>
      <c r="T661" s="4"/>
      <c r="U661" s="4"/>
      <c r="V661" s="4"/>
      <c r="W661" s="4"/>
    </row>
    <row r="662" spans="1:245" x14ac:dyDescent="0.2">
      <c r="A662" s="4">
        <v>50</v>
      </c>
      <c r="B662" s="4">
        <v>0</v>
      </c>
      <c r="C662" s="4">
        <v>0</v>
      </c>
      <c r="D662" s="4">
        <v>1</v>
      </c>
      <c r="E662" s="4">
        <v>208</v>
      </c>
      <c r="F662" s="4">
        <f>Source!V639</f>
        <v>0</v>
      </c>
      <c r="G662" s="4" t="s">
        <v>107</v>
      </c>
      <c r="H662" s="4" t="s">
        <v>108</v>
      </c>
      <c r="I662" s="4"/>
      <c r="J662" s="4"/>
      <c r="K662" s="4">
        <v>208</v>
      </c>
      <c r="L662" s="4">
        <v>22</v>
      </c>
      <c r="M662" s="4">
        <v>3</v>
      </c>
      <c r="N662" s="4" t="s">
        <v>3</v>
      </c>
      <c r="O662" s="4">
        <v>-1</v>
      </c>
      <c r="P662" s="4"/>
      <c r="Q662" s="4"/>
      <c r="R662" s="4"/>
      <c r="S662" s="4"/>
      <c r="T662" s="4"/>
      <c r="U662" s="4"/>
      <c r="V662" s="4"/>
      <c r="W662" s="4"/>
    </row>
    <row r="663" spans="1:245" x14ac:dyDescent="0.2">
      <c r="A663" s="4">
        <v>50</v>
      </c>
      <c r="B663" s="4">
        <v>0</v>
      </c>
      <c r="C663" s="4">
        <v>0</v>
      </c>
      <c r="D663" s="4">
        <v>1</v>
      </c>
      <c r="E663" s="4">
        <v>209</v>
      </c>
      <c r="F663" s="4">
        <f>ROUND(Source!W639,O663)</f>
        <v>0</v>
      </c>
      <c r="G663" s="4" t="s">
        <v>109</v>
      </c>
      <c r="H663" s="4" t="s">
        <v>110</v>
      </c>
      <c r="I663" s="4"/>
      <c r="J663" s="4"/>
      <c r="K663" s="4">
        <v>209</v>
      </c>
      <c r="L663" s="4">
        <v>23</v>
      </c>
      <c r="M663" s="4">
        <v>3</v>
      </c>
      <c r="N663" s="4" t="s">
        <v>3</v>
      </c>
      <c r="O663" s="4">
        <v>2</v>
      </c>
      <c r="P663" s="4"/>
      <c r="Q663" s="4"/>
      <c r="R663" s="4"/>
      <c r="S663" s="4"/>
      <c r="T663" s="4"/>
      <c r="U663" s="4"/>
      <c r="V663" s="4"/>
      <c r="W663" s="4"/>
    </row>
    <row r="664" spans="1:245" x14ac:dyDescent="0.2">
      <c r="A664" s="4">
        <v>50</v>
      </c>
      <c r="B664" s="4">
        <v>0</v>
      </c>
      <c r="C664" s="4">
        <v>0</v>
      </c>
      <c r="D664" s="4">
        <v>1</v>
      </c>
      <c r="E664" s="4">
        <v>210</v>
      </c>
      <c r="F664" s="4">
        <f>ROUND(Source!X639,O664)</f>
        <v>0</v>
      </c>
      <c r="G664" s="4" t="s">
        <v>111</v>
      </c>
      <c r="H664" s="4" t="s">
        <v>112</v>
      </c>
      <c r="I664" s="4"/>
      <c r="J664" s="4"/>
      <c r="K664" s="4">
        <v>210</v>
      </c>
      <c r="L664" s="4">
        <v>24</v>
      </c>
      <c r="M664" s="4">
        <v>3</v>
      </c>
      <c r="N664" s="4" t="s">
        <v>3</v>
      </c>
      <c r="O664" s="4">
        <v>2</v>
      </c>
      <c r="P664" s="4"/>
      <c r="Q664" s="4"/>
      <c r="R664" s="4"/>
      <c r="S664" s="4"/>
      <c r="T664" s="4"/>
      <c r="U664" s="4"/>
      <c r="V664" s="4"/>
      <c r="W664" s="4"/>
    </row>
    <row r="665" spans="1:245" x14ac:dyDescent="0.2">
      <c r="A665" s="4">
        <v>50</v>
      </c>
      <c r="B665" s="4">
        <v>0</v>
      </c>
      <c r="C665" s="4">
        <v>0</v>
      </c>
      <c r="D665" s="4">
        <v>1</v>
      </c>
      <c r="E665" s="4">
        <v>211</v>
      </c>
      <c r="F665" s="4">
        <f>ROUND(Source!Y639,O665)</f>
        <v>0</v>
      </c>
      <c r="G665" s="4" t="s">
        <v>113</v>
      </c>
      <c r="H665" s="4" t="s">
        <v>114</v>
      </c>
      <c r="I665" s="4"/>
      <c r="J665" s="4"/>
      <c r="K665" s="4">
        <v>211</v>
      </c>
      <c r="L665" s="4">
        <v>25</v>
      </c>
      <c r="M665" s="4">
        <v>3</v>
      </c>
      <c r="N665" s="4" t="s">
        <v>3</v>
      </c>
      <c r="O665" s="4">
        <v>2</v>
      </c>
      <c r="P665" s="4"/>
      <c r="Q665" s="4"/>
      <c r="R665" s="4"/>
      <c r="S665" s="4"/>
      <c r="T665" s="4"/>
      <c r="U665" s="4"/>
      <c r="V665" s="4"/>
      <c r="W665" s="4"/>
    </row>
    <row r="666" spans="1:245" x14ac:dyDescent="0.2">
      <c r="A666" s="4">
        <v>50</v>
      </c>
      <c r="B666" s="4">
        <v>0</v>
      </c>
      <c r="C666" s="4">
        <v>0</v>
      </c>
      <c r="D666" s="4">
        <v>1</v>
      </c>
      <c r="E666" s="4">
        <v>224</v>
      </c>
      <c r="F666" s="4">
        <f>ROUND(Source!AR639,O666)</f>
        <v>0</v>
      </c>
      <c r="G666" s="4" t="s">
        <v>115</v>
      </c>
      <c r="H666" s="4" t="s">
        <v>116</v>
      </c>
      <c r="I666" s="4"/>
      <c r="J666" s="4"/>
      <c r="K666" s="4">
        <v>224</v>
      </c>
      <c r="L666" s="4">
        <v>26</v>
      </c>
      <c r="M666" s="4">
        <v>3</v>
      </c>
      <c r="N666" s="4" t="s">
        <v>3</v>
      </c>
      <c r="O666" s="4">
        <v>2</v>
      </c>
      <c r="P666" s="4"/>
      <c r="Q666" s="4"/>
      <c r="R666" s="4"/>
      <c r="S666" s="4"/>
      <c r="T666" s="4"/>
      <c r="U666" s="4"/>
      <c r="V666" s="4"/>
      <c r="W666" s="4"/>
    </row>
    <row r="668" spans="1:245" x14ac:dyDescent="0.2">
      <c r="A668" s="1">
        <v>5</v>
      </c>
      <c r="B668" s="1">
        <v>1</v>
      </c>
      <c r="C668" s="1"/>
      <c r="D668" s="1">
        <f>ROW(A674)</f>
        <v>674</v>
      </c>
      <c r="E668" s="1"/>
      <c r="F668" s="1" t="s">
        <v>15</v>
      </c>
      <c r="G668" s="1" t="s">
        <v>117</v>
      </c>
      <c r="H668" s="1" t="s">
        <v>3</v>
      </c>
      <c r="I668" s="1">
        <v>0</v>
      </c>
      <c r="J668" s="1"/>
      <c r="K668" s="1">
        <v>0</v>
      </c>
      <c r="L668" s="1"/>
      <c r="M668" s="1"/>
      <c r="N668" s="1"/>
      <c r="O668" s="1"/>
      <c r="P668" s="1"/>
      <c r="Q668" s="1"/>
      <c r="R668" s="1"/>
      <c r="S668" s="1"/>
      <c r="T668" s="1"/>
      <c r="U668" s="1" t="s">
        <v>3</v>
      </c>
      <c r="V668" s="1">
        <v>0</v>
      </c>
      <c r="W668" s="1"/>
      <c r="X668" s="1"/>
      <c r="Y668" s="1"/>
      <c r="Z668" s="1"/>
      <c r="AA668" s="1"/>
      <c r="AB668" s="1" t="s">
        <v>3</v>
      </c>
      <c r="AC668" s="1" t="s">
        <v>3</v>
      </c>
      <c r="AD668" s="1" t="s">
        <v>3</v>
      </c>
      <c r="AE668" s="1" t="s">
        <v>3</v>
      </c>
      <c r="AF668" s="1" t="s">
        <v>3</v>
      </c>
      <c r="AG668" s="1" t="s">
        <v>3</v>
      </c>
      <c r="AH668" s="1"/>
      <c r="AI668" s="1"/>
      <c r="AJ668" s="1"/>
      <c r="AK668" s="1"/>
      <c r="AL668" s="1"/>
      <c r="AM668" s="1"/>
      <c r="AN668" s="1"/>
      <c r="AO668" s="1"/>
      <c r="AP668" s="1" t="s">
        <v>3</v>
      </c>
      <c r="AQ668" s="1" t="s">
        <v>3</v>
      </c>
      <c r="AR668" s="1" t="s">
        <v>3</v>
      </c>
      <c r="AS668" s="1"/>
      <c r="AT668" s="1"/>
      <c r="AU668" s="1"/>
      <c r="AV668" s="1"/>
      <c r="AW668" s="1"/>
      <c r="AX668" s="1"/>
      <c r="AY668" s="1"/>
      <c r="AZ668" s="1" t="s">
        <v>3</v>
      </c>
      <c r="BA668" s="1"/>
      <c r="BB668" s="1" t="s">
        <v>3</v>
      </c>
      <c r="BC668" s="1" t="s">
        <v>3</v>
      </c>
      <c r="BD668" s="1" t="s">
        <v>3</v>
      </c>
      <c r="BE668" s="1" t="s">
        <v>3</v>
      </c>
      <c r="BF668" s="1" t="s">
        <v>3</v>
      </c>
      <c r="BG668" s="1" t="s">
        <v>3</v>
      </c>
      <c r="BH668" s="1" t="s">
        <v>3</v>
      </c>
      <c r="BI668" s="1" t="s">
        <v>3</v>
      </c>
      <c r="BJ668" s="1" t="s">
        <v>3</v>
      </c>
      <c r="BK668" s="1" t="s">
        <v>3</v>
      </c>
      <c r="BL668" s="1" t="s">
        <v>3</v>
      </c>
      <c r="BM668" s="1" t="s">
        <v>3</v>
      </c>
      <c r="BN668" s="1" t="s">
        <v>3</v>
      </c>
      <c r="BO668" s="1" t="s">
        <v>3</v>
      </c>
      <c r="BP668" s="1" t="s">
        <v>3</v>
      </c>
      <c r="BQ668" s="1"/>
      <c r="BR668" s="1"/>
      <c r="BS668" s="1"/>
      <c r="BT668" s="1"/>
      <c r="BU668" s="1"/>
      <c r="BV668" s="1"/>
      <c r="BW668" s="1"/>
      <c r="BX668" s="1">
        <v>0</v>
      </c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>
        <v>0</v>
      </c>
    </row>
    <row r="670" spans="1:245" x14ac:dyDescent="0.2">
      <c r="A670" s="2">
        <v>52</v>
      </c>
      <c r="B670" s="2">
        <f t="shared" ref="B670:G670" si="460">B674</f>
        <v>1</v>
      </c>
      <c r="C670" s="2">
        <f t="shared" si="460"/>
        <v>5</v>
      </c>
      <c r="D670" s="2">
        <f t="shared" si="460"/>
        <v>668</v>
      </c>
      <c r="E670" s="2">
        <f t="shared" si="460"/>
        <v>0</v>
      </c>
      <c r="F670" s="2" t="str">
        <f t="shared" si="460"/>
        <v>Новый подраздел</v>
      </c>
      <c r="G670" s="2" t="str">
        <f t="shared" si="460"/>
        <v>Установка бортового камня</v>
      </c>
      <c r="H670" s="2"/>
      <c r="I670" s="2"/>
      <c r="J670" s="2"/>
      <c r="K670" s="2"/>
      <c r="L670" s="2"/>
      <c r="M670" s="2"/>
      <c r="N670" s="2"/>
      <c r="O670" s="2">
        <f t="shared" ref="O670:AT670" si="461">O674</f>
        <v>0</v>
      </c>
      <c r="P670" s="2">
        <f t="shared" si="461"/>
        <v>0</v>
      </c>
      <c r="Q670" s="2">
        <f t="shared" si="461"/>
        <v>0</v>
      </c>
      <c r="R670" s="2">
        <f t="shared" si="461"/>
        <v>0</v>
      </c>
      <c r="S670" s="2">
        <f t="shared" si="461"/>
        <v>0</v>
      </c>
      <c r="T670" s="2">
        <f t="shared" si="461"/>
        <v>0</v>
      </c>
      <c r="U670" s="2">
        <f t="shared" si="461"/>
        <v>0</v>
      </c>
      <c r="V670" s="2">
        <f t="shared" si="461"/>
        <v>0</v>
      </c>
      <c r="W670" s="2">
        <f t="shared" si="461"/>
        <v>0</v>
      </c>
      <c r="X670" s="2">
        <f t="shared" si="461"/>
        <v>0</v>
      </c>
      <c r="Y670" s="2">
        <f t="shared" si="461"/>
        <v>0</v>
      </c>
      <c r="Z670" s="2">
        <f t="shared" si="461"/>
        <v>0</v>
      </c>
      <c r="AA670" s="2">
        <f t="shared" si="461"/>
        <v>0</v>
      </c>
      <c r="AB670" s="2">
        <f t="shared" si="461"/>
        <v>0</v>
      </c>
      <c r="AC670" s="2">
        <f t="shared" si="461"/>
        <v>0</v>
      </c>
      <c r="AD670" s="2">
        <f t="shared" si="461"/>
        <v>0</v>
      </c>
      <c r="AE670" s="2">
        <f t="shared" si="461"/>
        <v>0</v>
      </c>
      <c r="AF670" s="2">
        <f t="shared" si="461"/>
        <v>0</v>
      </c>
      <c r="AG670" s="2">
        <f t="shared" si="461"/>
        <v>0</v>
      </c>
      <c r="AH670" s="2">
        <f t="shared" si="461"/>
        <v>0</v>
      </c>
      <c r="AI670" s="2">
        <f t="shared" si="461"/>
        <v>0</v>
      </c>
      <c r="AJ670" s="2">
        <f t="shared" si="461"/>
        <v>0</v>
      </c>
      <c r="AK670" s="2">
        <f t="shared" si="461"/>
        <v>0</v>
      </c>
      <c r="AL670" s="2">
        <f t="shared" si="461"/>
        <v>0</v>
      </c>
      <c r="AM670" s="2">
        <f t="shared" si="461"/>
        <v>0</v>
      </c>
      <c r="AN670" s="2">
        <f t="shared" si="461"/>
        <v>0</v>
      </c>
      <c r="AO670" s="2">
        <f t="shared" si="461"/>
        <v>0</v>
      </c>
      <c r="AP670" s="2">
        <f t="shared" si="461"/>
        <v>0</v>
      </c>
      <c r="AQ670" s="2">
        <f t="shared" si="461"/>
        <v>0</v>
      </c>
      <c r="AR670" s="2">
        <f t="shared" si="461"/>
        <v>0</v>
      </c>
      <c r="AS670" s="2">
        <f t="shared" si="461"/>
        <v>0</v>
      </c>
      <c r="AT670" s="2">
        <f t="shared" si="461"/>
        <v>0</v>
      </c>
      <c r="AU670" s="2">
        <f t="shared" ref="AU670:BZ670" si="462">AU674</f>
        <v>0</v>
      </c>
      <c r="AV670" s="2">
        <f t="shared" si="462"/>
        <v>0</v>
      </c>
      <c r="AW670" s="2">
        <f t="shared" si="462"/>
        <v>0</v>
      </c>
      <c r="AX670" s="2">
        <f t="shared" si="462"/>
        <v>0</v>
      </c>
      <c r="AY670" s="2">
        <f t="shared" si="462"/>
        <v>0</v>
      </c>
      <c r="AZ670" s="2">
        <f t="shared" si="462"/>
        <v>0</v>
      </c>
      <c r="BA670" s="2">
        <f t="shared" si="462"/>
        <v>0</v>
      </c>
      <c r="BB670" s="2">
        <f t="shared" si="462"/>
        <v>0</v>
      </c>
      <c r="BC670" s="2">
        <f t="shared" si="462"/>
        <v>0</v>
      </c>
      <c r="BD670" s="2">
        <f t="shared" si="462"/>
        <v>0</v>
      </c>
      <c r="BE670" s="2">
        <f t="shared" si="462"/>
        <v>0</v>
      </c>
      <c r="BF670" s="2">
        <f t="shared" si="462"/>
        <v>0</v>
      </c>
      <c r="BG670" s="2">
        <f t="shared" si="462"/>
        <v>0</v>
      </c>
      <c r="BH670" s="2">
        <f t="shared" si="462"/>
        <v>0</v>
      </c>
      <c r="BI670" s="2">
        <f t="shared" si="462"/>
        <v>0</v>
      </c>
      <c r="BJ670" s="2">
        <f t="shared" si="462"/>
        <v>0</v>
      </c>
      <c r="BK670" s="2">
        <f t="shared" si="462"/>
        <v>0</v>
      </c>
      <c r="BL670" s="2">
        <f t="shared" si="462"/>
        <v>0</v>
      </c>
      <c r="BM670" s="2">
        <f t="shared" si="462"/>
        <v>0</v>
      </c>
      <c r="BN670" s="2">
        <f t="shared" si="462"/>
        <v>0</v>
      </c>
      <c r="BO670" s="2">
        <f t="shared" si="462"/>
        <v>0</v>
      </c>
      <c r="BP670" s="2">
        <f t="shared" si="462"/>
        <v>0</v>
      </c>
      <c r="BQ670" s="2">
        <f t="shared" si="462"/>
        <v>0</v>
      </c>
      <c r="BR670" s="2">
        <f t="shared" si="462"/>
        <v>0</v>
      </c>
      <c r="BS670" s="2">
        <f t="shared" si="462"/>
        <v>0</v>
      </c>
      <c r="BT670" s="2">
        <f t="shared" si="462"/>
        <v>0</v>
      </c>
      <c r="BU670" s="2">
        <f t="shared" si="462"/>
        <v>0</v>
      </c>
      <c r="BV670" s="2">
        <f t="shared" si="462"/>
        <v>0</v>
      </c>
      <c r="BW670" s="2">
        <f t="shared" si="462"/>
        <v>0</v>
      </c>
      <c r="BX670" s="2">
        <f t="shared" si="462"/>
        <v>0</v>
      </c>
      <c r="BY670" s="2">
        <f t="shared" si="462"/>
        <v>0</v>
      </c>
      <c r="BZ670" s="2">
        <f t="shared" si="462"/>
        <v>0</v>
      </c>
      <c r="CA670" s="2">
        <f t="shared" ref="CA670:DF670" si="463">CA674</f>
        <v>0</v>
      </c>
      <c r="CB670" s="2">
        <f t="shared" si="463"/>
        <v>0</v>
      </c>
      <c r="CC670" s="2">
        <f t="shared" si="463"/>
        <v>0</v>
      </c>
      <c r="CD670" s="2">
        <f t="shared" si="463"/>
        <v>0</v>
      </c>
      <c r="CE670" s="2">
        <f t="shared" si="463"/>
        <v>0</v>
      </c>
      <c r="CF670" s="2">
        <f t="shared" si="463"/>
        <v>0</v>
      </c>
      <c r="CG670" s="2">
        <f t="shared" si="463"/>
        <v>0</v>
      </c>
      <c r="CH670" s="2">
        <f t="shared" si="463"/>
        <v>0</v>
      </c>
      <c r="CI670" s="2">
        <f t="shared" si="463"/>
        <v>0</v>
      </c>
      <c r="CJ670" s="2">
        <f t="shared" si="463"/>
        <v>0</v>
      </c>
      <c r="CK670" s="2">
        <f t="shared" si="463"/>
        <v>0</v>
      </c>
      <c r="CL670" s="2">
        <f t="shared" si="463"/>
        <v>0</v>
      </c>
      <c r="CM670" s="2">
        <f t="shared" si="463"/>
        <v>0</v>
      </c>
      <c r="CN670" s="2">
        <f t="shared" si="463"/>
        <v>0</v>
      </c>
      <c r="CO670" s="2">
        <f t="shared" si="463"/>
        <v>0</v>
      </c>
      <c r="CP670" s="2">
        <f t="shared" si="463"/>
        <v>0</v>
      </c>
      <c r="CQ670" s="2">
        <f t="shared" si="463"/>
        <v>0</v>
      </c>
      <c r="CR670" s="2">
        <f t="shared" si="463"/>
        <v>0</v>
      </c>
      <c r="CS670" s="2">
        <f t="shared" si="463"/>
        <v>0</v>
      </c>
      <c r="CT670" s="2">
        <f t="shared" si="463"/>
        <v>0</v>
      </c>
      <c r="CU670" s="2">
        <f t="shared" si="463"/>
        <v>0</v>
      </c>
      <c r="CV670" s="2">
        <f t="shared" si="463"/>
        <v>0</v>
      </c>
      <c r="CW670" s="2">
        <f t="shared" si="463"/>
        <v>0</v>
      </c>
      <c r="CX670" s="2">
        <f t="shared" si="463"/>
        <v>0</v>
      </c>
      <c r="CY670" s="2">
        <f t="shared" si="463"/>
        <v>0</v>
      </c>
      <c r="CZ670" s="2">
        <f t="shared" si="463"/>
        <v>0</v>
      </c>
      <c r="DA670" s="2">
        <f t="shared" si="463"/>
        <v>0</v>
      </c>
      <c r="DB670" s="2">
        <f t="shared" si="463"/>
        <v>0</v>
      </c>
      <c r="DC670" s="2">
        <f t="shared" si="463"/>
        <v>0</v>
      </c>
      <c r="DD670" s="2">
        <f t="shared" si="463"/>
        <v>0</v>
      </c>
      <c r="DE670" s="2">
        <f t="shared" si="463"/>
        <v>0</v>
      </c>
      <c r="DF670" s="2">
        <f t="shared" si="463"/>
        <v>0</v>
      </c>
      <c r="DG670" s="3">
        <f t="shared" ref="DG670:EL670" si="464">DG674</f>
        <v>0</v>
      </c>
      <c r="DH670" s="3">
        <f t="shared" si="464"/>
        <v>0</v>
      </c>
      <c r="DI670" s="3">
        <f t="shared" si="464"/>
        <v>0</v>
      </c>
      <c r="DJ670" s="3">
        <f t="shared" si="464"/>
        <v>0</v>
      </c>
      <c r="DK670" s="3">
        <f t="shared" si="464"/>
        <v>0</v>
      </c>
      <c r="DL670" s="3">
        <f t="shared" si="464"/>
        <v>0</v>
      </c>
      <c r="DM670" s="3">
        <f t="shared" si="464"/>
        <v>0</v>
      </c>
      <c r="DN670" s="3">
        <f t="shared" si="464"/>
        <v>0</v>
      </c>
      <c r="DO670" s="3">
        <f t="shared" si="464"/>
        <v>0</v>
      </c>
      <c r="DP670" s="3">
        <f t="shared" si="464"/>
        <v>0</v>
      </c>
      <c r="DQ670" s="3">
        <f t="shared" si="464"/>
        <v>0</v>
      </c>
      <c r="DR670" s="3">
        <f t="shared" si="464"/>
        <v>0</v>
      </c>
      <c r="DS670" s="3">
        <f t="shared" si="464"/>
        <v>0</v>
      </c>
      <c r="DT670" s="3">
        <f t="shared" si="464"/>
        <v>0</v>
      </c>
      <c r="DU670" s="3">
        <f t="shared" si="464"/>
        <v>0</v>
      </c>
      <c r="DV670" s="3">
        <f t="shared" si="464"/>
        <v>0</v>
      </c>
      <c r="DW670" s="3">
        <f t="shared" si="464"/>
        <v>0</v>
      </c>
      <c r="DX670" s="3">
        <f t="shared" si="464"/>
        <v>0</v>
      </c>
      <c r="DY670" s="3">
        <f t="shared" si="464"/>
        <v>0</v>
      </c>
      <c r="DZ670" s="3">
        <f t="shared" si="464"/>
        <v>0</v>
      </c>
      <c r="EA670" s="3">
        <f t="shared" si="464"/>
        <v>0</v>
      </c>
      <c r="EB670" s="3">
        <f t="shared" si="464"/>
        <v>0</v>
      </c>
      <c r="EC670" s="3">
        <f t="shared" si="464"/>
        <v>0</v>
      </c>
      <c r="ED670" s="3">
        <f t="shared" si="464"/>
        <v>0</v>
      </c>
      <c r="EE670" s="3">
        <f t="shared" si="464"/>
        <v>0</v>
      </c>
      <c r="EF670" s="3">
        <f t="shared" si="464"/>
        <v>0</v>
      </c>
      <c r="EG670" s="3">
        <f t="shared" si="464"/>
        <v>0</v>
      </c>
      <c r="EH670" s="3">
        <f t="shared" si="464"/>
        <v>0</v>
      </c>
      <c r="EI670" s="3">
        <f t="shared" si="464"/>
        <v>0</v>
      </c>
      <c r="EJ670" s="3">
        <f t="shared" si="464"/>
        <v>0</v>
      </c>
      <c r="EK670" s="3">
        <f t="shared" si="464"/>
        <v>0</v>
      </c>
      <c r="EL670" s="3">
        <f t="shared" si="464"/>
        <v>0</v>
      </c>
      <c r="EM670" s="3">
        <f t="shared" ref="EM670:FR670" si="465">EM674</f>
        <v>0</v>
      </c>
      <c r="EN670" s="3">
        <f t="shared" si="465"/>
        <v>0</v>
      </c>
      <c r="EO670" s="3">
        <f t="shared" si="465"/>
        <v>0</v>
      </c>
      <c r="EP670" s="3">
        <f t="shared" si="465"/>
        <v>0</v>
      </c>
      <c r="EQ670" s="3">
        <f t="shared" si="465"/>
        <v>0</v>
      </c>
      <c r="ER670" s="3">
        <f t="shared" si="465"/>
        <v>0</v>
      </c>
      <c r="ES670" s="3">
        <f t="shared" si="465"/>
        <v>0</v>
      </c>
      <c r="ET670" s="3">
        <f t="shared" si="465"/>
        <v>0</v>
      </c>
      <c r="EU670" s="3">
        <f t="shared" si="465"/>
        <v>0</v>
      </c>
      <c r="EV670" s="3">
        <f t="shared" si="465"/>
        <v>0</v>
      </c>
      <c r="EW670" s="3">
        <f t="shared" si="465"/>
        <v>0</v>
      </c>
      <c r="EX670" s="3">
        <f t="shared" si="465"/>
        <v>0</v>
      </c>
      <c r="EY670" s="3">
        <f t="shared" si="465"/>
        <v>0</v>
      </c>
      <c r="EZ670" s="3">
        <f t="shared" si="465"/>
        <v>0</v>
      </c>
      <c r="FA670" s="3">
        <f t="shared" si="465"/>
        <v>0</v>
      </c>
      <c r="FB670" s="3">
        <f t="shared" si="465"/>
        <v>0</v>
      </c>
      <c r="FC670" s="3">
        <f t="shared" si="465"/>
        <v>0</v>
      </c>
      <c r="FD670" s="3">
        <f t="shared" si="465"/>
        <v>0</v>
      </c>
      <c r="FE670" s="3">
        <f t="shared" si="465"/>
        <v>0</v>
      </c>
      <c r="FF670" s="3">
        <f t="shared" si="465"/>
        <v>0</v>
      </c>
      <c r="FG670" s="3">
        <f t="shared" si="465"/>
        <v>0</v>
      </c>
      <c r="FH670" s="3">
        <f t="shared" si="465"/>
        <v>0</v>
      </c>
      <c r="FI670" s="3">
        <f t="shared" si="465"/>
        <v>0</v>
      </c>
      <c r="FJ670" s="3">
        <f t="shared" si="465"/>
        <v>0</v>
      </c>
      <c r="FK670" s="3">
        <f t="shared" si="465"/>
        <v>0</v>
      </c>
      <c r="FL670" s="3">
        <f t="shared" si="465"/>
        <v>0</v>
      </c>
      <c r="FM670" s="3">
        <f t="shared" si="465"/>
        <v>0</v>
      </c>
      <c r="FN670" s="3">
        <f t="shared" si="465"/>
        <v>0</v>
      </c>
      <c r="FO670" s="3">
        <f t="shared" si="465"/>
        <v>0</v>
      </c>
      <c r="FP670" s="3">
        <f t="shared" si="465"/>
        <v>0</v>
      </c>
      <c r="FQ670" s="3">
        <f t="shared" si="465"/>
        <v>0</v>
      </c>
      <c r="FR670" s="3">
        <f t="shared" si="465"/>
        <v>0</v>
      </c>
      <c r="FS670" s="3">
        <f t="shared" ref="FS670:GX670" si="466">FS674</f>
        <v>0</v>
      </c>
      <c r="FT670" s="3">
        <f t="shared" si="466"/>
        <v>0</v>
      </c>
      <c r="FU670" s="3">
        <f t="shared" si="466"/>
        <v>0</v>
      </c>
      <c r="FV670" s="3">
        <f t="shared" si="466"/>
        <v>0</v>
      </c>
      <c r="FW670" s="3">
        <f t="shared" si="466"/>
        <v>0</v>
      </c>
      <c r="FX670" s="3">
        <f t="shared" si="466"/>
        <v>0</v>
      </c>
      <c r="FY670" s="3">
        <f t="shared" si="466"/>
        <v>0</v>
      </c>
      <c r="FZ670" s="3">
        <f t="shared" si="466"/>
        <v>0</v>
      </c>
      <c r="GA670" s="3">
        <f t="shared" si="466"/>
        <v>0</v>
      </c>
      <c r="GB670" s="3">
        <f t="shared" si="466"/>
        <v>0</v>
      </c>
      <c r="GC670" s="3">
        <f t="shared" si="466"/>
        <v>0</v>
      </c>
      <c r="GD670" s="3">
        <f t="shared" si="466"/>
        <v>0</v>
      </c>
      <c r="GE670" s="3">
        <f t="shared" si="466"/>
        <v>0</v>
      </c>
      <c r="GF670" s="3">
        <f t="shared" si="466"/>
        <v>0</v>
      </c>
      <c r="GG670" s="3">
        <f t="shared" si="466"/>
        <v>0</v>
      </c>
      <c r="GH670" s="3">
        <f t="shared" si="466"/>
        <v>0</v>
      </c>
      <c r="GI670" s="3">
        <f t="shared" si="466"/>
        <v>0</v>
      </c>
      <c r="GJ670" s="3">
        <f t="shared" si="466"/>
        <v>0</v>
      </c>
      <c r="GK670" s="3">
        <f t="shared" si="466"/>
        <v>0</v>
      </c>
      <c r="GL670" s="3">
        <f t="shared" si="466"/>
        <v>0</v>
      </c>
      <c r="GM670" s="3">
        <f t="shared" si="466"/>
        <v>0</v>
      </c>
      <c r="GN670" s="3">
        <f t="shared" si="466"/>
        <v>0</v>
      </c>
      <c r="GO670" s="3">
        <f t="shared" si="466"/>
        <v>0</v>
      </c>
      <c r="GP670" s="3">
        <f t="shared" si="466"/>
        <v>0</v>
      </c>
      <c r="GQ670" s="3">
        <f t="shared" si="466"/>
        <v>0</v>
      </c>
      <c r="GR670" s="3">
        <f t="shared" si="466"/>
        <v>0</v>
      </c>
      <c r="GS670" s="3">
        <f t="shared" si="466"/>
        <v>0</v>
      </c>
      <c r="GT670" s="3">
        <f t="shared" si="466"/>
        <v>0</v>
      </c>
      <c r="GU670" s="3">
        <f t="shared" si="466"/>
        <v>0</v>
      </c>
      <c r="GV670" s="3">
        <f t="shared" si="466"/>
        <v>0</v>
      </c>
      <c r="GW670" s="3">
        <f t="shared" si="466"/>
        <v>0</v>
      </c>
      <c r="GX670" s="3">
        <f t="shared" si="466"/>
        <v>0</v>
      </c>
    </row>
    <row r="672" spans="1:245" x14ac:dyDescent="0.2">
      <c r="A672">
        <v>17</v>
      </c>
      <c r="B672">
        <v>1</v>
      </c>
      <c r="D672">
        <f>ROW(EtalonRes!A225)</f>
        <v>225</v>
      </c>
      <c r="E672" t="s">
        <v>287</v>
      </c>
      <c r="F672" t="s">
        <v>119</v>
      </c>
      <c r="G672" t="s">
        <v>120</v>
      </c>
      <c r="H672" t="s">
        <v>32</v>
      </c>
      <c r="I672">
        <v>0</v>
      </c>
      <c r="J672">
        <v>0</v>
      </c>
      <c r="O672">
        <f>ROUND(CP672,2)</f>
        <v>0</v>
      </c>
      <c r="P672">
        <f>ROUND(CQ672*I672,2)</f>
        <v>0</v>
      </c>
      <c r="Q672">
        <f>ROUND(CR672*I672,2)</f>
        <v>0</v>
      </c>
      <c r="R672">
        <f>ROUND(CS672*I672,2)</f>
        <v>0</v>
      </c>
      <c r="S672">
        <f>ROUND(CT672*I672,2)</f>
        <v>0</v>
      </c>
      <c r="T672">
        <f>ROUND(CU672*I672,2)</f>
        <v>0</v>
      </c>
      <c r="U672">
        <f>CV672*I672</f>
        <v>0</v>
      </c>
      <c r="V672">
        <f>CW672*I672</f>
        <v>0</v>
      </c>
      <c r="W672">
        <f>ROUND(CX672*I672,2)</f>
        <v>0</v>
      </c>
      <c r="X672">
        <f>ROUND(CY672,2)</f>
        <v>0</v>
      </c>
      <c r="Y672">
        <f>ROUND(CZ672,2)</f>
        <v>0</v>
      </c>
      <c r="AA672">
        <v>39292387</v>
      </c>
      <c r="AB672">
        <f>ROUND((AC672+AD672+AF672),6)</f>
        <v>66278.38</v>
      </c>
      <c r="AC672">
        <f>ROUND((ES672),6)</f>
        <v>51150.7</v>
      </c>
      <c r="AD672">
        <f>ROUND((((ET672)-(EU672))+AE672),6)</f>
        <v>0</v>
      </c>
      <c r="AE672">
        <f>ROUND((EU672),6)</f>
        <v>0</v>
      </c>
      <c r="AF672">
        <f>ROUND((EV672),6)</f>
        <v>15127.68</v>
      </c>
      <c r="AG672">
        <f>ROUND((AP672),6)</f>
        <v>0</v>
      </c>
      <c r="AH672">
        <f>(EW672)</f>
        <v>80.27</v>
      </c>
      <c r="AI672">
        <f>(EX672)</f>
        <v>0</v>
      </c>
      <c r="AJ672">
        <f>(AS672)</f>
        <v>0</v>
      </c>
      <c r="AK672">
        <v>66278.38</v>
      </c>
      <c r="AL672">
        <v>51150.7</v>
      </c>
      <c r="AM672">
        <v>0</v>
      </c>
      <c r="AN672">
        <v>0</v>
      </c>
      <c r="AO672">
        <v>15127.68</v>
      </c>
      <c r="AP672">
        <v>0</v>
      </c>
      <c r="AQ672">
        <v>80.27</v>
      </c>
      <c r="AR672">
        <v>0</v>
      </c>
      <c r="AS672">
        <v>0</v>
      </c>
      <c r="AT672">
        <v>70</v>
      </c>
      <c r="AU672">
        <v>10</v>
      </c>
      <c r="AV672">
        <v>1</v>
      </c>
      <c r="AW672">
        <v>1</v>
      </c>
      <c r="AZ672">
        <v>1</v>
      </c>
      <c r="BA672">
        <v>1</v>
      </c>
      <c r="BB672">
        <v>1</v>
      </c>
      <c r="BC672">
        <v>1</v>
      </c>
      <c r="BD672" t="s">
        <v>3</v>
      </c>
      <c r="BE672" t="s">
        <v>3</v>
      </c>
      <c r="BF672" t="s">
        <v>3</v>
      </c>
      <c r="BG672" t="s">
        <v>3</v>
      </c>
      <c r="BH672">
        <v>0</v>
      </c>
      <c r="BI672">
        <v>4</v>
      </c>
      <c r="BJ672" t="s">
        <v>121</v>
      </c>
      <c r="BM672">
        <v>0</v>
      </c>
      <c r="BN672">
        <v>0</v>
      </c>
      <c r="BO672" t="s">
        <v>3</v>
      </c>
      <c r="BP672">
        <v>0</v>
      </c>
      <c r="BQ672">
        <v>1</v>
      </c>
      <c r="BR672">
        <v>0</v>
      </c>
      <c r="BS672">
        <v>1</v>
      </c>
      <c r="BT672">
        <v>1</v>
      </c>
      <c r="BU672">
        <v>1</v>
      </c>
      <c r="BV672">
        <v>1</v>
      </c>
      <c r="BW672">
        <v>1</v>
      </c>
      <c r="BX672">
        <v>1</v>
      </c>
      <c r="BY672" t="s">
        <v>3</v>
      </c>
      <c r="BZ672">
        <v>70</v>
      </c>
      <c r="CA672">
        <v>10</v>
      </c>
      <c r="CE672">
        <v>0</v>
      </c>
      <c r="CF672">
        <v>0</v>
      </c>
      <c r="CG672">
        <v>0</v>
      </c>
      <c r="CM672">
        <v>0</v>
      </c>
      <c r="CN672" t="s">
        <v>3</v>
      </c>
      <c r="CO672">
        <v>0</v>
      </c>
      <c r="CP672">
        <f>(P672+Q672+S672)</f>
        <v>0</v>
      </c>
      <c r="CQ672">
        <f>(AC672*BC672*AW672)</f>
        <v>51150.7</v>
      </c>
      <c r="CR672">
        <f>((((ET672)*BB672-(EU672)*BS672)+AE672*BS672)*AV672)</f>
        <v>0</v>
      </c>
      <c r="CS672">
        <f>(AE672*BS672*AV672)</f>
        <v>0</v>
      </c>
      <c r="CT672">
        <f>(AF672*BA672*AV672)</f>
        <v>15127.68</v>
      </c>
      <c r="CU672">
        <f>AG672</f>
        <v>0</v>
      </c>
      <c r="CV672">
        <f>(AH672*AV672)</f>
        <v>80.27</v>
      </c>
      <c r="CW672">
        <f>AI672</f>
        <v>0</v>
      </c>
      <c r="CX672">
        <f>AJ672</f>
        <v>0</v>
      </c>
      <c r="CY672">
        <f>((S672*BZ672)/100)</f>
        <v>0</v>
      </c>
      <c r="CZ672">
        <f>((S672*CA672)/100)</f>
        <v>0</v>
      </c>
      <c r="DC672" t="s">
        <v>3</v>
      </c>
      <c r="DD672" t="s">
        <v>3</v>
      </c>
      <c r="DE672" t="s">
        <v>3</v>
      </c>
      <c r="DF672" t="s">
        <v>3</v>
      </c>
      <c r="DG672" t="s">
        <v>3</v>
      </c>
      <c r="DH672" t="s">
        <v>3</v>
      </c>
      <c r="DI672" t="s">
        <v>3</v>
      </c>
      <c r="DJ672" t="s">
        <v>3</v>
      </c>
      <c r="DK672" t="s">
        <v>3</v>
      </c>
      <c r="DL672" t="s">
        <v>3</v>
      </c>
      <c r="DM672" t="s">
        <v>3</v>
      </c>
      <c r="DN672">
        <v>0</v>
      </c>
      <c r="DO672">
        <v>0</v>
      </c>
      <c r="DP672">
        <v>1</v>
      </c>
      <c r="DQ672">
        <v>1</v>
      </c>
      <c r="DU672">
        <v>1003</v>
      </c>
      <c r="DV672" t="s">
        <v>32</v>
      </c>
      <c r="DW672" t="s">
        <v>32</v>
      </c>
      <c r="DX672">
        <v>100</v>
      </c>
      <c r="EE672">
        <v>34857346</v>
      </c>
      <c r="EF672">
        <v>1</v>
      </c>
      <c r="EG672" t="s">
        <v>22</v>
      </c>
      <c r="EH672">
        <v>0</v>
      </c>
      <c r="EI672" t="s">
        <v>3</v>
      </c>
      <c r="EJ672">
        <v>4</v>
      </c>
      <c r="EK672">
        <v>0</v>
      </c>
      <c r="EL672" t="s">
        <v>23</v>
      </c>
      <c r="EM672" t="s">
        <v>24</v>
      </c>
      <c r="EO672" t="s">
        <v>3</v>
      </c>
      <c r="EQ672">
        <v>0</v>
      </c>
      <c r="ER672">
        <v>66278.38</v>
      </c>
      <c r="ES672">
        <v>51150.7</v>
      </c>
      <c r="ET672">
        <v>0</v>
      </c>
      <c r="EU672">
        <v>0</v>
      </c>
      <c r="EV672">
        <v>15127.68</v>
      </c>
      <c r="EW672">
        <v>80.27</v>
      </c>
      <c r="EX672">
        <v>0</v>
      </c>
      <c r="EY672">
        <v>0</v>
      </c>
      <c r="FQ672">
        <v>0</v>
      </c>
      <c r="FR672">
        <f>ROUND(IF(AND(BH672=3,BI672=3),P672,0),2)</f>
        <v>0</v>
      </c>
      <c r="FS672">
        <v>0</v>
      </c>
      <c r="FX672">
        <v>70</v>
      </c>
      <c r="FY672">
        <v>10</v>
      </c>
      <c r="GA672" t="s">
        <v>3</v>
      </c>
      <c r="GD672">
        <v>0</v>
      </c>
      <c r="GF672">
        <v>1662705162</v>
      </c>
      <c r="GG672">
        <v>2</v>
      </c>
      <c r="GH672">
        <v>1</v>
      </c>
      <c r="GI672">
        <v>-2</v>
      </c>
      <c r="GJ672">
        <v>0</v>
      </c>
      <c r="GK672">
        <f>ROUND(R672*(R12)/100,2)</f>
        <v>0</v>
      </c>
      <c r="GL672">
        <f>ROUND(IF(AND(BH672=3,BI672=3,FS672&lt;&gt;0),P672,0),2)</f>
        <v>0</v>
      </c>
      <c r="GM672">
        <f>ROUND(O672+X672+Y672+GK672,2)+GX672</f>
        <v>0</v>
      </c>
      <c r="GN672">
        <f>IF(OR(BI672=0,BI672=1),ROUND(O672+X672+Y672+GK672,2),0)</f>
        <v>0</v>
      </c>
      <c r="GO672">
        <f>IF(BI672=2,ROUND(O672+X672+Y672+GK672,2),0)</f>
        <v>0</v>
      </c>
      <c r="GP672">
        <f>IF(BI672=4,ROUND(O672+X672+Y672+GK672,2)+GX672,0)</f>
        <v>0</v>
      </c>
      <c r="GR672">
        <v>0</v>
      </c>
      <c r="GS672">
        <v>3</v>
      </c>
      <c r="GT672">
        <v>0</v>
      </c>
      <c r="GU672" t="s">
        <v>3</v>
      </c>
      <c r="GV672">
        <f>ROUND((GT672),6)</f>
        <v>0</v>
      </c>
      <c r="GW672">
        <v>1</v>
      </c>
      <c r="GX672">
        <f>ROUND(HC672*I672,2)</f>
        <v>0</v>
      </c>
      <c r="HA672">
        <v>0</v>
      </c>
      <c r="HB672">
        <v>0</v>
      </c>
      <c r="HC672">
        <f>GV672*GW672</f>
        <v>0</v>
      </c>
      <c r="IK672">
        <v>0</v>
      </c>
    </row>
    <row r="674" spans="1:206" x14ac:dyDescent="0.2">
      <c r="A674" s="2">
        <v>51</v>
      </c>
      <c r="B674" s="2">
        <f>B668</f>
        <v>1</v>
      </c>
      <c r="C674" s="2">
        <f>A668</f>
        <v>5</v>
      </c>
      <c r="D674" s="2">
        <f>ROW(A668)</f>
        <v>668</v>
      </c>
      <c r="E674" s="2"/>
      <c r="F674" s="2" t="str">
        <f>IF(F668&lt;&gt;"",F668,"")</f>
        <v>Новый подраздел</v>
      </c>
      <c r="G674" s="2" t="str">
        <f>IF(G668&lt;&gt;"",G668,"")</f>
        <v>Установка бортового камня</v>
      </c>
      <c r="H674" s="2">
        <v>0</v>
      </c>
      <c r="I674" s="2"/>
      <c r="J674" s="2"/>
      <c r="K674" s="2"/>
      <c r="L674" s="2"/>
      <c r="M674" s="2"/>
      <c r="N674" s="2"/>
      <c r="O674" s="2">
        <f t="shared" ref="O674:T674" si="467">ROUND(AB674,2)</f>
        <v>0</v>
      </c>
      <c r="P674" s="2">
        <f t="shared" si="467"/>
        <v>0</v>
      </c>
      <c r="Q674" s="2">
        <f t="shared" si="467"/>
        <v>0</v>
      </c>
      <c r="R674" s="2">
        <f t="shared" si="467"/>
        <v>0</v>
      </c>
      <c r="S674" s="2">
        <f t="shared" si="467"/>
        <v>0</v>
      </c>
      <c r="T674" s="2">
        <f t="shared" si="467"/>
        <v>0</v>
      </c>
      <c r="U674" s="2">
        <f>AH674</f>
        <v>0</v>
      </c>
      <c r="V674" s="2">
        <f>AI674</f>
        <v>0</v>
      </c>
      <c r="W674" s="2">
        <f>ROUND(AJ674,2)</f>
        <v>0</v>
      </c>
      <c r="X674" s="2">
        <f>ROUND(AK674,2)</f>
        <v>0</v>
      </c>
      <c r="Y674" s="2">
        <f>ROUND(AL674,2)</f>
        <v>0</v>
      </c>
      <c r="Z674" s="2"/>
      <c r="AA674" s="2"/>
      <c r="AB674" s="2">
        <f>ROUND(SUMIF(AA672:AA672,"=39292387",O672:O672),2)</f>
        <v>0</v>
      </c>
      <c r="AC674" s="2">
        <f>ROUND(SUMIF(AA672:AA672,"=39292387",P672:P672),2)</f>
        <v>0</v>
      </c>
      <c r="AD674" s="2">
        <f>ROUND(SUMIF(AA672:AA672,"=39292387",Q672:Q672),2)</f>
        <v>0</v>
      </c>
      <c r="AE674" s="2">
        <f>ROUND(SUMIF(AA672:AA672,"=39292387",R672:R672),2)</f>
        <v>0</v>
      </c>
      <c r="AF674" s="2">
        <f>ROUND(SUMIF(AA672:AA672,"=39292387",S672:S672),2)</f>
        <v>0</v>
      </c>
      <c r="AG674" s="2">
        <f>ROUND(SUMIF(AA672:AA672,"=39292387",T672:T672),2)</f>
        <v>0</v>
      </c>
      <c r="AH674" s="2">
        <f>SUMIF(AA672:AA672,"=39292387",U672:U672)</f>
        <v>0</v>
      </c>
      <c r="AI674" s="2">
        <f>SUMIF(AA672:AA672,"=39292387",V672:V672)</f>
        <v>0</v>
      </c>
      <c r="AJ674" s="2">
        <f>ROUND(SUMIF(AA672:AA672,"=39292387",W672:W672),2)</f>
        <v>0</v>
      </c>
      <c r="AK674" s="2">
        <f>ROUND(SUMIF(AA672:AA672,"=39292387",X672:X672),2)</f>
        <v>0</v>
      </c>
      <c r="AL674" s="2">
        <f>ROUND(SUMIF(AA672:AA672,"=39292387",Y672:Y672),2)</f>
        <v>0</v>
      </c>
      <c r="AM674" s="2"/>
      <c r="AN674" s="2"/>
      <c r="AO674" s="2">
        <f t="shared" ref="AO674:BC674" si="468">ROUND(BX674,2)</f>
        <v>0</v>
      </c>
      <c r="AP674" s="2">
        <f t="shared" si="468"/>
        <v>0</v>
      </c>
      <c r="AQ674" s="2">
        <f t="shared" si="468"/>
        <v>0</v>
      </c>
      <c r="AR674" s="2">
        <f t="shared" si="468"/>
        <v>0</v>
      </c>
      <c r="AS674" s="2">
        <f t="shared" si="468"/>
        <v>0</v>
      </c>
      <c r="AT674" s="2">
        <f t="shared" si="468"/>
        <v>0</v>
      </c>
      <c r="AU674" s="2">
        <f t="shared" si="468"/>
        <v>0</v>
      </c>
      <c r="AV674" s="2">
        <f t="shared" si="468"/>
        <v>0</v>
      </c>
      <c r="AW674" s="2">
        <f t="shared" si="468"/>
        <v>0</v>
      </c>
      <c r="AX674" s="2">
        <f t="shared" si="468"/>
        <v>0</v>
      </c>
      <c r="AY674" s="2">
        <f t="shared" si="468"/>
        <v>0</v>
      </c>
      <c r="AZ674" s="2">
        <f t="shared" si="468"/>
        <v>0</v>
      </c>
      <c r="BA674" s="2">
        <f t="shared" si="468"/>
        <v>0</v>
      </c>
      <c r="BB674" s="2">
        <f t="shared" si="468"/>
        <v>0</v>
      </c>
      <c r="BC674" s="2">
        <f t="shared" si="468"/>
        <v>0</v>
      </c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>
        <f>ROUND(SUMIF(AA672:AA672,"=39292387",FQ672:FQ672),2)</f>
        <v>0</v>
      </c>
      <c r="BY674" s="2">
        <f>ROUND(SUMIF(AA672:AA672,"=39292387",FR672:FR672),2)</f>
        <v>0</v>
      </c>
      <c r="BZ674" s="2">
        <f>ROUND(SUMIF(AA672:AA672,"=39292387",GL672:GL672),2)</f>
        <v>0</v>
      </c>
      <c r="CA674" s="2">
        <f>ROUND(SUMIF(AA672:AA672,"=39292387",GM672:GM672),2)</f>
        <v>0</v>
      </c>
      <c r="CB674" s="2">
        <f>ROUND(SUMIF(AA672:AA672,"=39292387",GN672:GN672),2)</f>
        <v>0</v>
      </c>
      <c r="CC674" s="2">
        <f>ROUND(SUMIF(AA672:AA672,"=39292387",GO672:GO672),2)</f>
        <v>0</v>
      </c>
      <c r="CD674" s="2">
        <f>ROUND(SUMIF(AA672:AA672,"=39292387",GP672:GP672),2)</f>
        <v>0</v>
      </c>
      <c r="CE674" s="2">
        <f>AC674-BX674</f>
        <v>0</v>
      </c>
      <c r="CF674" s="2">
        <f>AC674-BY674</f>
        <v>0</v>
      </c>
      <c r="CG674" s="2">
        <f>BX674-BZ674</f>
        <v>0</v>
      </c>
      <c r="CH674" s="2">
        <f>AC674-BX674-BY674+BZ674</f>
        <v>0</v>
      </c>
      <c r="CI674" s="2">
        <f>BY674-BZ674</f>
        <v>0</v>
      </c>
      <c r="CJ674" s="2">
        <f>ROUND(SUMIF(AA672:AA672,"=39292387",GX672:GX672),2)</f>
        <v>0</v>
      </c>
      <c r="CK674" s="2">
        <f>ROUND(SUMIF(AA672:AA672,"=39292387",GY672:GY672),2)</f>
        <v>0</v>
      </c>
      <c r="CL674" s="2">
        <f>ROUND(SUMIF(AA672:AA672,"=39292387",GZ672:GZ672),2)</f>
        <v>0</v>
      </c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>
        <v>0</v>
      </c>
    </row>
    <row r="676" spans="1:206" x14ac:dyDescent="0.2">
      <c r="A676" s="4">
        <v>50</v>
      </c>
      <c r="B676" s="4">
        <v>0</v>
      </c>
      <c r="C676" s="4">
        <v>0</v>
      </c>
      <c r="D676" s="4">
        <v>1</v>
      </c>
      <c r="E676" s="4">
        <v>201</v>
      </c>
      <c r="F676" s="4">
        <f>ROUND(Source!O674,O676)</f>
        <v>0</v>
      </c>
      <c r="G676" s="4" t="s">
        <v>65</v>
      </c>
      <c r="H676" s="4" t="s">
        <v>66</v>
      </c>
      <c r="I676" s="4"/>
      <c r="J676" s="4"/>
      <c r="K676" s="4">
        <v>201</v>
      </c>
      <c r="L676" s="4">
        <v>1</v>
      </c>
      <c r="M676" s="4">
        <v>3</v>
      </c>
      <c r="N676" s="4" t="s">
        <v>3</v>
      </c>
      <c r="O676" s="4">
        <v>2</v>
      </c>
      <c r="P676" s="4"/>
      <c r="Q676" s="4"/>
      <c r="R676" s="4"/>
      <c r="S676" s="4"/>
      <c r="T676" s="4"/>
      <c r="U676" s="4"/>
      <c r="V676" s="4"/>
      <c r="W676" s="4"/>
    </row>
    <row r="677" spans="1:206" x14ac:dyDescent="0.2">
      <c r="A677" s="4">
        <v>50</v>
      </c>
      <c r="B677" s="4">
        <v>0</v>
      </c>
      <c r="C677" s="4">
        <v>0</v>
      </c>
      <c r="D677" s="4">
        <v>1</v>
      </c>
      <c r="E677" s="4">
        <v>202</v>
      </c>
      <c r="F677" s="4">
        <f>ROUND(Source!P674,O677)</f>
        <v>0</v>
      </c>
      <c r="G677" s="4" t="s">
        <v>67</v>
      </c>
      <c r="H677" s="4" t="s">
        <v>68</v>
      </c>
      <c r="I677" s="4"/>
      <c r="J677" s="4"/>
      <c r="K677" s="4">
        <v>202</v>
      </c>
      <c r="L677" s="4">
        <v>2</v>
      </c>
      <c r="M677" s="4">
        <v>3</v>
      </c>
      <c r="N677" s="4" t="s">
        <v>3</v>
      </c>
      <c r="O677" s="4">
        <v>2</v>
      </c>
      <c r="P677" s="4"/>
      <c r="Q677" s="4"/>
      <c r="R677" s="4"/>
      <c r="S677" s="4"/>
      <c r="T677" s="4"/>
      <c r="U677" s="4"/>
      <c r="V677" s="4"/>
      <c r="W677" s="4"/>
    </row>
    <row r="678" spans="1:206" x14ac:dyDescent="0.2">
      <c r="A678" s="4">
        <v>50</v>
      </c>
      <c r="B678" s="4">
        <v>0</v>
      </c>
      <c r="C678" s="4">
        <v>0</v>
      </c>
      <c r="D678" s="4">
        <v>1</v>
      </c>
      <c r="E678" s="4">
        <v>222</v>
      </c>
      <c r="F678" s="4">
        <f>ROUND(Source!AO674,O678)</f>
        <v>0</v>
      </c>
      <c r="G678" s="4" t="s">
        <v>69</v>
      </c>
      <c r="H678" s="4" t="s">
        <v>70</v>
      </c>
      <c r="I678" s="4"/>
      <c r="J678" s="4"/>
      <c r="K678" s="4">
        <v>222</v>
      </c>
      <c r="L678" s="4">
        <v>3</v>
      </c>
      <c r="M678" s="4">
        <v>3</v>
      </c>
      <c r="N678" s="4" t="s">
        <v>3</v>
      </c>
      <c r="O678" s="4">
        <v>2</v>
      </c>
      <c r="P678" s="4"/>
      <c r="Q678" s="4"/>
      <c r="R678" s="4"/>
      <c r="S678" s="4"/>
      <c r="T678" s="4"/>
      <c r="U678" s="4"/>
      <c r="V678" s="4"/>
      <c r="W678" s="4"/>
    </row>
    <row r="679" spans="1:206" x14ac:dyDescent="0.2">
      <c r="A679" s="4">
        <v>50</v>
      </c>
      <c r="B679" s="4">
        <v>0</v>
      </c>
      <c r="C679" s="4">
        <v>0</v>
      </c>
      <c r="D679" s="4">
        <v>1</v>
      </c>
      <c r="E679" s="4">
        <v>225</v>
      </c>
      <c r="F679" s="4">
        <f>ROUND(Source!AV674,O679)</f>
        <v>0</v>
      </c>
      <c r="G679" s="4" t="s">
        <v>71</v>
      </c>
      <c r="H679" s="4" t="s">
        <v>72</v>
      </c>
      <c r="I679" s="4"/>
      <c r="J679" s="4"/>
      <c r="K679" s="4">
        <v>225</v>
      </c>
      <c r="L679" s="4">
        <v>4</v>
      </c>
      <c r="M679" s="4">
        <v>3</v>
      </c>
      <c r="N679" s="4" t="s">
        <v>3</v>
      </c>
      <c r="O679" s="4">
        <v>2</v>
      </c>
      <c r="P679" s="4"/>
      <c r="Q679" s="4"/>
      <c r="R679" s="4"/>
      <c r="S679" s="4"/>
      <c r="T679" s="4"/>
      <c r="U679" s="4"/>
      <c r="V679" s="4"/>
      <c r="W679" s="4"/>
    </row>
    <row r="680" spans="1:206" x14ac:dyDescent="0.2">
      <c r="A680" s="4">
        <v>50</v>
      </c>
      <c r="B680" s="4">
        <v>0</v>
      </c>
      <c r="C680" s="4">
        <v>0</v>
      </c>
      <c r="D680" s="4">
        <v>1</v>
      </c>
      <c r="E680" s="4">
        <v>226</v>
      </c>
      <c r="F680" s="4">
        <f>ROUND(Source!AW674,O680)</f>
        <v>0</v>
      </c>
      <c r="G680" s="4" t="s">
        <v>73</v>
      </c>
      <c r="H680" s="4" t="s">
        <v>74</v>
      </c>
      <c r="I680" s="4"/>
      <c r="J680" s="4"/>
      <c r="K680" s="4">
        <v>226</v>
      </c>
      <c r="L680" s="4">
        <v>5</v>
      </c>
      <c r="M680" s="4">
        <v>3</v>
      </c>
      <c r="N680" s="4" t="s">
        <v>3</v>
      </c>
      <c r="O680" s="4">
        <v>2</v>
      </c>
      <c r="P680" s="4"/>
      <c r="Q680" s="4"/>
      <c r="R680" s="4"/>
      <c r="S680" s="4"/>
      <c r="T680" s="4"/>
      <c r="U680" s="4"/>
      <c r="V680" s="4"/>
      <c r="W680" s="4"/>
    </row>
    <row r="681" spans="1:206" x14ac:dyDescent="0.2">
      <c r="A681" s="4">
        <v>50</v>
      </c>
      <c r="B681" s="4">
        <v>0</v>
      </c>
      <c r="C681" s="4">
        <v>0</v>
      </c>
      <c r="D681" s="4">
        <v>1</v>
      </c>
      <c r="E681" s="4">
        <v>227</v>
      </c>
      <c r="F681" s="4">
        <f>ROUND(Source!AX674,O681)</f>
        <v>0</v>
      </c>
      <c r="G681" s="4" t="s">
        <v>75</v>
      </c>
      <c r="H681" s="4" t="s">
        <v>76</v>
      </c>
      <c r="I681" s="4"/>
      <c r="J681" s="4"/>
      <c r="K681" s="4">
        <v>227</v>
      </c>
      <c r="L681" s="4">
        <v>6</v>
      </c>
      <c r="M681" s="4">
        <v>3</v>
      </c>
      <c r="N681" s="4" t="s">
        <v>3</v>
      </c>
      <c r="O681" s="4">
        <v>2</v>
      </c>
      <c r="P681" s="4"/>
      <c r="Q681" s="4"/>
      <c r="R681" s="4"/>
      <c r="S681" s="4"/>
      <c r="T681" s="4"/>
      <c r="U681" s="4"/>
      <c r="V681" s="4"/>
      <c r="W681" s="4"/>
    </row>
    <row r="682" spans="1:206" x14ac:dyDescent="0.2">
      <c r="A682" s="4">
        <v>50</v>
      </c>
      <c r="B682" s="4">
        <v>0</v>
      </c>
      <c r="C682" s="4">
        <v>0</v>
      </c>
      <c r="D682" s="4">
        <v>1</v>
      </c>
      <c r="E682" s="4">
        <v>228</v>
      </c>
      <c r="F682" s="4">
        <f>ROUND(Source!AY674,O682)</f>
        <v>0</v>
      </c>
      <c r="G682" s="4" t="s">
        <v>77</v>
      </c>
      <c r="H682" s="4" t="s">
        <v>78</v>
      </c>
      <c r="I682" s="4"/>
      <c r="J682" s="4"/>
      <c r="K682" s="4">
        <v>228</v>
      </c>
      <c r="L682" s="4">
        <v>7</v>
      </c>
      <c r="M682" s="4">
        <v>3</v>
      </c>
      <c r="N682" s="4" t="s">
        <v>3</v>
      </c>
      <c r="O682" s="4">
        <v>2</v>
      </c>
      <c r="P682" s="4"/>
      <c r="Q682" s="4"/>
      <c r="R682" s="4"/>
      <c r="S682" s="4"/>
      <c r="T682" s="4"/>
      <c r="U682" s="4"/>
      <c r="V682" s="4"/>
      <c r="W682" s="4"/>
    </row>
    <row r="683" spans="1:206" x14ac:dyDescent="0.2">
      <c r="A683" s="4">
        <v>50</v>
      </c>
      <c r="B683" s="4">
        <v>0</v>
      </c>
      <c r="C683" s="4">
        <v>0</v>
      </c>
      <c r="D683" s="4">
        <v>1</v>
      </c>
      <c r="E683" s="4">
        <v>216</v>
      </c>
      <c r="F683" s="4">
        <f>ROUND(Source!AP674,O683)</f>
        <v>0</v>
      </c>
      <c r="G683" s="4" t="s">
        <v>79</v>
      </c>
      <c r="H683" s="4" t="s">
        <v>80</v>
      </c>
      <c r="I683" s="4"/>
      <c r="J683" s="4"/>
      <c r="K683" s="4">
        <v>216</v>
      </c>
      <c r="L683" s="4">
        <v>8</v>
      </c>
      <c r="M683" s="4">
        <v>3</v>
      </c>
      <c r="N683" s="4" t="s">
        <v>3</v>
      </c>
      <c r="O683" s="4">
        <v>2</v>
      </c>
      <c r="P683" s="4"/>
      <c r="Q683" s="4"/>
      <c r="R683" s="4"/>
      <c r="S683" s="4"/>
      <c r="T683" s="4"/>
      <c r="U683" s="4"/>
      <c r="V683" s="4"/>
      <c r="W683" s="4"/>
    </row>
    <row r="684" spans="1:206" x14ac:dyDescent="0.2">
      <c r="A684" s="4">
        <v>50</v>
      </c>
      <c r="B684" s="4">
        <v>0</v>
      </c>
      <c r="C684" s="4">
        <v>0</v>
      </c>
      <c r="D684" s="4">
        <v>1</v>
      </c>
      <c r="E684" s="4">
        <v>223</v>
      </c>
      <c r="F684" s="4">
        <f>ROUND(Source!AQ674,O684)</f>
        <v>0</v>
      </c>
      <c r="G684" s="4" t="s">
        <v>81</v>
      </c>
      <c r="H684" s="4" t="s">
        <v>82</v>
      </c>
      <c r="I684" s="4"/>
      <c r="J684" s="4"/>
      <c r="K684" s="4">
        <v>223</v>
      </c>
      <c r="L684" s="4">
        <v>9</v>
      </c>
      <c r="M684" s="4">
        <v>3</v>
      </c>
      <c r="N684" s="4" t="s">
        <v>3</v>
      </c>
      <c r="O684" s="4">
        <v>2</v>
      </c>
      <c r="P684" s="4"/>
      <c r="Q684" s="4"/>
      <c r="R684" s="4"/>
      <c r="S684" s="4"/>
      <c r="T684" s="4"/>
      <c r="U684" s="4"/>
      <c r="V684" s="4"/>
      <c r="W684" s="4"/>
    </row>
    <row r="685" spans="1:206" x14ac:dyDescent="0.2">
      <c r="A685" s="4">
        <v>50</v>
      </c>
      <c r="B685" s="4">
        <v>0</v>
      </c>
      <c r="C685" s="4">
        <v>0</v>
      </c>
      <c r="D685" s="4">
        <v>1</v>
      </c>
      <c r="E685" s="4">
        <v>229</v>
      </c>
      <c r="F685" s="4">
        <f>ROUND(Source!AZ674,O685)</f>
        <v>0</v>
      </c>
      <c r="G685" s="4" t="s">
        <v>83</v>
      </c>
      <c r="H685" s="4" t="s">
        <v>84</v>
      </c>
      <c r="I685" s="4"/>
      <c r="J685" s="4"/>
      <c r="K685" s="4">
        <v>229</v>
      </c>
      <c r="L685" s="4">
        <v>10</v>
      </c>
      <c r="M685" s="4">
        <v>3</v>
      </c>
      <c r="N685" s="4" t="s">
        <v>3</v>
      </c>
      <c r="O685" s="4">
        <v>2</v>
      </c>
      <c r="P685" s="4"/>
      <c r="Q685" s="4"/>
      <c r="R685" s="4"/>
      <c r="S685" s="4"/>
      <c r="T685" s="4"/>
      <c r="U685" s="4"/>
      <c r="V685" s="4"/>
      <c r="W685" s="4"/>
    </row>
    <row r="686" spans="1:206" x14ac:dyDescent="0.2">
      <c r="A686" s="4">
        <v>50</v>
      </c>
      <c r="B686" s="4">
        <v>0</v>
      </c>
      <c r="C686" s="4">
        <v>0</v>
      </c>
      <c r="D686" s="4">
        <v>1</v>
      </c>
      <c r="E686" s="4">
        <v>203</v>
      </c>
      <c r="F686" s="4">
        <f>ROUND(Source!Q674,O686)</f>
        <v>0</v>
      </c>
      <c r="G686" s="4" t="s">
        <v>85</v>
      </c>
      <c r="H686" s="4" t="s">
        <v>86</v>
      </c>
      <c r="I686" s="4"/>
      <c r="J686" s="4"/>
      <c r="K686" s="4">
        <v>203</v>
      </c>
      <c r="L686" s="4">
        <v>11</v>
      </c>
      <c r="M686" s="4">
        <v>3</v>
      </c>
      <c r="N686" s="4" t="s">
        <v>3</v>
      </c>
      <c r="O686" s="4">
        <v>2</v>
      </c>
      <c r="P686" s="4"/>
      <c r="Q686" s="4"/>
      <c r="R686" s="4"/>
      <c r="S686" s="4"/>
      <c r="T686" s="4"/>
      <c r="U686" s="4"/>
      <c r="V686" s="4"/>
      <c r="W686" s="4"/>
    </row>
    <row r="687" spans="1:206" x14ac:dyDescent="0.2">
      <c r="A687" s="4">
        <v>50</v>
      </c>
      <c r="B687" s="4">
        <v>0</v>
      </c>
      <c r="C687" s="4">
        <v>0</v>
      </c>
      <c r="D687" s="4">
        <v>1</v>
      </c>
      <c r="E687" s="4">
        <v>231</v>
      </c>
      <c r="F687" s="4">
        <f>ROUND(Source!BB674,O687)</f>
        <v>0</v>
      </c>
      <c r="G687" s="4" t="s">
        <v>87</v>
      </c>
      <c r="H687" s="4" t="s">
        <v>88</v>
      </c>
      <c r="I687" s="4"/>
      <c r="J687" s="4"/>
      <c r="K687" s="4">
        <v>231</v>
      </c>
      <c r="L687" s="4">
        <v>12</v>
      </c>
      <c r="M687" s="4">
        <v>3</v>
      </c>
      <c r="N687" s="4" t="s">
        <v>3</v>
      </c>
      <c r="O687" s="4">
        <v>2</v>
      </c>
      <c r="P687" s="4"/>
      <c r="Q687" s="4"/>
      <c r="R687" s="4"/>
      <c r="S687" s="4"/>
      <c r="T687" s="4"/>
      <c r="U687" s="4"/>
      <c r="V687" s="4"/>
      <c r="W687" s="4"/>
    </row>
    <row r="688" spans="1:206" x14ac:dyDescent="0.2">
      <c r="A688" s="4">
        <v>50</v>
      </c>
      <c r="B688" s="4">
        <v>0</v>
      </c>
      <c r="C688" s="4">
        <v>0</v>
      </c>
      <c r="D688" s="4">
        <v>1</v>
      </c>
      <c r="E688" s="4">
        <v>204</v>
      </c>
      <c r="F688" s="4">
        <f>ROUND(Source!R674,O688)</f>
        <v>0</v>
      </c>
      <c r="G688" s="4" t="s">
        <v>89</v>
      </c>
      <c r="H688" s="4" t="s">
        <v>90</v>
      </c>
      <c r="I688" s="4"/>
      <c r="J688" s="4"/>
      <c r="K688" s="4">
        <v>204</v>
      </c>
      <c r="L688" s="4">
        <v>13</v>
      </c>
      <c r="M688" s="4">
        <v>3</v>
      </c>
      <c r="N688" s="4" t="s">
        <v>3</v>
      </c>
      <c r="O688" s="4">
        <v>2</v>
      </c>
      <c r="P688" s="4"/>
      <c r="Q688" s="4"/>
      <c r="R688" s="4"/>
      <c r="S688" s="4"/>
      <c r="T688" s="4"/>
      <c r="U688" s="4"/>
      <c r="V688" s="4"/>
      <c r="W688" s="4"/>
    </row>
    <row r="689" spans="1:206" x14ac:dyDescent="0.2">
      <c r="A689" s="4">
        <v>50</v>
      </c>
      <c r="B689" s="4">
        <v>0</v>
      </c>
      <c r="C689" s="4">
        <v>0</v>
      </c>
      <c r="D689" s="4">
        <v>1</v>
      </c>
      <c r="E689" s="4">
        <v>205</v>
      </c>
      <c r="F689" s="4">
        <f>ROUND(Source!S674,O689)</f>
        <v>0</v>
      </c>
      <c r="G689" s="4" t="s">
        <v>91</v>
      </c>
      <c r="H689" s="4" t="s">
        <v>92</v>
      </c>
      <c r="I689" s="4"/>
      <c r="J689" s="4"/>
      <c r="K689" s="4">
        <v>205</v>
      </c>
      <c r="L689" s="4">
        <v>14</v>
      </c>
      <c r="M689" s="4">
        <v>3</v>
      </c>
      <c r="N689" s="4" t="s">
        <v>3</v>
      </c>
      <c r="O689" s="4">
        <v>2</v>
      </c>
      <c r="P689" s="4"/>
      <c r="Q689" s="4"/>
      <c r="R689" s="4"/>
      <c r="S689" s="4"/>
      <c r="T689" s="4"/>
      <c r="U689" s="4"/>
      <c r="V689" s="4"/>
      <c r="W689" s="4"/>
    </row>
    <row r="690" spans="1:206" x14ac:dyDescent="0.2">
      <c r="A690" s="4">
        <v>50</v>
      </c>
      <c r="B690" s="4">
        <v>0</v>
      </c>
      <c r="C690" s="4">
        <v>0</v>
      </c>
      <c r="D690" s="4">
        <v>1</v>
      </c>
      <c r="E690" s="4">
        <v>232</v>
      </c>
      <c r="F690" s="4">
        <f>ROUND(Source!BC674,O690)</f>
        <v>0</v>
      </c>
      <c r="G690" s="4" t="s">
        <v>93</v>
      </c>
      <c r="H690" s="4" t="s">
        <v>94</v>
      </c>
      <c r="I690" s="4"/>
      <c r="J690" s="4"/>
      <c r="K690" s="4">
        <v>232</v>
      </c>
      <c r="L690" s="4">
        <v>15</v>
      </c>
      <c r="M690" s="4">
        <v>3</v>
      </c>
      <c r="N690" s="4" t="s">
        <v>3</v>
      </c>
      <c r="O690" s="4">
        <v>2</v>
      </c>
      <c r="P690" s="4"/>
      <c r="Q690" s="4"/>
      <c r="R690" s="4"/>
      <c r="S690" s="4"/>
      <c r="T690" s="4"/>
      <c r="U690" s="4"/>
      <c r="V690" s="4"/>
      <c r="W690" s="4"/>
    </row>
    <row r="691" spans="1:206" x14ac:dyDescent="0.2">
      <c r="A691" s="4">
        <v>50</v>
      </c>
      <c r="B691" s="4">
        <v>0</v>
      </c>
      <c r="C691" s="4">
        <v>0</v>
      </c>
      <c r="D691" s="4">
        <v>1</v>
      </c>
      <c r="E691" s="4">
        <v>214</v>
      </c>
      <c r="F691" s="4">
        <f>ROUND(Source!AS674,O691)</f>
        <v>0</v>
      </c>
      <c r="G691" s="4" t="s">
        <v>95</v>
      </c>
      <c r="H691" s="4" t="s">
        <v>96</v>
      </c>
      <c r="I691" s="4"/>
      <c r="J691" s="4"/>
      <c r="K691" s="4">
        <v>214</v>
      </c>
      <c r="L691" s="4">
        <v>16</v>
      </c>
      <c r="M691" s="4">
        <v>3</v>
      </c>
      <c r="N691" s="4" t="s">
        <v>3</v>
      </c>
      <c r="O691" s="4">
        <v>2</v>
      </c>
      <c r="P691" s="4"/>
      <c r="Q691" s="4"/>
      <c r="R691" s="4"/>
      <c r="S691" s="4"/>
      <c r="T691" s="4"/>
      <c r="U691" s="4"/>
      <c r="V691" s="4"/>
      <c r="W691" s="4"/>
    </row>
    <row r="692" spans="1:206" x14ac:dyDescent="0.2">
      <c r="A692" s="4">
        <v>50</v>
      </c>
      <c r="B692" s="4">
        <v>0</v>
      </c>
      <c r="C692" s="4">
        <v>0</v>
      </c>
      <c r="D692" s="4">
        <v>1</v>
      </c>
      <c r="E692" s="4">
        <v>215</v>
      </c>
      <c r="F692" s="4">
        <f>ROUND(Source!AT674,O692)</f>
        <v>0</v>
      </c>
      <c r="G692" s="4" t="s">
        <v>97</v>
      </c>
      <c r="H692" s="4" t="s">
        <v>98</v>
      </c>
      <c r="I692" s="4"/>
      <c r="J692" s="4"/>
      <c r="K692" s="4">
        <v>215</v>
      </c>
      <c r="L692" s="4">
        <v>17</v>
      </c>
      <c r="M692" s="4">
        <v>3</v>
      </c>
      <c r="N692" s="4" t="s">
        <v>3</v>
      </c>
      <c r="O692" s="4">
        <v>2</v>
      </c>
      <c r="P692" s="4"/>
      <c r="Q692" s="4"/>
      <c r="R692" s="4"/>
      <c r="S692" s="4"/>
      <c r="T692" s="4"/>
      <c r="U692" s="4"/>
      <c r="V692" s="4"/>
      <c r="W692" s="4"/>
    </row>
    <row r="693" spans="1:206" x14ac:dyDescent="0.2">
      <c r="A693" s="4">
        <v>50</v>
      </c>
      <c r="B693" s="4">
        <v>0</v>
      </c>
      <c r="C693" s="4">
        <v>0</v>
      </c>
      <c r="D693" s="4">
        <v>1</v>
      </c>
      <c r="E693" s="4">
        <v>217</v>
      </c>
      <c r="F693" s="4">
        <f>ROUND(Source!AU674,O693)</f>
        <v>0</v>
      </c>
      <c r="G693" s="4" t="s">
        <v>99</v>
      </c>
      <c r="H693" s="4" t="s">
        <v>100</v>
      </c>
      <c r="I693" s="4"/>
      <c r="J693" s="4"/>
      <c r="K693" s="4">
        <v>217</v>
      </c>
      <c r="L693" s="4">
        <v>18</v>
      </c>
      <c r="M693" s="4">
        <v>3</v>
      </c>
      <c r="N693" s="4" t="s">
        <v>3</v>
      </c>
      <c r="O693" s="4">
        <v>2</v>
      </c>
      <c r="P693" s="4"/>
      <c r="Q693" s="4"/>
      <c r="R693" s="4"/>
      <c r="S693" s="4"/>
      <c r="T693" s="4"/>
      <c r="U693" s="4"/>
      <c r="V693" s="4"/>
      <c r="W693" s="4"/>
    </row>
    <row r="694" spans="1:206" x14ac:dyDescent="0.2">
      <c r="A694" s="4">
        <v>50</v>
      </c>
      <c r="B694" s="4">
        <v>0</v>
      </c>
      <c r="C694" s="4">
        <v>0</v>
      </c>
      <c r="D694" s="4">
        <v>1</v>
      </c>
      <c r="E694" s="4">
        <v>230</v>
      </c>
      <c r="F694" s="4">
        <f>ROUND(Source!BA674,O694)</f>
        <v>0</v>
      </c>
      <c r="G694" s="4" t="s">
        <v>101</v>
      </c>
      <c r="H694" s="4" t="s">
        <v>102</v>
      </c>
      <c r="I694" s="4"/>
      <c r="J694" s="4"/>
      <c r="K694" s="4">
        <v>230</v>
      </c>
      <c r="L694" s="4">
        <v>19</v>
      </c>
      <c r="M694" s="4">
        <v>3</v>
      </c>
      <c r="N694" s="4" t="s">
        <v>3</v>
      </c>
      <c r="O694" s="4">
        <v>2</v>
      </c>
      <c r="P694" s="4"/>
      <c r="Q694" s="4"/>
      <c r="R694" s="4"/>
      <c r="S694" s="4"/>
      <c r="T694" s="4"/>
      <c r="U694" s="4"/>
      <c r="V694" s="4"/>
      <c r="W694" s="4"/>
    </row>
    <row r="695" spans="1:206" x14ac:dyDescent="0.2">
      <c r="A695" s="4">
        <v>50</v>
      </c>
      <c r="B695" s="4">
        <v>0</v>
      </c>
      <c r="C695" s="4">
        <v>0</v>
      </c>
      <c r="D695" s="4">
        <v>1</v>
      </c>
      <c r="E695" s="4">
        <v>206</v>
      </c>
      <c r="F695" s="4">
        <f>ROUND(Source!T674,O695)</f>
        <v>0</v>
      </c>
      <c r="G695" s="4" t="s">
        <v>103</v>
      </c>
      <c r="H695" s="4" t="s">
        <v>104</v>
      </c>
      <c r="I695" s="4"/>
      <c r="J695" s="4"/>
      <c r="K695" s="4">
        <v>206</v>
      </c>
      <c r="L695" s="4">
        <v>20</v>
      </c>
      <c r="M695" s="4">
        <v>3</v>
      </c>
      <c r="N695" s="4" t="s">
        <v>3</v>
      </c>
      <c r="O695" s="4">
        <v>2</v>
      </c>
      <c r="P695" s="4"/>
      <c r="Q695" s="4"/>
      <c r="R695" s="4"/>
      <c r="S695" s="4"/>
      <c r="T695" s="4"/>
      <c r="U695" s="4"/>
      <c r="V695" s="4"/>
      <c r="W695" s="4"/>
    </row>
    <row r="696" spans="1:206" x14ac:dyDescent="0.2">
      <c r="A696" s="4">
        <v>50</v>
      </c>
      <c r="B696" s="4">
        <v>0</v>
      </c>
      <c r="C696" s="4">
        <v>0</v>
      </c>
      <c r="D696" s="4">
        <v>1</v>
      </c>
      <c r="E696" s="4">
        <v>207</v>
      </c>
      <c r="F696" s="4">
        <f>Source!U674</f>
        <v>0</v>
      </c>
      <c r="G696" s="4" t="s">
        <v>105</v>
      </c>
      <c r="H696" s="4" t="s">
        <v>106</v>
      </c>
      <c r="I696" s="4"/>
      <c r="J696" s="4"/>
      <c r="K696" s="4">
        <v>207</v>
      </c>
      <c r="L696" s="4">
        <v>21</v>
      </c>
      <c r="M696" s="4">
        <v>3</v>
      </c>
      <c r="N696" s="4" t="s">
        <v>3</v>
      </c>
      <c r="O696" s="4">
        <v>-1</v>
      </c>
      <c r="P696" s="4"/>
      <c r="Q696" s="4"/>
      <c r="R696" s="4"/>
      <c r="S696" s="4"/>
      <c r="T696" s="4"/>
      <c r="U696" s="4"/>
      <c r="V696" s="4"/>
      <c r="W696" s="4"/>
    </row>
    <row r="697" spans="1:206" x14ac:dyDescent="0.2">
      <c r="A697" s="4">
        <v>50</v>
      </c>
      <c r="B697" s="4">
        <v>0</v>
      </c>
      <c r="C697" s="4">
        <v>0</v>
      </c>
      <c r="D697" s="4">
        <v>1</v>
      </c>
      <c r="E697" s="4">
        <v>208</v>
      </c>
      <c r="F697" s="4">
        <f>Source!V674</f>
        <v>0</v>
      </c>
      <c r="G697" s="4" t="s">
        <v>107</v>
      </c>
      <c r="H697" s="4" t="s">
        <v>108</v>
      </c>
      <c r="I697" s="4"/>
      <c r="J697" s="4"/>
      <c r="K697" s="4">
        <v>208</v>
      </c>
      <c r="L697" s="4">
        <v>22</v>
      </c>
      <c r="M697" s="4">
        <v>3</v>
      </c>
      <c r="N697" s="4" t="s">
        <v>3</v>
      </c>
      <c r="O697" s="4">
        <v>-1</v>
      </c>
      <c r="P697" s="4"/>
      <c r="Q697" s="4"/>
      <c r="R697" s="4"/>
      <c r="S697" s="4"/>
      <c r="T697" s="4"/>
      <c r="U697" s="4"/>
      <c r="V697" s="4"/>
      <c r="W697" s="4"/>
    </row>
    <row r="698" spans="1:206" x14ac:dyDescent="0.2">
      <c r="A698" s="4">
        <v>50</v>
      </c>
      <c r="B698" s="4">
        <v>0</v>
      </c>
      <c r="C698" s="4">
        <v>0</v>
      </c>
      <c r="D698" s="4">
        <v>1</v>
      </c>
      <c r="E698" s="4">
        <v>209</v>
      </c>
      <c r="F698" s="4">
        <f>ROUND(Source!W674,O698)</f>
        <v>0</v>
      </c>
      <c r="G698" s="4" t="s">
        <v>109</v>
      </c>
      <c r="H698" s="4" t="s">
        <v>110</v>
      </c>
      <c r="I698" s="4"/>
      <c r="J698" s="4"/>
      <c r="K698" s="4">
        <v>209</v>
      </c>
      <c r="L698" s="4">
        <v>23</v>
      </c>
      <c r="M698" s="4">
        <v>3</v>
      </c>
      <c r="N698" s="4" t="s">
        <v>3</v>
      </c>
      <c r="O698" s="4">
        <v>2</v>
      </c>
      <c r="P698" s="4"/>
      <c r="Q698" s="4"/>
      <c r="R698" s="4"/>
      <c r="S698" s="4"/>
      <c r="T698" s="4"/>
      <c r="U698" s="4"/>
      <c r="V698" s="4"/>
      <c r="W698" s="4"/>
    </row>
    <row r="699" spans="1:206" x14ac:dyDescent="0.2">
      <c r="A699" s="4">
        <v>50</v>
      </c>
      <c r="B699" s="4">
        <v>0</v>
      </c>
      <c r="C699" s="4">
        <v>0</v>
      </c>
      <c r="D699" s="4">
        <v>1</v>
      </c>
      <c r="E699" s="4">
        <v>210</v>
      </c>
      <c r="F699" s="4">
        <f>ROUND(Source!X674,O699)</f>
        <v>0</v>
      </c>
      <c r="G699" s="4" t="s">
        <v>111</v>
      </c>
      <c r="H699" s="4" t="s">
        <v>112</v>
      </c>
      <c r="I699" s="4"/>
      <c r="J699" s="4"/>
      <c r="K699" s="4">
        <v>210</v>
      </c>
      <c r="L699" s="4">
        <v>24</v>
      </c>
      <c r="M699" s="4">
        <v>3</v>
      </c>
      <c r="N699" s="4" t="s">
        <v>3</v>
      </c>
      <c r="O699" s="4">
        <v>2</v>
      </c>
      <c r="P699" s="4"/>
      <c r="Q699" s="4"/>
      <c r="R699" s="4"/>
      <c r="S699" s="4"/>
      <c r="T699" s="4"/>
      <c r="U699" s="4"/>
      <c r="V699" s="4"/>
      <c r="W699" s="4"/>
    </row>
    <row r="700" spans="1:206" x14ac:dyDescent="0.2">
      <c r="A700" s="4">
        <v>50</v>
      </c>
      <c r="B700" s="4">
        <v>0</v>
      </c>
      <c r="C700" s="4">
        <v>0</v>
      </c>
      <c r="D700" s="4">
        <v>1</v>
      </c>
      <c r="E700" s="4">
        <v>211</v>
      </c>
      <c r="F700" s="4">
        <f>ROUND(Source!Y674,O700)</f>
        <v>0</v>
      </c>
      <c r="G700" s="4" t="s">
        <v>113</v>
      </c>
      <c r="H700" s="4" t="s">
        <v>114</v>
      </c>
      <c r="I700" s="4"/>
      <c r="J700" s="4"/>
      <c r="K700" s="4">
        <v>211</v>
      </c>
      <c r="L700" s="4">
        <v>25</v>
      </c>
      <c r="M700" s="4">
        <v>3</v>
      </c>
      <c r="N700" s="4" t="s">
        <v>3</v>
      </c>
      <c r="O700" s="4">
        <v>2</v>
      </c>
      <c r="P700" s="4"/>
      <c r="Q700" s="4"/>
      <c r="R700" s="4"/>
      <c r="S700" s="4"/>
      <c r="T700" s="4"/>
      <c r="U700" s="4"/>
      <c r="V700" s="4"/>
      <c r="W700" s="4"/>
    </row>
    <row r="701" spans="1:206" x14ac:dyDescent="0.2">
      <c r="A701" s="4">
        <v>50</v>
      </c>
      <c r="B701" s="4">
        <v>0</v>
      </c>
      <c r="C701" s="4">
        <v>0</v>
      </c>
      <c r="D701" s="4">
        <v>1</v>
      </c>
      <c r="E701" s="4">
        <v>224</v>
      </c>
      <c r="F701" s="4">
        <f>ROUND(Source!AR674,O701)</f>
        <v>0</v>
      </c>
      <c r="G701" s="4" t="s">
        <v>115</v>
      </c>
      <c r="H701" s="4" t="s">
        <v>116</v>
      </c>
      <c r="I701" s="4"/>
      <c r="J701" s="4"/>
      <c r="K701" s="4">
        <v>224</v>
      </c>
      <c r="L701" s="4">
        <v>26</v>
      </c>
      <c r="M701" s="4">
        <v>3</v>
      </c>
      <c r="N701" s="4" t="s">
        <v>3</v>
      </c>
      <c r="O701" s="4">
        <v>2</v>
      </c>
      <c r="P701" s="4"/>
      <c r="Q701" s="4"/>
      <c r="R701" s="4"/>
      <c r="S701" s="4"/>
      <c r="T701" s="4"/>
      <c r="U701" s="4"/>
      <c r="V701" s="4"/>
      <c r="W701" s="4"/>
    </row>
    <row r="703" spans="1:206" x14ac:dyDescent="0.2">
      <c r="A703" s="2">
        <v>51</v>
      </c>
      <c r="B703" s="2">
        <f>B577</f>
        <v>1</v>
      </c>
      <c r="C703" s="2">
        <f>A577</f>
        <v>4</v>
      </c>
      <c r="D703" s="2">
        <f>ROW(A577)</f>
        <v>577</v>
      </c>
      <c r="E703" s="2"/>
      <c r="F703" s="2" t="str">
        <f>IF(F577&lt;&gt;"",F577,"")</f>
        <v>Новый раздел</v>
      </c>
      <c r="G703" s="2" t="str">
        <f>IF(G577&lt;&gt;"",G577,"")</f>
        <v>Новорогожская ул. (Обустройство посадочной площадки для установки павильона ожидания)</v>
      </c>
      <c r="H703" s="2">
        <v>0</v>
      </c>
      <c r="I703" s="2"/>
      <c r="J703" s="2"/>
      <c r="K703" s="2"/>
      <c r="L703" s="2"/>
      <c r="M703" s="2"/>
      <c r="N703" s="2"/>
      <c r="O703" s="2">
        <f t="shared" ref="O703:T703" si="469">ROUND(O593+O639+O674+AB703,2)</f>
        <v>0</v>
      </c>
      <c r="P703" s="2">
        <f t="shared" si="469"/>
        <v>0</v>
      </c>
      <c r="Q703" s="2">
        <f t="shared" si="469"/>
        <v>0</v>
      </c>
      <c r="R703" s="2">
        <f t="shared" si="469"/>
        <v>0</v>
      </c>
      <c r="S703" s="2">
        <f t="shared" si="469"/>
        <v>0</v>
      </c>
      <c r="T703" s="2">
        <f t="shared" si="469"/>
        <v>0</v>
      </c>
      <c r="U703" s="2">
        <f>U593+U639+U674+AH703</f>
        <v>0</v>
      </c>
      <c r="V703" s="2">
        <f>V593+V639+V674+AI703</f>
        <v>0</v>
      </c>
      <c r="W703" s="2">
        <f>ROUND(W593+W639+W674+AJ703,2)</f>
        <v>0</v>
      </c>
      <c r="X703" s="2">
        <f>ROUND(X593+X639+X674+AK703,2)</f>
        <v>0</v>
      </c>
      <c r="Y703" s="2">
        <f>ROUND(Y593+Y639+Y674+AL703,2)</f>
        <v>0</v>
      </c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>
        <f t="shared" ref="AO703:BC703" si="470">ROUND(AO593+AO639+AO674+BX703,2)</f>
        <v>0</v>
      </c>
      <c r="AP703" s="2">
        <f t="shared" si="470"/>
        <v>0</v>
      </c>
      <c r="AQ703" s="2">
        <f t="shared" si="470"/>
        <v>0</v>
      </c>
      <c r="AR703" s="2">
        <f t="shared" si="470"/>
        <v>0</v>
      </c>
      <c r="AS703" s="2">
        <f t="shared" si="470"/>
        <v>0</v>
      </c>
      <c r="AT703" s="2">
        <f t="shared" si="470"/>
        <v>0</v>
      </c>
      <c r="AU703" s="2">
        <f t="shared" si="470"/>
        <v>0</v>
      </c>
      <c r="AV703" s="2">
        <f t="shared" si="470"/>
        <v>0</v>
      </c>
      <c r="AW703" s="2">
        <f t="shared" si="470"/>
        <v>0</v>
      </c>
      <c r="AX703" s="2">
        <f t="shared" si="470"/>
        <v>0</v>
      </c>
      <c r="AY703" s="2">
        <f t="shared" si="470"/>
        <v>0</v>
      </c>
      <c r="AZ703" s="2">
        <f t="shared" si="470"/>
        <v>0</v>
      </c>
      <c r="BA703" s="2">
        <f t="shared" si="470"/>
        <v>0</v>
      </c>
      <c r="BB703" s="2">
        <f t="shared" si="470"/>
        <v>0</v>
      </c>
      <c r="BC703" s="2">
        <f t="shared" si="470"/>
        <v>0</v>
      </c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>
        <v>0</v>
      </c>
    </row>
    <row r="705" spans="1:23" x14ac:dyDescent="0.2">
      <c r="A705" s="4">
        <v>50</v>
      </c>
      <c r="B705" s="4">
        <v>0</v>
      </c>
      <c r="C705" s="4">
        <v>0</v>
      </c>
      <c r="D705" s="4">
        <v>1</v>
      </c>
      <c r="E705" s="4">
        <v>201</v>
      </c>
      <c r="F705" s="4">
        <f>ROUND(Source!O703,O705)</f>
        <v>0</v>
      </c>
      <c r="G705" s="4" t="s">
        <v>65</v>
      </c>
      <c r="H705" s="4" t="s">
        <v>66</v>
      </c>
      <c r="I705" s="4"/>
      <c r="J705" s="4"/>
      <c r="K705" s="4">
        <v>201</v>
      </c>
      <c r="L705" s="4">
        <v>1</v>
      </c>
      <c r="M705" s="4">
        <v>3</v>
      </c>
      <c r="N705" s="4" t="s">
        <v>3</v>
      </c>
      <c r="O705" s="4">
        <v>2</v>
      </c>
      <c r="P705" s="4"/>
      <c r="Q705" s="4"/>
      <c r="R705" s="4"/>
      <c r="S705" s="4"/>
      <c r="T705" s="4"/>
      <c r="U705" s="4"/>
      <c r="V705" s="4"/>
      <c r="W705" s="4"/>
    </row>
    <row r="706" spans="1:23" x14ac:dyDescent="0.2">
      <c r="A706" s="4">
        <v>50</v>
      </c>
      <c r="B706" s="4">
        <v>0</v>
      </c>
      <c r="C706" s="4">
        <v>0</v>
      </c>
      <c r="D706" s="4">
        <v>1</v>
      </c>
      <c r="E706" s="4">
        <v>202</v>
      </c>
      <c r="F706" s="4">
        <f>ROUND(Source!P703,O706)</f>
        <v>0</v>
      </c>
      <c r="G706" s="4" t="s">
        <v>67</v>
      </c>
      <c r="H706" s="4" t="s">
        <v>68</v>
      </c>
      <c r="I706" s="4"/>
      <c r="J706" s="4"/>
      <c r="K706" s="4">
        <v>202</v>
      </c>
      <c r="L706" s="4">
        <v>2</v>
      </c>
      <c r="M706" s="4">
        <v>3</v>
      </c>
      <c r="N706" s="4" t="s">
        <v>3</v>
      </c>
      <c r="O706" s="4">
        <v>2</v>
      </c>
      <c r="P706" s="4"/>
      <c r="Q706" s="4"/>
      <c r="R706" s="4"/>
      <c r="S706" s="4"/>
      <c r="T706" s="4"/>
      <c r="U706" s="4"/>
      <c r="V706" s="4"/>
      <c r="W706" s="4"/>
    </row>
    <row r="707" spans="1:23" x14ac:dyDescent="0.2">
      <c r="A707" s="4">
        <v>50</v>
      </c>
      <c r="B707" s="4">
        <v>0</v>
      </c>
      <c r="C707" s="4">
        <v>0</v>
      </c>
      <c r="D707" s="4">
        <v>1</v>
      </c>
      <c r="E707" s="4">
        <v>222</v>
      </c>
      <c r="F707" s="4">
        <f>ROUND(Source!AO703,O707)</f>
        <v>0</v>
      </c>
      <c r="G707" s="4" t="s">
        <v>69</v>
      </c>
      <c r="H707" s="4" t="s">
        <v>70</v>
      </c>
      <c r="I707" s="4"/>
      <c r="J707" s="4"/>
      <c r="K707" s="4">
        <v>222</v>
      </c>
      <c r="L707" s="4">
        <v>3</v>
      </c>
      <c r="M707" s="4">
        <v>3</v>
      </c>
      <c r="N707" s="4" t="s">
        <v>3</v>
      </c>
      <c r="O707" s="4">
        <v>2</v>
      </c>
      <c r="P707" s="4"/>
      <c r="Q707" s="4"/>
      <c r="R707" s="4"/>
      <c r="S707" s="4"/>
      <c r="T707" s="4"/>
      <c r="U707" s="4"/>
      <c r="V707" s="4"/>
      <c r="W707" s="4"/>
    </row>
    <row r="708" spans="1:23" x14ac:dyDescent="0.2">
      <c r="A708" s="4">
        <v>50</v>
      </c>
      <c r="B708" s="4">
        <v>0</v>
      </c>
      <c r="C708" s="4">
        <v>0</v>
      </c>
      <c r="D708" s="4">
        <v>1</v>
      </c>
      <c r="E708" s="4">
        <v>225</v>
      </c>
      <c r="F708" s="4">
        <f>ROUND(Source!AV703,O708)</f>
        <v>0</v>
      </c>
      <c r="G708" s="4" t="s">
        <v>71</v>
      </c>
      <c r="H708" s="4" t="s">
        <v>72</v>
      </c>
      <c r="I708" s="4"/>
      <c r="J708" s="4"/>
      <c r="K708" s="4">
        <v>225</v>
      </c>
      <c r="L708" s="4">
        <v>4</v>
      </c>
      <c r="M708" s="4">
        <v>3</v>
      </c>
      <c r="N708" s="4" t="s">
        <v>3</v>
      </c>
      <c r="O708" s="4">
        <v>2</v>
      </c>
      <c r="P708" s="4"/>
      <c r="Q708" s="4"/>
      <c r="R708" s="4"/>
      <c r="S708" s="4"/>
      <c r="T708" s="4"/>
      <c r="U708" s="4"/>
      <c r="V708" s="4"/>
      <c r="W708" s="4"/>
    </row>
    <row r="709" spans="1:23" x14ac:dyDescent="0.2">
      <c r="A709" s="4">
        <v>50</v>
      </c>
      <c r="B709" s="4">
        <v>0</v>
      </c>
      <c r="C709" s="4">
        <v>0</v>
      </c>
      <c r="D709" s="4">
        <v>1</v>
      </c>
      <c r="E709" s="4">
        <v>226</v>
      </c>
      <c r="F709" s="4">
        <f>ROUND(Source!AW703,O709)</f>
        <v>0</v>
      </c>
      <c r="G709" s="4" t="s">
        <v>73</v>
      </c>
      <c r="H709" s="4" t="s">
        <v>74</v>
      </c>
      <c r="I709" s="4"/>
      <c r="J709" s="4"/>
      <c r="K709" s="4">
        <v>226</v>
      </c>
      <c r="L709" s="4">
        <v>5</v>
      </c>
      <c r="M709" s="4">
        <v>3</v>
      </c>
      <c r="N709" s="4" t="s">
        <v>3</v>
      </c>
      <c r="O709" s="4">
        <v>2</v>
      </c>
      <c r="P709" s="4"/>
      <c r="Q709" s="4"/>
      <c r="R709" s="4"/>
      <c r="S709" s="4"/>
      <c r="T709" s="4"/>
      <c r="U709" s="4"/>
      <c r="V709" s="4"/>
      <c r="W709" s="4"/>
    </row>
    <row r="710" spans="1:23" x14ac:dyDescent="0.2">
      <c r="A710" s="4">
        <v>50</v>
      </c>
      <c r="B710" s="4">
        <v>0</v>
      </c>
      <c r="C710" s="4">
        <v>0</v>
      </c>
      <c r="D710" s="4">
        <v>1</v>
      </c>
      <c r="E710" s="4">
        <v>227</v>
      </c>
      <c r="F710" s="4">
        <f>ROUND(Source!AX703,O710)</f>
        <v>0</v>
      </c>
      <c r="G710" s="4" t="s">
        <v>75</v>
      </c>
      <c r="H710" s="4" t="s">
        <v>76</v>
      </c>
      <c r="I710" s="4"/>
      <c r="J710" s="4"/>
      <c r="K710" s="4">
        <v>227</v>
      </c>
      <c r="L710" s="4">
        <v>6</v>
      </c>
      <c r="M710" s="4">
        <v>3</v>
      </c>
      <c r="N710" s="4" t="s">
        <v>3</v>
      </c>
      <c r="O710" s="4">
        <v>2</v>
      </c>
      <c r="P710" s="4"/>
      <c r="Q710" s="4"/>
      <c r="R710" s="4"/>
      <c r="S710" s="4"/>
      <c r="T710" s="4"/>
      <c r="U710" s="4"/>
      <c r="V710" s="4"/>
      <c r="W710" s="4"/>
    </row>
    <row r="711" spans="1:23" x14ac:dyDescent="0.2">
      <c r="A711" s="4">
        <v>50</v>
      </c>
      <c r="B711" s="4">
        <v>0</v>
      </c>
      <c r="C711" s="4">
        <v>0</v>
      </c>
      <c r="D711" s="4">
        <v>1</v>
      </c>
      <c r="E711" s="4">
        <v>228</v>
      </c>
      <c r="F711" s="4">
        <f>ROUND(Source!AY703,O711)</f>
        <v>0</v>
      </c>
      <c r="G711" s="4" t="s">
        <v>77</v>
      </c>
      <c r="H711" s="4" t="s">
        <v>78</v>
      </c>
      <c r="I711" s="4"/>
      <c r="J711" s="4"/>
      <c r="K711" s="4">
        <v>228</v>
      </c>
      <c r="L711" s="4">
        <v>7</v>
      </c>
      <c r="M711" s="4">
        <v>3</v>
      </c>
      <c r="N711" s="4" t="s">
        <v>3</v>
      </c>
      <c r="O711" s="4">
        <v>2</v>
      </c>
      <c r="P711" s="4"/>
      <c r="Q711" s="4"/>
      <c r="R711" s="4"/>
      <c r="S711" s="4"/>
      <c r="T711" s="4"/>
      <c r="U711" s="4"/>
      <c r="V711" s="4"/>
      <c r="W711" s="4"/>
    </row>
    <row r="712" spans="1:23" x14ac:dyDescent="0.2">
      <c r="A712" s="4">
        <v>50</v>
      </c>
      <c r="B712" s="4">
        <v>0</v>
      </c>
      <c r="C712" s="4">
        <v>0</v>
      </c>
      <c r="D712" s="4">
        <v>1</v>
      </c>
      <c r="E712" s="4">
        <v>216</v>
      </c>
      <c r="F712" s="4">
        <f>ROUND(Source!AP703,O712)</f>
        <v>0</v>
      </c>
      <c r="G712" s="4" t="s">
        <v>79</v>
      </c>
      <c r="H712" s="4" t="s">
        <v>80</v>
      </c>
      <c r="I712" s="4"/>
      <c r="J712" s="4"/>
      <c r="K712" s="4">
        <v>216</v>
      </c>
      <c r="L712" s="4">
        <v>8</v>
      </c>
      <c r="M712" s="4">
        <v>3</v>
      </c>
      <c r="N712" s="4" t="s">
        <v>3</v>
      </c>
      <c r="O712" s="4">
        <v>2</v>
      </c>
      <c r="P712" s="4"/>
      <c r="Q712" s="4"/>
      <c r="R712" s="4"/>
      <c r="S712" s="4"/>
      <c r="T712" s="4"/>
      <c r="U712" s="4"/>
      <c r="V712" s="4"/>
      <c r="W712" s="4"/>
    </row>
    <row r="713" spans="1:23" x14ac:dyDescent="0.2">
      <c r="A713" s="4">
        <v>50</v>
      </c>
      <c r="B713" s="4">
        <v>0</v>
      </c>
      <c r="C713" s="4">
        <v>0</v>
      </c>
      <c r="D713" s="4">
        <v>1</v>
      </c>
      <c r="E713" s="4">
        <v>223</v>
      </c>
      <c r="F713" s="4">
        <f>ROUND(Source!AQ703,O713)</f>
        <v>0</v>
      </c>
      <c r="G713" s="4" t="s">
        <v>81</v>
      </c>
      <c r="H713" s="4" t="s">
        <v>82</v>
      </c>
      <c r="I713" s="4"/>
      <c r="J713" s="4"/>
      <c r="K713" s="4">
        <v>223</v>
      </c>
      <c r="L713" s="4">
        <v>9</v>
      </c>
      <c r="M713" s="4">
        <v>3</v>
      </c>
      <c r="N713" s="4" t="s">
        <v>3</v>
      </c>
      <c r="O713" s="4">
        <v>2</v>
      </c>
      <c r="P713" s="4"/>
      <c r="Q713" s="4"/>
      <c r="R713" s="4"/>
      <c r="S713" s="4"/>
      <c r="T713" s="4"/>
      <c r="U713" s="4"/>
      <c r="V713" s="4"/>
      <c r="W713" s="4"/>
    </row>
    <row r="714" spans="1:23" x14ac:dyDescent="0.2">
      <c r="A714" s="4">
        <v>50</v>
      </c>
      <c r="B714" s="4">
        <v>0</v>
      </c>
      <c r="C714" s="4">
        <v>0</v>
      </c>
      <c r="D714" s="4">
        <v>1</v>
      </c>
      <c r="E714" s="4">
        <v>229</v>
      </c>
      <c r="F714" s="4">
        <f>ROUND(Source!AZ703,O714)</f>
        <v>0</v>
      </c>
      <c r="G714" s="4" t="s">
        <v>83</v>
      </c>
      <c r="H714" s="4" t="s">
        <v>84</v>
      </c>
      <c r="I714" s="4"/>
      <c r="J714" s="4"/>
      <c r="K714" s="4">
        <v>229</v>
      </c>
      <c r="L714" s="4">
        <v>10</v>
      </c>
      <c r="M714" s="4">
        <v>3</v>
      </c>
      <c r="N714" s="4" t="s">
        <v>3</v>
      </c>
      <c r="O714" s="4">
        <v>2</v>
      </c>
      <c r="P714" s="4"/>
      <c r="Q714" s="4"/>
      <c r="R714" s="4"/>
      <c r="S714" s="4"/>
      <c r="T714" s="4"/>
      <c r="U714" s="4"/>
      <c r="V714" s="4"/>
      <c r="W714" s="4"/>
    </row>
    <row r="715" spans="1:23" x14ac:dyDescent="0.2">
      <c r="A715" s="4">
        <v>50</v>
      </c>
      <c r="B715" s="4">
        <v>0</v>
      </c>
      <c r="C715" s="4">
        <v>0</v>
      </c>
      <c r="D715" s="4">
        <v>1</v>
      </c>
      <c r="E715" s="4">
        <v>203</v>
      </c>
      <c r="F715" s="4">
        <f>ROUND(Source!Q703,O715)</f>
        <v>0</v>
      </c>
      <c r="G715" s="4" t="s">
        <v>85</v>
      </c>
      <c r="H715" s="4" t="s">
        <v>86</v>
      </c>
      <c r="I715" s="4"/>
      <c r="J715" s="4"/>
      <c r="K715" s="4">
        <v>203</v>
      </c>
      <c r="L715" s="4">
        <v>11</v>
      </c>
      <c r="M715" s="4">
        <v>3</v>
      </c>
      <c r="N715" s="4" t="s">
        <v>3</v>
      </c>
      <c r="O715" s="4">
        <v>2</v>
      </c>
      <c r="P715" s="4"/>
      <c r="Q715" s="4"/>
      <c r="R715" s="4"/>
      <c r="S715" s="4"/>
      <c r="T715" s="4"/>
      <c r="U715" s="4"/>
      <c r="V715" s="4"/>
      <c r="W715" s="4"/>
    </row>
    <row r="716" spans="1:23" x14ac:dyDescent="0.2">
      <c r="A716" s="4">
        <v>50</v>
      </c>
      <c r="B716" s="4">
        <v>0</v>
      </c>
      <c r="C716" s="4">
        <v>0</v>
      </c>
      <c r="D716" s="4">
        <v>1</v>
      </c>
      <c r="E716" s="4">
        <v>231</v>
      </c>
      <c r="F716" s="4">
        <f>ROUND(Source!BB703,O716)</f>
        <v>0</v>
      </c>
      <c r="G716" s="4" t="s">
        <v>87</v>
      </c>
      <c r="H716" s="4" t="s">
        <v>88</v>
      </c>
      <c r="I716" s="4"/>
      <c r="J716" s="4"/>
      <c r="K716" s="4">
        <v>231</v>
      </c>
      <c r="L716" s="4">
        <v>12</v>
      </c>
      <c r="M716" s="4">
        <v>3</v>
      </c>
      <c r="N716" s="4" t="s">
        <v>3</v>
      </c>
      <c r="O716" s="4">
        <v>2</v>
      </c>
      <c r="P716" s="4"/>
      <c r="Q716" s="4"/>
      <c r="R716" s="4"/>
      <c r="S716" s="4"/>
      <c r="T716" s="4"/>
      <c r="U716" s="4"/>
      <c r="V716" s="4"/>
      <c r="W716" s="4"/>
    </row>
    <row r="717" spans="1:23" x14ac:dyDescent="0.2">
      <c r="A717" s="4">
        <v>50</v>
      </c>
      <c r="B717" s="4">
        <v>0</v>
      </c>
      <c r="C717" s="4">
        <v>0</v>
      </c>
      <c r="D717" s="4">
        <v>1</v>
      </c>
      <c r="E717" s="4">
        <v>204</v>
      </c>
      <c r="F717" s="4">
        <f>ROUND(Source!R703,O717)</f>
        <v>0</v>
      </c>
      <c r="G717" s="4" t="s">
        <v>89</v>
      </c>
      <c r="H717" s="4" t="s">
        <v>90</v>
      </c>
      <c r="I717" s="4"/>
      <c r="J717" s="4"/>
      <c r="K717" s="4">
        <v>204</v>
      </c>
      <c r="L717" s="4">
        <v>13</v>
      </c>
      <c r="M717" s="4">
        <v>3</v>
      </c>
      <c r="N717" s="4" t="s">
        <v>3</v>
      </c>
      <c r="O717" s="4">
        <v>2</v>
      </c>
      <c r="P717" s="4"/>
      <c r="Q717" s="4"/>
      <c r="R717" s="4"/>
      <c r="S717" s="4"/>
      <c r="T717" s="4"/>
      <c r="U717" s="4"/>
      <c r="V717" s="4"/>
      <c r="W717" s="4"/>
    </row>
    <row r="718" spans="1:23" x14ac:dyDescent="0.2">
      <c r="A718" s="4">
        <v>50</v>
      </c>
      <c r="B718" s="4">
        <v>0</v>
      </c>
      <c r="C718" s="4">
        <v>0</v>
      </c>
      <c r="D718" s="4">
        <v>1</v>
      </c>
      <c r="E718" s="4">
        <v>205</v>
      </c>
      <c r="F718" s="4">
        <f>ROUND(Source!S703,O718)</f>
        <v>0</v>
      </c>
      <c r="G718" s="4" t="s">
        <v>91</v>
      </c>
      <c r="H718" s="4" t="s">
        <v>92</v>
      </c>
      <c r="I718" s="4"/>
      <c r="J718" s="4"/>
      <c r="K718" s="4">
        <v>205</v>
      </c>
      <c r="L718" s="4">
        <v>14</v>
      </c>
      <c r="M718" s="4">
        <v>3</v>
      </c>
      <c r="N718" s="4" t="s">
        <v>3</v>
      </c>
      <c r="O718" s="4">
        <v>2</v>
      </c>
      <c r="P718" s="4"/>
      <c r="Q718" s="4"/>
      <c r="R718" s="4"/>
      <c r="S718" s="4"/>
      <c r="T718" s="4"/>
      <c r="U718" s="4"/>
      <c r="V718" s="4"/>
      <c r="W718" s="4"/>
    </row>
    <row r="719" spans="1:23" x14ac:dyDescent="0.2">
      <c r="A719" s="4">
        <v>50</v>
      </c>
      <c r="B719" s="4">
        <v>0</v>
      </c>
      <c r="C719" s="4">
        <v>0</v>
      </c>
      <c r="D719" s="4">
        <v>1</v>
      </c>
      <c r="E719" s="4">
        <v>232</v>
      </c>
      <c r="F719" s="4">
        <f>ROUND(Source!BC703,O719)</f>
        <v>0</v>
      </c>
      <c r="G719" s="4" t="s">
        <v>93</v>
      </c>
      <c r="H719" s="4" t="s">
        <v>94</v>
      </c>
      <c r="I719" s="4"/>
      <c r="J719" s="4"/>
      <c r="K719" s="4">
        <v>232</v>
      </c>
      <c r="L719" s="4">
        <v>15</v>
      </c>
      <c r="M719" s="4">
        <v>3</v>
      </c>
      <c r="N719" s="4" t="s">
        <v>3</v>
      </c>
      <c r="O719" s="4">
        <v>2</v>
      </c>
      <c r="P719" s="4"/>
      <c r="Q719" s="4"/>
      <c r="R719" s="4"/>
      <c r="S719" s="4"/>
      <c r="T719" s="4"/>
      <c r="U719" s="4"/>
      <c r="V719" s="4"/>
      <c r="W719" s="4"/>
    </row>
    <row r="720" spans="1:23" x14ac:dyDescent="0.2">
      <c r="A720" s="4">
        <v>50</v>
      </c>
      <c r="B720" s="4">
        <v>0</v>
      </c>
      <c r="C720" s="4">
        <v>0</v>
      </c>
      <c r="D720" s="4">
        <v>1</v>
      </c>
      <c r="E720" s="4">
        <v>214</v>
      </c>
      <c r="F720" s="4">
        <f>ROUND(Source!AS703,O720)</f>
        <v>0</v>
      </c>
      <c r="G720" s="4" t="s">
        <v>95</v>
      </c>
      <c r="H720" s="4" t="s">
        <v>96</v>
      </c>
      <c r="I720" s="4"/>
      <c r="J720" s="4"/>
      <c r="K720" s="4">
        <v>214</v>
      </c>
      <c r="L720" s="4">
        <v>16</v>
      </c>
      <c r="M720" s="4">
        <v>3</v>
      </c>
      <c r="N720" s="4" t="s">
        <v>3</v>
      </c>
      <c r="O720" s="4">
        <v>2</v>
      </c>
      <c r="P720" s="4"/>
      <c r="Q720" s="4"/>
      <c r="R720" s="4"/>
      <c r="S720" s="4"/>
      <c r="T720" s="4"/>
      <c r="U720" s="4"/>
      <c r="V720" s="4"/>
      <c r="W720" s="4"/>
    </row>
    <row r="721" spans="1:206" x14ac:dyDescent="0.2">
      <c r="A721" s="4">
        <v>50</v>
      </c>
      <c r="B721" s="4">
        <v>0</v>
      </c>
      <c r="C721" s="4">
        <v>0</v>
      </c>
      <c r="D721" s="4">
        <v>1</v>
      </c>
      <c r="E721" s="4">
        <v>215</v>
      </c>
      <c r="F721" s="4">
        <f>ROUND(Source!AT703,O721)</f>
        <v>0</v>
      </c>
      <c r="G721" s="4" t="s">
        <v>97</v>
      </c>
      <c r="H721" s="4" t="s">
        <v>98</v>
      </c>
      <c r="I721" s="4"/>
      <c r="J721" s="4"/>
      <c r="K721" s="4">
        <v>215</v>
      </c>
      <c r="L721" s="4">
        <v>17</v>
      </c>
      <c r="M721" s="4">
        <v>3</v>
      </c>
      <c r="N721" s="4" t="s">
        <v>3</v>
      </c>
      <c r="O721" s="4">
        <v>2</v>
      </c>
      <c r="P721" s="4"/>
      <c r="Q721" s="4"/>
      <c r="R721" s="4"/>
      <c r="S721" s="4"/>
      <c r="T721" s="4"/>
      <c r="U721" s="4"/>
      <c r="V721" s="4"/>
      <c r="W721" s="4"/>
    </row>
    <row r="722" spans="1:206" x14ac:dyDescent="0.2">
      <c r="A722" s="4">
        <v>50</v>
      </c>
      <c r="B722" s="4">
        <v>0</v>
      </c>
      <c r="C722" s="4">
        <v>0</v>
      </c>
      <c r="D722" s="4">
        <v>1</v>
      </c>
      <c r="E722" s="4">
        <v>217</v>
      </c>
      <c r="F722" s="4">
        <f>ROUND(Source!AU703,O722)</f>
        <v>0</v>
      </c>
      <c r="G722" s="4" t="s">
        <v>99</v>
      </c>
      <c r="H722" s="4" t="s">
        <v>100</v>
      </c>
      <c r="I722" s="4"/>
      <c r="J722" s="4"/>
      <c r="K722" s="4">
        <v>217</v>
      </c>
      <c r="L722" s="4">
        <v>18</v>
      </c>
      <c r="M722" s="4">
        <v>3</v>
      </c>
      <c r="N722" s="4" t="s">
        <v>3</v>
      </c>
      <c r="O722" s="4">
        <v>2</v>
      </c>
      <c r="P722" s="4"/>
      <c r="Q722" s="4"/>
      <c r="R722" s="4"/>
      <c r="S722" s="4"/>
      <c r="T722" s="4"/>
      <c r="U722" s="4"/>
      <c r="V722" s="4"/>
      <c r="W722" s="4"/>
    </row>
    <row r="723" spans="1:206" x14ac:dyDescent="0.2">
      <c r="A723" s="4">
        <v>50</v>
      </c>
      <c r="B723" s="4">
        <v>0</v>
      </c>
      <c r="C723" s="4">
        <v>0</v>
      </c>
      <c r="D723" s="4">
        <v>1</v>
      </c>
      <c r="E723" s="4">
        <v>230</v>
      </c>
      <c r="F723" s="4">
        <f>ROUND(Source!BA703,O723)</f>
        <v>0</v>
      </c>
      <c r="G723" s="4" t="s">
        <v>101</v>
      </c>
      <c r="H723" s="4" t="s">
        <v>102</v>
      </c>
      <c r="I723" s="4"/>
      <c r="J723" s="4"/>
      <c r="K723" s="4">
        <v>230</v>
      </c>
      <c r="L723" s="4">
        <v>19</v>
      </c>
      <c r="M723" s="4">
        <v>3</v>
      </c>
      <c r="N723" s="4" t="s">
        <v>3</v>
      </c>
      <c r="O723" s="4">
        <v>2</v>
      </c>
      <c r="P723" s="4"/>
      <c r="Q723" s="4"/>
      <c r="R723" s="4"/>
      <c r="S723" s="4"/>
      <c r="T723" s="4"/>
      <c r="U723" s="4"/>
      <c r="V723" s="4"/>
      <c r="W723" s="4"/>
    </row>
    <row r="724" spans="1:206" x14ac:dyDescent="0.2">
      <c r="A724" s="4">
        <v>50</v>
      </c>
      <c r="B724" s="4">
        <v>0</v>
      </c>
      <c r="C724" s="4">
        <v>0</v>
      </c>
      <c r="D724" s="4">
        <v>1</v>
      </c>
      <c r="E724" s="4">
        <v>206</v>
      </c>
      <c r="F724" s="4">
        <f>ROUND(Source!T703,O724)</f>
        <v>0</v>
      </c>
      <c r="G724" s="4" t="s">
        <v>103</v>
      </c>
      <c r="H724" s="4" t="s">
        <v>104</v>
      </c>
      <c r="I724" s="4"/>
      <c r="J724" s="4"/>
      <c r="K724" s="4">
        <v>206</v>
      </c>
      <c r="L724" s="4">
        <v>20</v>
      </c>
      <c r="M724" s="4">
        <v>3</v>
      </c>
      <c r="N724" s="4" t="s">
        <v>3</v>
      </c>
      <c r="O724" s="4">
        <v>2</v>
      </c>
      <c r="P724" s="4"/>
      <c r="Q724" s="4"/>
      <c r="R724" s="4"/>
      <c r="S724" s="4"/>
      <c r="T724" s="4"/>
      <c r="U724" s="4"/>
      <c r="V724" s="4"/>
      <c r="W724" s="4"/>
    </row>
    <row r="725" spans="1:206" x14ac:dyDescent="0.2">
      <c r="A725" s="4">
        <v>50</v>
      </c>
      <c r="B725" s="4">
        <v>0</v>
      </c>
      <c r="C725" s="4">
        <v>0</v>
      </c>
      <c r="D725" s="4">
        <v>1</v>
      </c>
      <c r="E725" s="4">
        <v>207</v>
      </c>
      <c r="F725" s="4">
        <f>Source!U703</f>
        <v>0</v>
      </c>
      <c r="G725" s="4" t="s">
        <v>105</v>
      </c>
      <c r="H725" s="4" t="s">
        <v>106</v>
      </c>
      <c r="I725" s="4"/>
      <c r="J725" s="4"/>
      <c r="K725" s="4">
        <v>207</v>
      </c>
      <c r="L725" s="4">
        <v>21</v>
      </c>
      <c r="M725" s="4">
        <v>3</v>
      </c>
      <c r="N725" s="4" t="s">
        <v>3</v>
      </c>
      <c r="O725" s="4">
        <v>-1</v>
      </c>
      <c r="P725" s="4"/>
      <c r="Q725" s="4"/>
      <c r="R725" s="4"/>
      <c r="S725" s="4"/>
      <c r="T725" s="4"/>
      <c r="U725" s="4"/>
      <c r="V725" s="4"/>
      <c r="W725" s="4"/>
    </row>
    <row r="726" spans="1:206" x14ac:dyDescent="0.2">
      <c r="A726" s="4">
        <v>50</v>
      </c>
      <c r="B726" s="4">
        <v>0</v>
      </c>
      <c r="C726" s="4">
        <v>0</v>
      </c>
      <c r="D726" s="4">
        <v>1</v>
      </c>
      <c r="E726" s="4">
        <v>208</v>
      </c>
      <c r="F726" s="4">
        <f>Source!V703</f>
        <v>0</v>
      </c>
      <c r="G726" s="4" t="s">
        <v>107</v>
      </c>
      <c r="H726" s="4" t="s">
        <v>108</v>
      </c>
      <c r="I726" s="4"/>
      <c r="J726" s="4"/>
      <c r="K726" s="4">
        <v>208</v>
      </c>
      <c r="L726" s="4">
        <v>22</v>
      </c>
      <c r="M726" s="4">
        <v>3</v>
      </c>
      <c r="N726" s="4" t="s">
        <v>3</v>
      </c>
      <c r="O726" s="4">
        <v>-1</v>
      </c>
      <c r="P726" s="4"/>
      <c r="Q726" s="4"/>
      <c r="R726" s="4"/>
      <c r="S726" s="4"/>
      <c r="T726" s="4"/>
      <c r="U726" s="4"/>
      <c r="V726" s="4"/>
      <c r="W726" s="4"/>
    </row>
    <row r="727" spans="1:206" x14ac:dyDescent="0.2">
      <c r="A727" s="4">
        <v>50</v>
      </c>
      <c r="B727" s="4">
        <v>0</v>
      </c>
      <c r="C727" s="4">
        <v>0</v>
      </c>
      <c r="D727" s="4">
        <v>1</v>
      </c>
      <c r="E727" s="4">
        <v>209</v>
      </c>
      <c r="F727" s="4">
        <f>ROUND(Source!W703,O727)</f>
        <v>0</v>
      </c>
      <c r="G727" s="4" t="s">
        <v>109</v>
      </c>
      <c r="H727" s="4" t="s">
        <v>110</v>
      </c>
      <c r="I727" s="4"/>
      <c r="J727" s="4"/>
      <c r="K727" s="4">
        <v>209</v>
      </c>
      <c r="L727" s="4">
        <v>23</v>
      </c>
      <c r="M727" s="4">
        <v>3</v>
      </c>
      <c r="N727" s="4" t="s">
        <v>3</v>
      </c>
      <c r="O727" s="4">
        <v>2</v>
      </c>
      <c r="P727" s="4"/>
      <c r="Q727" s="4"/>
      <c r="R727" s="4"/>
      <c r="S727" s="4"/>
      <c r="T727" s="4"/>
      <c r="U727" s="4"/>
      <c r="V727" s="4"/>
      <c r="W727" s="4"/>
    </row>
    <row r="728" spans="1:206" x14ac:dyDescent="0.2">
      <c r="A728" s="4">
        <v>50</v>
      </c>
      <c r="B728" s="4">
        <v>0</v>
      </c>
      <c r="C728" s="4">
        <v>0</v>
      </c>
      <c r="D728" s="4">
        <v>1</v>
      </c>
      <c r="E728" s="4">
        <v>210</v>
      </c>
      <c r="F728" s="4">
        <f>ROUND(Source!X703,O728)</f>
        <v>0</v>
      </c>
      <c r="G728" s="4" t="s">
        <v>111</v>
      </c>
      <c r="H728" s="4" t="s">
        <v>112</v>
      </c>
      <c r="I728" s="4"/>
      <c r="J728" s="4"/>
      <c r="K728" s="4">
        <v>210</v>
      </c>
      <c r="L728" s="4">
        <v>24</v>
      </c>
      <c r="M728" s="4">
        <v>3</v>
      </c>
      <c r="N728" s="4" t="s">
        <v>3</v>
      </c>
      <c r="O728" s="4">
        <v>2</v>
      </c>
      <c r="P728" s="4"/>
      <c r="Q728" s="4"/>
      <c r="R728" s="4"/>
      <c r="S728" s="4"/>
      <c r="T728" s="4"/>
      <c r="U728" s="4"/>
      <c r="V728" s="4"/>
      <c r="W728" s="4"/>
    </row>
    <row r="729" spans="1:206" x14ac:dyDescent="0.2">
      <c r="A729" s="4">
        <v>50</v>
      </c>
      <c r="B729" s="4">
        <v>0</v>
      </c>
      <c r="C729" s="4">
        <v>0</v>
      </c>
      <c r="D729" s="4">
        <v>1</v>
      </c>
      <c r="E729" s="4">
        <v>211</v>
      </c>
      <c r="F729" s="4">
        <f>ROUND(Source!Y703,O729)</f>
        <v>0</v>
      </c>
      <c r="G729" s="4" t="s">
        <v>113</v>
      </c>
      <c r="H729" s="4" t="s">
        <v>114</v>
      </c>
      <c r="I729" s="4"/>
      <c r="J729" s="4"/>
      <c r="K729" s="4">
        <v>211</v>
      </c>
      <c r="L729" s="4">
        <v>25</v>
      </c>
      <c r="M729" s="4">
        <v>3</v>
      </c>
      <c r="N729" s="4" t="s">
        <v>3</v>
      </c>
      <c r="O729" s="4">
        <v>2</v>
      </c>
      <c r="P729" s="4"/>
      <c r="Q729" s="4"/>
      <c r="R729" s="4"/>
      <c r="S729" s="4"/>
      <c r="T729" s="4"/>
      <c r="U729" s="4"/>
      <c r="V729" s="4"/>
      <c r="W729" s="4"/>
    </row>
    <row r="730" spans="1:206" x14ac:dyDescent="0.2">
      <c r="A730" s="4">
        <v>50</v>
      </c>
      <c r="B730" s="4">
        <v>0</v>
      </c>
      <c r="C730" s="4">
        <v>0</v>
      </c>
      <c r="D730" s="4">
        <v>1</v>
      </c>
      <c r="E730" s="4">
        <v>224</v>
      </c>
      <c r="F730" s="4">
        <f>ROUND(Source!AR703,O730)</f>
        <v>0</v>
      </c>
      <c r="G730" s="4" t="s">
        <v>115</v>
      </c>
      <c r="H730" s="4" t="s">
        <v>116</v>
      </c>
      <c r="I730" s="4"/>
      <c r="J730" s="4"/>
      <c r="K730" s="4">
        <v>224</v>
      </c>
      <c r="L730" s="4">
        <v>26</v>
      </c>
      <c r="M730" s="4">
        <v>3</v>
      </c>
      <c r="N730" s="4" t="s">
        <v>3</v>
      </c>
      <c r="O730" s="4">
        <v>2</v>
      </c>
      <c r="P730" s="4"/>
      <c r="Q730" s="4"/>
      <c r="R730" s="4"/>
      <c r="S730" s="4"/>
      <c r="T730" s="4"/>
      <c r="U730" s="4"/>
      <c r="V730" s="4"/>
      <c r="W730" s="4"/>
    </row>
    <row r="732" spans="1:206" x14ac:dyDescent="0.2">
      <c r="A732" s="1">
        <v>4</v>
      </c>
      <c r="B732" s="1">
        <v>1</v>
      </c>
      <c r="C732" s="1"/>
      <c r="D732" s="1">
        <f>ROW(A870)</f>
        <v>870</v>
      </c>
      <c r="E732" s="1"/>
      <c r="F732" s="1" t="s">
        <v>13</v>
      </c>
      <c r="G732" s="1" t="s">
        <v>288</v>
      </c>
      <c r="H732" s="1" t="s">
        <v>3</v>
      </c>
      <c r="I732" s="1">
        <v>0</v>
      </c>
      <c r="J732" s="1"/>
      <c r="K732" s="1">
        <v>0</v>
      </c>
      <c r="L732" s="1"/>
      <c r="M732" s="1"/>
      <c r="N732" s="1"/>
      <c r="O732" s="1"/>
      <c r="P732" s="1"/>
      <c r="Q732" s="1"/>
      <c r="R732" s="1"/>
      <c r="S732" s="1"/>
      <c r="T732" s="1"/>
      <c r="U732" s="1" t="s">
        <v>3</v>
      </c>
      <c r="V732" s="1">
        <v>0</v>
      </c>
      <c r="W732" s="1"/>
      <c r="X732" s="1"/>
      <c r="Y732" s="1"/>
      <c r="Z732" s="1"/>
      <c r="AA732" s="1"/>
      <c r="AB732" s="1" t="s">
        <v>3</v>
      </c>
      <c r="AC732" s="1" t="s">
        <v>3</v>
      </c>
      <c r="AD732" s="1" t="s">
        <v>3</v>
      </c>
      <c r="AE732" s="1" t="s">
        <v>3</v>
      </c>
      <c r="AF732" s="1" t="s">
        <v>3</v>
      </c>
      <c r="AG732" s="1" t="s">
        <v>3</v>
      </c>
      <c r="AH732" s="1"/>
      <c r="AI732" s="1"/>
      <c r="AJ732" s="1"/>
      <c r="AK732" s="1"/>
      <c r="AL732" s="1"/>
      <c r="AM732" s="1"/>
      <c r="AN732" s="1"/>
      <c r="AO732" s="1"/>
      <c r="AP732" s="1" t="s">
        <v>3</v>
      </c>
      <c r="AQ732" s="1" t="s">
        <v>3</v>
      </c>
      <c r="AR732" s="1" t="s">
        <v>3</v>
      </c>
      <c r="AS732" s="1"/>
      <c r="AT732" s="1"/>
      <c r="AU732" s="1"/>
      <c r="AV732" s="1"/>
      <c r="AW732" s="1"/>
      <c r="AX732" s="1"/>
      <c r="AY732" s="1"/>
      <c r="AZ732" s="1" t="s">
        <v>3</v>
      </c>
      <c r="BA732" s="1"/>
      <c r="BB732" s="1" t="s">
        <v>3</v>
      </c>
      <c r="BC732" s="1" t="s">
        <v>3</v>
      </c>
      <c r="BD732" s="1" t="s">
        <v>3</v>
      </c>
      <c r="BE732" s="1" t="s">
        <v>3</v>
      </c>
      <c r="BF732" s="1" t="s">
        <v>3</v>
      </c>
      <c r="BG732" s="1" t="s">
        <v>3</v>
      </c>
      <c r="BH732" s="1" t="s">
        <v>3</v>
      </c>
      <c r="BI732" s="1" t="s">
        <v>3</v>
      </c>
      <c r="BJ732" s="1" t="s">
        <v>3</v>
      </c>
      <c r="BK732" s="1" t="s">
        <v>3</v>
      </c>
      <c r="BL732" s="1" t="s">
        <v>3</v>
      </c>
      <c r="BM732" s="1" t="s">
        <v>3</v>
      </c>
      <c r="BN732" s="1" t="s">
        <v>3</v>
      </c>
      <c r="BO732" s="1" t="s">
        <v>3</v>
      </c>
      <c r="BP732" s="1" t="s">
        <v>3</v>
      </c>
      <c r="BQ732" s="1"/>
      <c r="BR732" s="1"/>
      <c r="BS732" s="1"/>
      <c r="BT732" s="1"/>
      <c r="BU732" s="1"/>
      <c r="BV732" s="1"/>
      <c r="BW732" s="1"/>
      <c r="BX732" s="1">
        <v>0</v>
      </c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>
        <v>0</v>
      </c>
    </row>
    <row r="734" spans="1:206" x14ac:dyDescent="0.2">
      <c r="A734" s="2">
        <v>52</v>
      </c>
      <c r="B734" s="2">
        <f t="shared" ref="B734:G734" si="471">B870</f>
        <v>1</v>
      </c>
      <c r="C734" s="2">
        <f t="shared" si="471"/>
        <v>4</v>
      </c>
      <c r="D734" s="2">
        <f t="shared" si="471"/>
        <v>732</v>
      </c>
      <c r="E734" s="2">
        <f t="shared" si="471"/>
        <v>0</v>
      </c>
      <c r="F734" s="2" t="str">
        <f t="shared" si="471"/>
        <v>Новый раздел</v>
      </c>
      <c r="G734" s="2" t="str">
        <f t="shared" si="471"/>
        <v>Талалихина ул. д. 2 (Организация пешеходного перехода)</v>
      </c>
      <c r="H734" s="2"/>
      <c r="I734" s="2"/>
      <c r="J734" s="2"/>
      <c r="K734" s="2"/>
      <c r="L734" s="2"/>
      <c r="M734" s="2"/>
      <c r="N734" s="2"/>
      <c r="O734" s="2">
        <f t="shared" ref="O734:AT734" si="472">O870</f>
        <v>0</v>
      </c>
      <c r="P734" s="2">
        <f t="shared" si="472"/>
        <v>0</v>
      </c>
      <c r="Q734" s="2">
        <f t="shared" si="472"/>
        <v>0</v>
      </c>
      <c r="R734" s="2">
        <f t="shared" si="472"/>
        <v>0</v>
      </c>
      <c r="S734" s="2">
        <f t="shared" si="472"/>
        <v>0</v>
      </c>
      <c r="T734" s="2">
        <f t="shared" si="472"/>
        <v>0</v>
      </c>
      <c r="U734" s="2">
        <f t="shared" si="472"/>
        <v>0</v>
      </c>
      <c r="V734" s="2">
        <f t="shared" si="472"/>
        <v>0</v>
      </c>
      <c r="W734" s="2">
        <f t="shared" si="472"/>
        <v>0</v>
      </c>
      <c r="X734" s="2">
        <f t="shared" si="472"/>
        <v>0</v>
      </c>
      <c r="Y734" s="2">
        <f t="shared" si="472"/>
        <v>0</v>
      </c>
      <c r="Z734" s="2">
        <f t="shared" si="472"/>
        <v>0</v>
      </c>
      <c r="AA734" s="2">
        <f t="shared" si="472"/>
        <v>0</v>
      </c>
      <c r="AB734" s="2">
        <f t="shared" si="472"/>
        <v>0</v>
      </c>
      <c r="AC734" s="2">
        <f t="shared" si="472"/>
        <v>0</v>
      </c>
      <c r="AD734" s="2">
        <f t="shared" si="472"/>
        <v>0</v>
      </c>
      <c r="AE734" s="2">
        <f t="shared" si="472"/>
        <v>0</v>
      </c>
      <c r="AF734" s="2">
        <f t="shared" si="472"/>
        <v>0</v>
      </c>
      <c r="AG734" s="2">
        <f t="shared" si="472"/>
        <v>0</v>
      </c>
      <c r="AH734" s="2">
        <f t="shared" si="472"/>
        <v>0</v>
      </c>
      <c r="AI734" s="2">
        <f t="shared" si="472"/>
        <v>0</v>
      </c>
      <c r="AJ734" s="2">
        <f t="shared" si="472"/>
        <v>0</v>
      </c>
      <c r="AK734" s="2">
        <f t="shared" si="472"/>
        <v>0</v>
      </c>
      <c r="AL734" s="2">
        <f t="shared" si="472"/>
        <v>0</v>
      </c>
      <c r="AM734" s="2">
        <f t="shared" si="472"/>
        <v>0</v>
      </c>
      <c r="AN734" s="2">
        <f t="shared" si="472"/>
        <v>0</v>
      </c>
      <c r="AO734" s="2">
        <f t="shared" si="472"/>
        <v>0</v>
      </c>
      <c r="AP734" s="2">
        <f t="shared" si="472"/>
        <v>0</v>
      </c>
      <c r="AQ734" s="2">
        <f t="shared" si="472"/>
        <v>0</v>
      </c>
      <c r="AR734" s="2">
        <f t="shared" si="472"/>
        <v>0</v>
      </c>
      <c r="AS734" s="2">
        <f t="shared" si="472"/>
        <v>0</v>
      </c>
      <c r="AT734" s="2">
        <f t="shared" si="472"/>
        <v>0</v>
      </c>
      <c r="AU734" s="2">
        <f t="shared" ref="AU734:BZ734" si="473">AU870</f>
        <v>0</v>
      </c>
      <c r="AV734" s="2">
        <f t="shared" si="473"/>
        <v>0</v>
      </c>
      <c r="AW734" s="2">
        <f t="shared" si="473"/>
        <v>0</v>
      </c>
      <c r="AX734" s="2">
        <f t="shared" si="473"/>
        <v>0</v>
      </c>
      <c r="AY734" s="2">
        <f t="shared" si="473"/>
        <v>0</v>
      </c>
      <c r="AZ734" s="2">
        <f t="shared" si="473"/>
        <v>0</v>
      </c>
      <c r="BA734" s="2">
        <f t="shared" si="473"/>
        <v>0</v>
      </c>
      <c r="BB734" s="2">
        <f t="shared" si="473"/>
        <v>0</v>
      </c>
      <c r="BC734" s="2">
        <f t="shared" si="473"/>
        <v>0</v>
      </c>
      <c r="BD734" s="2">
        <f t="shared" si="473"/>
        <v>0</v>
      </c>
      <c r="BE734" s="2">
        <f t="shared" si="473"/>
        <v>0</v>
      </c>
      <c r="BF734" s="2">
        <f t="shared" si="473"/>
        <v>0</v>
      </c>
      <c r="BG734" s="2">
        <f t="shared" si="473"/>
        <v>0</v>
      </c>
      <c r="BH734" s="2">
        <f t="shared" si="473"/>
        <v>0</v>
      </c>
      <c r="BI734" s="2">
        <f t="shared" si="473"/>
        <v>0</v>
      </c>
      <c r="BJ734" s="2">
        <f t="shared" si="473"/>
        <v>0</v>
      </c>
      <c r="BK734" s="2">
        <f t="shared" si="473"/>
        <v>0</v>
      </c>
      <c r="BL734" s="2">
        <f t="shared" si="473"/>
        <v>0</v>
      </c>
      <c r="BM734" s="2">
        <f t="shared" si="473"/>
        <v>0</v>
      </c>
      <c r="BN734" s="2">
        <f t="shared" si="473"/>
        <v>0</v>
      </c>
      <c r="BO734" s="2">
        <f t="shared" si="473"/>
        <v>0</v>
      </c>
      <c r="BP734" s="2">
        <f t="shared" si="473"/>
        <v>0</v>
      </c>
      <c r="BQ734" s="2">
        <f t="shared" si="473"/>
        <v>0</v>
      </c>
      <c r="BR734" s="2">
        <f t="shared" si="473"/>
        <v>0</v>
      </c>
      <c r="BS734" s="2">
        <f t="shared" si="473"/>
        <v>0</v>
      </c>
      <c r="BT734" s="2">
        <f t="shared" si="473"/>
        <v>0</v>
      </c>
      <c r="BU734" s="2">
        <f t="shared" si="473"/>
        <v>0</v>
      </c>
      <c r="BV734" s="2">
        <f t="shared" si="473"/>
        <v>0</v>
      </c>
      <c r="BW734" s="2">
        <f t="shared" si="473"/>
        <v>0</v>
      </c>
      <c r="BX734" s="2">
        <f t="shared" si="473"/>
        <v>0</v>
      </c>
      <c r="BY734" s="2">
        <f t="shared" si="473"/>
        <v>0</v>
      </c>
      <c r="BZ734" s="2">
        <f t="shared" si="473"/>
        <v>0</v>
      </c>
      <c r="CA734" s="2">
        <f t="shared" ref="CA734:DF734" si="474">CA870</f>
        <v>0</v>
      </c>
      <c r="CB734" s="2">
        <f t="shared" si="474"/>
        <v>0</v>
      </c>
      <c r="CC734" s="2">
        <f t="shared" si="474"/>
        <v>0</v>
      </c>
      <c r="CD734" s="2">
        <f t="shared" si="474"/>
        <v>0</v>
      </c>
      <c r="CE734" s="2">
        <f t="shared" si="474"/>
        <v>0</v>
      </c>
      <c r="CF734" s="2">
        <f t="shared" si="474"/>
        <v>0</v>
      </c>
      <c r="CG734" s="2">
        <f t="shared" si="474"/>
        <v>0</v>
      </c>
      <c r="CH734" s="2">
        <f t="shared" si="474"/>
        <v>0</v>
      </c>
      <c r="CI734" s="2">
        <f t="shared" si="474"/>
        <v>0</v>
      </c>
      <c r="CJ734" s="2">
        <f t="shared" si="474"/>
        <v>0</v>
      </c>
      <c r="CK734" s="2">
        <f t="shared" si="474"/>
        <v>0</v>
      </c>
      <c r="CL734" s="2">
        <f t="shared" si="474"/>
        <v>0</v>
      </c>
      <c r="CM734" s="2">
        <f t="shared" si="474"/>
        <v>0</v>
      </c>
      <c r="CN734" s="2">
        <f t="shared" si="474"/>
        <v>0</v>
      </c>
      <c r="CO734" s="2">
        <f t="shared" si="474"/>
        <v>0</v>
      </c>
      <c r="CP734" s="2">
        <f t="shared" si="474"/>
        <v>0</v>
      </c>
      <c r="CQ734" s="2">
        <f t="shared" si="474"/>
        <v>0</v>
      </c>
      <c r="CR734" s="2">
        <f t="shared" si="474"/>
        <v>0</v>
      </c>
      <c r="CS734" s="2">
        <f t="shared" si="474"/>
        <v>0</v>
      </c>
      <c r="CT734" s="2">
        <f t="shared" si="474"/>
        <v>0</v>
      </c>
      <c r="CU734" s="2">
        <f t="shared" si="474"/>
        <v>0</v>
      </c>
      <c r="CV734" s="2">
        <f t="shared" si="474"/>
        <v>0</v>
      </c>
      <c r="CW734" s="2">
        <f t="shared" si="474"/>
        <v>0</v>
      </c>
      <c r="CX734" s="2">
        <f t="shared" si="474"/>
        <v>0</v>
      </c>
      <c r="CY734" s="2">
        <f t="shared" si="474"/>
        <v>0</v>
      </c>
      <c r="CZ734" s="2">
        <f t="shared" si="474"/>
        <v>0</v>
      </c>
      <c r="DA734" s="2">
        <f t="shared" si="474"/>
        <v>0</v>
      </c>
      <c r="DB734" s="2">
        <f t="shared" si="474"/>
        <v>0</v>
      </c>
      <c r="DC734" s="2">
        <f t="shared" si="474"/>
        <v>0</v>
      </c>
      <c r="DD734" s="2">
        <f t="shared" si="474"/>
        <v>0</v>
      </c>
      <c r="DE734" s="2">
        <f t="shared" si="474"/>
        <v>0</v>
      </c>
      <c r="DF734" s="2">
        <f t="shared" si="474"/>
        <v>0</v>
      </c>
      <c r="DG734" s="3">
        <f t="shared" ref="DG734:EL734" si="475">DG870</f>
        <v>0</v>
      </c>
      <c r="DH734" s="3">
        <f t="shared" si="475"/>
        <v>0</v>
      </c>
      <c r="DI734" s="3">
        <f t="shared" si="475"/>
        <v>0</v>
      </c>
      <c r="DJ734" s="3">
        <f t="shared" si="475"/>
        <v>0</v>
      </c>
      <c r="DK734" s="3">
        <f t="shared" si="475"/>
        <v>0</v>
      </c>
      <c r="DL734" s="3">
        <f t="shared" si="475"/>
        <v>0</v>
      </c>
      <c r="DM734" s="3">
        <f t="shared" si="475"/>
        <v>0</v>
      </c>
      <c r="DN734" s="3">
        <f t="shared" si="475"/>
        <v>0</v>
      </c>
      <c r="DO734" s="3">
        <f t="shared" si="475"/>
        <v>0</v>
      </c>
      <c r="DP734" s="3">
        <f t="shared" si="475"/>
        <v>0</v>
      </c>
      <c r="DQ734" s="3">
        <f t="shared" si="475"/>
        <v>0</v>
      </c>
      <c r="DR734" s="3">
        <f t="shared" si="475"/>
        <v>0</v>
      </c>
      <c r="DS734" s="3">
        <f t="shared" si="475"/>
        <v>0</v>
      </c>
      <c r="DT734" s="3">
        <f t="shared" si="475"/>
        <v>0</v>
      </c>
      <c r="DU734" s="3">
        <f t="shared" si="475"/>
        <v>0</v>
      </c>
      <c r="DV734" s="3">
        <f t="shared" si="475"/>
        <v>0</v>
      </c>
      <c r="DW734" s="3">
        <f t="shared" si="475"/>
        <v>0</v>
      </c>
      <c r="DX734" s="3">
        <f t="shared" si="475"/>
        <v>0</v>
      </c>
      <c r="DY734" s="3">
        <f t="shared" si="475"/>
        <v>0</v>
      </c>
      <c r="DZ734" s="3">
        <f t="shared" si="475"/>
        <v>0</v>
      </c>
      <c r="EA734" s="3">
        <f t="shared" si="475"/>
        <v>0</v>
      </c>
      <c r="EB734" s="3">
        <f t="shared" si="475"/>
        <v>0</v>
      </c>
      <c r="EC734" s="3">
        <f t="shared" si="475"/>
        <v>0</v>
      </c>
      <c r="ED734" s="3">
        <f t="shared" si="475"/>
        <v>0</v>
      </c>
      <c r="EE734" s="3">
        <f t="shared" si="475"/>
        <v>0</v>
      </c>
      <c r="EF734" s="3">
        <f t="shared" si="475"/>
        <v>0</v>
      </c>
      <c r="EG734" s="3">
        <f t="shared" si="475"/>
        <v>0</v>
      </c>
      <c r="EH734" s="3">
        <f t="shared" si="475"/>
        <v>0</v>
      </c>
      <c r="EI734" s="3">
        <f t="shared" si="475"/>
        <v>0</v>
      </c>
      <c r="EJ734" s="3">
        <f t="shared" si="475"/>
        <v>0</v>
      </c>
      <c r="EK734" s="3">
        <f t="shared" si="475"/>
        <v>0</v>
      </c>
      <c r="EL734" s="3">
        <f t="shared" si="475"/>
        <v>0</v>
      </c>
      <c r="EM734" s="3">
        <f t="shared" ref="EM734:FR734" si="476">EM870</f>
        <v>0</v>
      </c>
      <c r="EN734" s="3">
        <f t="shared" si="476"/>
        <v>0</v>
      </c>
      <c r="EO734" s="3">
        <f t="shared" si="476"/>
        <v>0</v>
      </c>
      <c r="EP734" s="3">
        <f t="shared" si="476"/>
        <v>0</v>
      </c>
      <c r="EQ734" s="3">
        <f t="shared" si="476"/>
        <v>0</v>
      </c>
      <c r="ER734" s="3">
        <f t="shared" si="476"/>
        <v>0</v>
      </c>
      <c r="ES734" s="3">
        <f t="shared" si="476"/>
        <v>0</v>
      </c>
      <c r="ET734" s="3">
        <f t="shared" si="476"/>
        <v>0</v>
      </c>
      <c r="EU734" s="3">
        <f t="shared" si="476"/>
        <v>0</v>
      </c>
      <c r="EV734" s="3">
        <f t="shared" si="476"/>
        <v>0</v>
      </c>
      <c r="EW734" s="3">
        <f t="shared" si="476"/>
        <v>0</v>
      </c>
      <c r="EX734" s="3">
        <f t="shared" si="476"/>
        <v>0</v>
      </c>
      <c r="EY734" s="3">
        <f t="shared" si="476"/>
        <v>0</v>
      </c>
      <c r="EZ734" s="3">
        <f t="shared" si="476"/>
        <v>0</v>
      </c>
      <c r="FA734" s="3">
        <f t="shared" si="476"/>
        <v>0</v>
      </c>
      <c r="FB734" s="3">
        <f t="shared" si="476"/>
        <v>0</v>
      </c>
      <c r="FC734" s="3">
        <f t="shared" si="476"/>
        <v>0</v>
      </c>
      <c r="FD734" s="3">
        <f t="shared" si="476"/>
        <v>0</v>
      </c>
      <c r="FE734" s="3">
        <f t="shared" si="476"/>
        <v>0</v>
      </c>
      <c r="FF734" s="3">
        <f t="shared" si="476"/>
        <v>0</v>
      </c>
      <c r="FG734" s="3">
        <f t="shared" si="476"/>
        <v>0</v>
      </c>
      <c r="FH734" s="3">
        <f t="shared" si="476"/>
        <v>0</v>
      </c>
      <c r="FI734" s="3">
        <f t="shared" si="476"/>
        <v>0</v>
      </c>
      <c r="FJ734" s="3">
        <f t="shared" si="476"/>
        <v>0</v>
      </c>
      <c r="FK734" s="3">
        <f t="shared" si="476"/>
        <v>0</v>
      </c>
      <c r="FL734" s="3">
        <f t="shared" si="476"/>
        <v>0</v>
      </c>
      <c r="FM734" s="3">
        <f t="shared" si="476"/>
        <v>0</v>
      </c>
      <c r="FN734" s="3">
        <f t="shared" si="476"/>
        <v>0</v>
      </c>
      <c r="FO734" s="3">
        <f t="shared" si="476"/>
        <v>0</v>
      </c>
      <c r="FP734" s="3">
        <f t="shared" si="476"/>
        <v>0</v>
      </c>
      <c r="FQ734" s="3">
        <f t="shared" si="476"/>
        <v>0</v>
      </c>
      <c r="FR734" s="3">
        <f t="shared" si="476"/>
        <v>0</v>
      </c>
      <c r="FS734" s="3">
        <f t="shared" ref="FS734:GX734" si="477">FS870</f>
        <v>0</v>
      </c>
      <c r="FT734" s="3">
        <f t="shared" si="477"/>
        <v>0</v>
      </c>
      <c r="FU734" s="3">
        <f t="shared" si="477"/>
        <v>0</v>
      </c>
      <c r="FV734" s="3">
        <f t="shared" si="477"/>
        <v>0</v>
      </c>
      <c r="FW734" s="3">
        <f t="shared" si="477"/>
        <v>0</v>
      </c>
      <c r="FX734" s="3">
        <f t="shared" si="477"/>
        <v>0</v>
      </c>
      <c r="FY734" s="3">
        <f t="shared" si="477"/>
        <v>0</v>
      </c>
      <c r="FZ734" s="3">
        <f t="shared" si="477"/>
        <v>0</v>
      </c>
      <c r="GA734" s="3">
        <f t="shared" si="477"/>
        <v>0</v>
      </c>
      <c r="GB734" s="3">
        <f t="shared" si="477"/>
        <v>0</v>
      </c>
      <c r="GC734" s="3">
        <f t="shared" si="477"/>
        <v>0</v>
      </c>
      <c r="GD734" s="3">
        <f t="shared" si="477"/>
        <v>0</v>
      </c>
      <c r="GE734" s="3">
        <f t="shared" si="477"/>
        <v>0</v>
      </c>
      <c r="GF734" s="3">
        <f t="shared" si="477"/>
        <v>0</v>
      </c>
      <c r="GG734" s="3">
        <f t="shared" si="477"/>
        <v>0</v>
      </c>
      <c r="GH734" s="3">
        <f t="shared" si="477"/>
        <v>0</v>
      </c>
      <c r="GI734" s="3">
        <f t="shared" si="477"/>
        <v>0</v>
      </c>
      <c r="GJ734" s="3">
        <f t="shared" si="477"/>
        <v>0</v>
      </c>
      <c r="GK734" s="3">
        <f t="shared" si="477"/>
        <v>0</v>
      </c>
      <c r="GL734" s="3">
        <f t="shared" si="477"/>
        <v>0</v>
      </c>
      <c r="GM734" s="3">
        <f t="shared" si="477"/>
        <v>0</v>
      </c>
      <c r="GN734" s="3">
        <f t="shared" si="477"/>
        <v>0</v>
      </c>
      <c r="GO734" s="3">
        <f t="shared" si="477"/>
        <v>0</v>
      </c>
      <c r="GP734" s="3">
        <f t="shared" si="477"/>
        <v>0</v>
      </c>
      <c r="GQ734" s="3">
        <f t="shared" si="477"/>
        <v>0</v>
      </c>
      <c r="GR734" s="3">
        <f t="shared" si="477"/>
        <v>0</v>
      </c>
      <c r="GS734" s="3">
        <f t="shared" si="477"/>
        <v>0</v>
      </c>
      <c r="GT734" s="3">
        <f t="shared" si="477"/>
        <v>0</v>
      </c>
      <c r="GU734" s="3">
        <f t="shared" si="477"/>
        <v>0</v>
      </c>
      <c r="GV734" s="3">
        <f t="shared" si="477"/>
        <v>0</v>
      </c>
      <c r="GW734" s="3">
        <f t="shared" si="477"/>
        <v>0</v>
      </c>
      <c r="GX734" s="3">
        <f t="shared" si="477"/>
        <v>0</v>
      </c>
    </row>
    <row r="736" spans="1:206" x14ac:dyDescent="0.2">
      <c r="A736" s="1">
        <v>5</v>
      </c>
      <c r="B736" s="1">
        <v>1</v>
      </c>
      <c r="C736" s="1"/>
      <c r="D736" s="1">
        <f>ROW(A749)</f>
        <v>749</v>
      </c>
      <c r="E736" s="1"/>
      <c r="F736" s="1" t="s">
        <v>15</v>
      </c>
      <c r="G736" s="1" t="s">
        <v>16</v>
      </c>
      <c r="H736" s="1" t="s">
        <v>3</v>
      </c>
      <c r="I736" s="1">
        <v>0</v>
      </c>
      <c r="J736" s="1"/>
      <c r="K736" s="1">
        <v>0</v>
      </c>
      <c r="L736" s="1"/>
      <c r="M736" s="1"/>
      <c r="N736" s="1"/>
      <c r="O736" s="1"/>
      <c r="P736" s="1"/>
      <c r="Q736" s="1"/>
      <c r="R736" s="1"/>
      <c r="S736" s="1"/>
      <c r="T736" s="1"/>
      <c r="U736" s="1" t="s">
        <v>3</v>
      </c>
      <c r="V736" s="1">
        <v>0</v>
      </c>
      <c r="W736" s="1"/>
      <c r="X736" s="1"/>
      <c r="Y736" s="1"/>
      <c r="Z736" s="1"/>
      <c r="AA736" s="1"/>
      <c r="AB736" s="1" t="s">
        <v>3</v>
      </c>
      <c r="AC736" s="1" t="s">
        <v>3</v>
      </c>
      <c r="AD736" s="1" t="s">
        <v>3</v>
      </c>
      <c r="AE736" s="1" t="s">
        <v>3</v>
      </c>
      <c r="AF736" s="1" t="s">
        <v>3</v>
      </c>
      <c r="AG736" s="1" t="s">
        <v>3</v>
      </c>
      <c r="AH736" s="1"/>
      <c r="AI736" s="1"/>
      <c r="AJ736" s="1"/>
      <c r="AK736" s="1"/>
      <c r="AL736" s="1"/>
      <c r="AM736" s="1"/>
      <c r="AN736" s="1"/>
      <c r="AO736" s="1"/>
      <c r="AP736" s="1" t="s">
        <v>3</v>
      </c>
      <c r="AQ736" s="1" t="s">
        <v>3</v>
      </c>
      <c r="AR736" s="1" t="s">
        <v>3</v>
      </c>
      <c r="AS736" s="1"/>
      <c r="AT736" s="1"/>
      <c r="AU736" s="1"/>
      <c r="AV736" s="1"/>
      <c r="AW736" s="1"/>
      <c r="AX736" s="1"/>
      <c r="AY736" s="1"/>
      <c r="AZ736" s="1" t="s">
        <v>3</v>
      </c>
      <c r="BA736" s="1"/>
      <c r="BB736" s="1" t="s">
        <v>3</v>
      </c>
      <c r="BC736" s="1" t="s">
        <v>3</v>
      </c>
      <c r="BD736" s="1" t="s">
        <v>3</v>
      </c>
      <c r="BE736" s="1" t="s">
        <v>3</v>
      </c>
      <c r="BF736" s="1" t="s">
        <v>3</v>
      </c>
      <c r="BG736" s="1" t="s">
        <v>3</v>
      </c>
      <c r="BH736" s="1" t="s">
        <v>3</v>
      </c>
      <c r="BI736" s="1" t="s">
        <v>3</v>
      </c>
      <c r="BJ736" s="1" t="s">
        <v>3</v>
      </c>
      <c r="BK736" s="1" t="s">
        <v>3</v>
      </c>
      <c r="BL736" s="1" t="s">
        <v>3</v>
      </c>
      <c r="BM736" s="1" t="s">
        <v>3</v>
      </c>
      <c r="BN736" s="1" t="s">
        <v>3</v>
      </c>
      <c r="BO736" s="1" t="s">
        <v>3</v>
      </c>
      <c r="BP736" s="1" t="s">
        <v>3</v>
      </c>
      <c r="BQ736" s="1"/>
      <c r="BR736" s="1"/>
      <c r="BS736" s="1"/>
      <c r="BT736" s="1"/>
      <c r="BU736" s="1"/>
      <c r="BV736" s="1"/>
      <c r="BW736" s="1"/>
      <c r="BX736" s="1">
        <v>0</v>
      </c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>
        <v>0</v>
      </c>
    </row>
    <row r="738" spans="1:245" x14ac:dyDescent="0.2">
      <c r="A738" s="2">
        <v>52</v>
      </c>
      <c r="B738" s="2">
        <f t="shared" ref="B738:G738" si="478">B749</f>
        <v>1</v>
      </c>
      <c r="C738" s="2">
        <f t="shared" si="478"/>
        <v>5</v>
      </c>
      <c r="D738" s="2">
        <f t="shared" si="478"/>
        <v>736</v>
      </c>
      <c r="E738" s="2">
        <f t="shared" si="478"/>
        <v>0</v>
      </c>
      <c r="F738" s="2" t="str">
        <f t="shared" si="478"/>
        <v>Новый подраздел</v>
      </c>
      <c r="G738" s="2" t="str">
        <f t="shared" si="478"/>
        <v>Подготовительные работы</v>
      </c>
      <c r="H738" s="2"/>
      <c r="I738" s="2"/>
      <c r="J738" s="2"/>
      <c r="K738" s="2"/>
      <c r="L738" s="2"/>
      <c r="M738" s="2"/>
      <c r="N738" s="2"/>
      <c r="O738" s="2">
        <f t="shared" ref="O738:AT738" si="479">O749</f>
        <v>0</v>
      </c>
      <c r="P738" s="2">
        <f t="shared" si="479"/>
        <v>0</v>
      </c>
      <c r="Q738" s="2">
        <f t="shared" si="479"/>
        <v>0</v>
      </c>
      <c r="R738" s="2">
        <f t="shared" si="479"/>
        <v>0</v>
      </c>
      <c r="S738" s="2">
        <f t="shared" si="479"/>
        <v>0</v>
      </c>
      <c r="T738" s="2">
        <f t="shared" si="479"/>
        <v>0</v>
      </c>
      <c r="U738" s="2">
        <f t="shared" si="479"/>
        <v>0</v>
      </c>
      <c r="V738" s="2">
        <f t="shared" si="479"/>
        <v>0</v>
      </c>
      <c r="W738" s="2">
        <f t="shared" si="479"/>
        <v>0</v>
      </c>
      <c r="X738" s="2">
        <f t="shared" si="479"/>
        <v>0</v>
      </c>
      <c r="Y738" s="2">
        <f t="shared" si="479"/>
        <v>0</v>
      </c>
      <c r="Z738" s="2">
        <f t="shared" si="479"/>
        <v>0</v>
      </c>
      <c r="AA738" s="2">
        <f t="shared" si="479"/>
        <v>0</v>
      </c>
      <c r="AB738" s="2">
        <f t="shared" si="479"/>
        <v>0</v>
      </c>
      <c r="AC738" s="2">
        <f t="shared" si="479"/>
        <v>0</v>
      </c>
      <c r="AD738" s="2">
        <f t="shared" si="479"/>
        <v>0</v>
      </c>
      <c r="AE738" s="2">
        <f t="shared" si="479"/>
        <v>0</v>
      </c>
      <c r="AF738" s="2">
        <f t="shared" si="479"/>
        <v>0</v>
      </c>
      <c r="AG738" s="2">
        <f t="shared" si="479"/>
        <v>0</v>
      </c>
      <c r="AH738" s="2">
        <f t="shared" si="479"/>
        <v>0</v>
      </c>
      <c r="AI738" s="2">
        <f t="shared" si="479"/>
        <v>0</v>
      </c>
      <c r="AJ738" s="2">
        <f t="shared" si="479"/>
        <v>0</v>
      </c>
      <c r="AK738" s="2">
        <f t="shared" si="479"/>
        <v>0</v>
      </c>
      <c r="AL738" s="2">
        <f t="shared" si="479"/>
        <v>0</v>
      </c>
      <c r="AM738" s="2">
        <f t="shared" si="479"/>
        <v>0</v>
      </c>
      <c r="AN738" s="2">
        <f t="shared" si="479"/>
        <v>0</v>
      </c>
      <c r="AO738" s="2">
        <f t="shared" si="479"/>
        <v>0</v>
      </c>
      <c r="AP738" s="2">
        <f t="shared" si="479"/>
        <v>0</v>
      </c>
      <c r="AQ738" s="2">
        <f t="shared" si="479"/>
        <v>0</v>
      </c>
      <c r="AR738" s="2">
        <f t="shared" si="479"/>
        <v>0</v>
      </c>
      <c r="AS738" s="2">
        <f t="shared" si="479"/>
        <v>0</v>
      </c>
      <c r="AT738" s="2">
        <f t="shared" si="479"/>
        <v>0</v>
      </c>
      <c r="AU738" s="2">
        <f t="shared" ref="AU738:BZ738" si="480">AU749</f>
        <v>0</v>
      </c>
      <c r="AV738" s="2">
        <f t="shared" si="480"/>
        <v>0</v>
      </c>
      <c r="AW738" s="2">
        <f t="shared" si="480"/>
        <v>0</v>
      </c>
      <c r="AX738" s="2">
        <f t="shared" si="480"/>
        <v>0</v>
      </c>
      <c r="AY738" s="2">
        <f t="shared" si="480"/>
        <v>0</v>
      </c>
      <c r="AZ738" s="2">
        <f t="shared" si="480"/>
        <v>0</v>
      </c>
      <c r="BA738" s="2">
        <f t="shared" si="480"/>
        <v>0</v>
      </c>
      <c r="BB738" s="2">
        <f t="shared" si="480"/>
        <v>0</v>
      </c>
      <c r="BC738" s="2">
        <f t="shared" si="480"/>
        <v>0</v>
      </c>
      <c r="BD738" s="2">
        <f t="shared" si="480"/>
        <v>0</v>
      </c>
      <c r="BE738" s="2">
        <f t="shared" si="480"/>
        <v>0</v>
      </c>
      <c r="BF738" s="2">
        <f t="shared" si="480"/>
        <v>0</v>
      </c>
      <c r="BG738" s="2">
        <f t="shared" si="480"/>
        <v>0</v>
      </c>
      <c r="BH738" s="2">
        <f t="shared" si="480"/>
        <v>0</v>
      </c>
      <c r="BI738" s="2">
        <f t="shared" si="480"/>
        <v>0</v>
      </c>
      <c r="BJ738" s="2">
        <f t="shared" si="480"/>
        <v>0</v>
      </c>
      <c r="BK738" s="2">
        <f t="shared" si="480"/>
        <v>0</v>
      </c>
      <c r="BL738" s="2">
        <f t="shared" si="480"/>
        <v>0</v>
      </c>
      <c r="BM738" s="2">
        <f t="shared" si="480"/>
        <v>0</v>
      </c>
      <c r="BN738" s="2">
        <f t="shared" si="480"/>
        <v>0</v>
      </c>
      <c r="BO738" s="2">
        <f t="shared" si="480"/>
        <v>0</v>
      </c>
      <c r="BP738" s="2">
        <f t="shared" si="480"/>
        <v>0</v>
      </c>
      <c r="BQ738" s="2">
        <f t="shared" si="480"/>
        <v>0</v>
      </c>
      <c r="BR738" s="2">
        <f t="shared" si="480"/>
        <v>0</v>
      </c>
      <c r="BS738" s="2">
        <f t="shared" si="480"/>
        <v>0</v>
      </c>
      <c r="BT738" s="2">
        <f t="shared" si="480"/>
        <v>0</v>
      </c>
      <c r="BU738" s="2">
        <f t="shared" si="480"/>
        <v>0</v>
      </c>
      <c r="BV738" s="2">
        <f t="shared" si="480"/>
        <v>0</v>
      </c>
      <c r="BW738" s="2">
        <f t="shared" si="480"/>
        <v>0</v>
      </c>
      <c r="BX738" s="2">
        <f t="shared" si="480"/>
        <v>0</v>
      </c>
      <c r="BY738" s="2">
        <f t="shared" si="480"/>
        <v>0</v>
      </c>
      <c r="BZ738" s="2">
        <f t="shared" si="480"/>
        <v>0</v>
      </c>
      <c r="CA738" s="2">
        <f t="shared" ref="CA738:DF738" si="481">CA749</f>
        <v>0</v>
      </c>
      <c r="CB738" s="2">
        <f t="shared" si="481"/>
        <v>0</v>
      </c>
      <c r="CC738" s="2">
        <f t="shared" si="481"/>
        <v>0</v>
      </c>
      <c r="CD738" s="2">
        <f t="shared" si="481"/>
        <v>0</v>
      </c>
      <c r="CE738" s="2">
        <f t="shared" si="481"/>
        <v>0</v>
      </c>
      <c r="CF738" s="2">
        <f t="shared" si="481"/>
        <v>0</v>
      </c>
      <c r="CG738" s="2">
        <f t="shared" si="481"/>
        <v>0</v>
      </c>
      <c r="CH738" s="2">
        <f t="shared" si="481"/>
        <v>0</v>
      </c>
      <c r="CI738" s="2">
        <f t="shared" si="481"/>
        <v>0</v>
      </c>
      <c r="CJ738" s="2">
        <f t="shared" si="481"/>
        <v>0</v>
      </c>
      <c r="CK738" s="2">
        <f t="shared" si="481"/>
        <v>0</v>
      </c>
      <c r="CL738" s="2">
        <f t="shared" si="481"/>
        <v>0</v>
      </c>
      <c r="CM738" s="2">
        <f t="shared" si="481"/>
        <v>0</v>
      </c>
      <c r="CN738" s="2">
        <f t="shared" si="481"/>
        <v>0</v>
      </c>
      <c r="CO738" s="2">
        <f t="shared" si="481"/>
        <v>0</v>
      </c>
      <c r="CP738" s="2">
        <f t="shared" si="481"/>
        <v>0</v>
      </c>
      <c r="CQ738" s="2">
        <f t="shared" si="481"/>
        <v>0</v>
      </c>
      <c r="CR738" s="2">
        <f t="shared" si="481"/>
        <v>0</v>
      </c>
      <c r="CS738" s="2">
        <f t="shared" si="481"/>
        <v>0</v>
      </c>
      <c r="CT738" s="2">
        <f t="shared" si="481"/>
        <v>0</v>
      </c>
      <c r="CU738" s="2">
        <f t="shared" si="481"/>
        <v>0</v>
      </c>
      <c r="CV738" s="2">
        <f t="shared" si="481"/>
        <v>0</v>
      </c>
      <c r="CW738" s="2">
        <f t="shared" si="481"/>
        <v>0</v>
      </c>
      <c r="CX738" s="2">
        <f t="shared" si="481"/>
        <v>0</v>
      </c>
      <c r="CY738" s="2">
        <f t="shared" si="481"/>
        <v>0</v>
      </c>
      <c r="CZ738" s="2">
        <f t="shared" si="481"/>
        <v>0</v>
      </c>
      <c r="DA738" s="2">
        <f t="shared" si="481"/>
        <v>0</v>
      </c>
      <c r="DB738" s="2">
        <f t="shared" si="481"/>
        <v>0</v>
      </c>
      <c r="DC738" s="2">
        <f t="shared" si="481"/>
        <v>0</v>
      </c>
      <c r="DD738" s="2">
        <f t="shared" si="481"/>
        <v>0</v>
      </c>
      <c r="DE738" s="2">
        <f t="shared" si="481"/>
        <v>0</v>
      </c>
      <c r="DF738" s="2">
        <f t="shared" si="481"/>
        <v>0</v>
      </c>
      <c r="DG738" s="3">
        <f t="shared" ref="DG738:EL738" si="482">DG749</f>
        <v>0</v>
      </c>
      <c r="DH738" s="3">
        <f t="shared" si="482"/>
        <v>0</v>
      </c>
      <c r="DI738" s="3">
        <f t="shared" si="482"/>
        <v>0</v>
      </c>
      <c r="DJ738" s="3">
        <f t="shared" si="482"/>
        <v>0</v>
      </c>
      <c r="DK738" s="3">
        <f t="shared" si="482"/>
        <v>0</v>
      </c>
      <c r="DL738" s="3">
        <f t="shared" si="482"/>
        <v>0</v>
      </c>
      <c r="DM738" s="3">
        <f t="shared" si="482"/>
        <v>0</v>
      </c>
      <c r="DN738" s="3">
        <f t="shared" si="482"/>
        <v>0</v>
      </c>
      <c r="DO738" s="3">
        <f t="shared" si="482"/>
        <v>0</v>
      </c>
      <c r="DP738" s="3">
        <f t="shared" si="482"/>
        <v>0</v>
      </c>
      <c r="DQ738" s="3">
        <f t="shared" si="482"/>
        <v>0</v>
      </c>
      <c r="DR738" s="3">
        <f t="shared" si="482"/>
        <v>0</v>
      </c>
      <c r="DS738" s="3">
        <f t="shared" si="482"/>
        <v>0</v>
      </c>
      <c r="DT738" s="3">
        <f t="shared" si="482"/>
        <v>0</v>
      </c>
      <c r="DU738" s="3">
        <f t="shared" si="482"/>
        <v>0</v>
      </c>
      <c r="DV738" s="3">
        <f t="shared" si="482"/>
        <v>0</v>
      </c>
      <c r="DW738" s="3">
        <f t="shared" si="482"/>
        <v>0</v>
      </c>
      <c r="DX738" s="3">
        <f t="shared" si="482"/>
        <v>0</v>
      </c>
      <c r="DY738" s="3">
        <f t="shared" si="482"/>
        <v>0</v>
      </c>
      <c r="DZ738" s="3">
        <f t="shared" si="482"/>
        <v>0</v>
      </c>
      <c r="EA738" s="3">
        <f t="shared" si="482"/>
        <v>0</v>
      </c>
      <c r="EB738" s="3">
        <f t="shared" si="482"/>
        <v>0</v>
      </c>
      <c r="EC738" s="3">
        <f t="shared" si="482"/>
        <v>0</v>
      </c>
      <c r="ED738" s="3">
        <f t="shared" si="482"/>
        <v>0</v>
      </c>
      <c r="EE738" s="3">
        <f t="shared" si="482"/>
        <v>0</v>
      </c>
      <c r="EF738" s="3">
        <f t="shared" si="482"/>
        <v>0</v>
      </c>
      <c r="EG738" s="3">
        <f t="shared" si="482"/>
        <v>0</v>
      </c>
      <c r="EH738" s="3">
        <f t="shared" si="482"/>
        <v>0</v>
      </c>
      <c r="EI738" s="3">
        <f t="shared" si="482"/>
        <v>0</v>
      </c>
      <c r="EJ738" s="3">
        <f t="shared" si="482"/>
        <v>0</v>
      </c>
      <c r="EK738" s="3">
        <f t="shared" si="482"/>
        <v>0</v>
      </c>
      <c r="EL738" s="3">
        <f t="shared" si="482"/>
        <v>0</v>
      </c>
      <c r="EM738" s="3">
        <f t="shared" ref="EM738:FR738" si="483">EM749</f>
        <v>0</v>
      </c>
      <c r="EN738" s="3">
        <f t="shared" si="483"/>
        <v>0</v>
      </c>
      <c r="EO738" s="3">
        <f t="shared" si="483"/>
        <v>0</v>
      </c>
      <c r="EP738" s="3">
        <f t="shared" si="483"/>
        <v>0</v>
      </c>
      <c r="EQ738" s="3">
        <f t="shared" si="483"/>
        <v>0</v>
      </c>
      <c r="ER738" s="3">
        <f t="shared" si="483"/>
        <v>0</v>
      </c>
      <c r="ES738" s="3">
        <f t="shared" si="483"/>
        <v>0</v>
      </c>
      <c r="ET738" s="3">
        <f t="shared" si="483"/>
        <v>0</v>
      </c>
      <c r="EU738" s="3">
        <f t="shared" si="483"/>
        <v>0</v>
      </c>
      <c r="EV738" s="3">
        <f t="shared" si="483"/>
        <v>0</v>
      </c>
      <c r="EW738" s="3">
        <f t="shared" si="483"/>
        <v>0</v>
      </c>
      <c r="EX738" s="3">
        <f t="shared" si="483"/>
        <v>0</v>
      </c>
      <c r="EY738" s="3">
        <f t="shared" si="483"/>
        <v>0</v>
      </c>
      <c r="EZ738" s="3">
        <f t="shared" si="483"/>
        <v>0</v>
      </c>
      <c r="FA738" s="3">
        <f t="shared" si="483"/>
        <v>0</v>
      </c>
      <c r="FB738" s="3">
        <f t="shared" si="483"/>
        <v>0</v>
      </c>
      <c r="FC738" s="3">
        <f t="shared" si="483"/>
        <v>0</v>
      </c>
      <c r="FD738" s="3">
        <f t="shared" si="483"/>
        <v>0</v>
      </c>
      <c r="FE738" s="3">
        <f t="shared" si="483"/>
        <v>0</v>
      </c>
      <c r="FF738" s="3">
        <f t="shared" si="483"/>
        <v>0</v>
      </c>
      <c r="FG738" s="3">
        <f t="shared" si="483"/>
        <v>0</v>
      </c>
      <c r="FH738" s="3">
        <f t="shared" si="483"/>
        <v>0</v>
      </c>
      <c r="FI738" s="3">
        <f t="shared" si="483"/>
        <v>0</v>
      </c>
      <c r="FJ738" s="3">
        <f t="shared" si="483"/>
        <v>0</v>
      </c>
      <c r="FK738" s="3">
        <f t="shared" si="483"/>
        <v>0</v>
      </c>
      <c r="FL738" s="3">
        <f t="shared" si="483"/>
        <v>0</v>
      </c>
      <c r="FM738" s="3">
        <f t="shared" si="483"/>
        <v>0</v>
      </c>
      <c r="FN738" s="3">
        <f t="shared" si="483"/>
        <v>0</v>
      </c>
      <c r="FO738" s="3">
        <f t="shared" si="483"/>
        <v>0</v>
      </c>
      <c r="FP738" s="3">
        <f t="shared" si="483"/>
        <v>0</v>
      </c>
      <c r="FQ738" s="3">
        <f t="shared" si="483"/>
        <v>0</v>
      </c>
      <c r="FR738" s="3">
        <f t="shared" si="483"/>
        <v>0</v>
      </c>
      <c r="FS738" s="3">
        <f t="shared" ref="FS738:GX738" si="484">FS749</f>
        <v>0</v>
      </c>
      <c r="FT738" s="3">
        <f t="shared" si="484"/>
        <v>0</v>
      </c>
      <c r="FU738" s="3">
        <f t="shared" si="484"/>
        <v>0</v>
      </c>
      <c r="FV738" s="3">
        <f t="shared" si="484"/>
        <v>0</v>
      </c>
      <c r="FW738" s="3">
        <f t="shared" si="484"/>
        <v>0</v>
      </c>
      <c r="FX738" s="3">
        <f t="shared" si="484"/>
        <v>0</v>
      </c>
      <c r="FY738" s="3">
        <f t="shared" si="484"/>
        <v>0</v>
      </c>
      <c r="FZ738" s="3">
        <f t="shared" si="484"/>
        <v>0</v>
      </c>
      <c r="GA738" s="3">
        <f t="shared" si="484"/>
        <v>0</v>
      </c>
      <c r="GB738" s="3">
        <f t="shared" si="484"/>
        <v>0</v>
      </c>
      <c r="GC738" s="3">
        <f t="shared" si="484"/>
        <v>0</v>
      </c>
      <c r="GD738" s="3">
        <f t="shared" si="484"/>
        <v>0</v>
      </c>
      <c r="GE738" s="3">
        <f t="shared" si="484"/>
        <v>0</v>
      </c>
      <c r="GF738" s="3">
        <f t="shared" si="484"/>
        <v>0</v>
      </c>
      <c r="GG738" s="3">
        <f t="shared" si="484"/>
        <v>0</v>
      </c>
      <c r="GH738" s="3">
        <f t="shared" si="484"/>
        <v>0</v>
      </c>
      <c r="GI738" s="3">
        <f t="shared" si="484"/>
        <v>0</v>
      </c>
      <c r="GJ738" s="3">
        <f t="shared" si="484"/>
        <v>0</v>
      </c>
      <c r="GK738" s="3">
        <f t="shared" si="484"/>
        <v>0</v>
      </c>
      <c r="GL738" s="3">
        <f t="shared" si="484"/>
        <v>0</v>
      </c>
      <c r="GM738" s="3">
        <f t="shared" si="484"/>
        <v>0</v>
      </c>
      <c r="GN738" s="3">
        <f t="shared" si="484"/>
        <v>0</v>
      </c>
      <c r="GO738" s="3">
        <f t="shared" si="484"/>
        <v>0</v>
      </c>
      <c r="GP738" s="3">
        <f t="shared" si="484"/>
        <v>0</v>
      </c>
      <c r="GQ738" s="3">
        <f t="shared" si="484"/>
        <v>0</v>
      </c>
      <c r="GR738" s="3">
        <f t="shared" si="484"/>
        <v>0</v>
      </c>
      <c r="GS738" s="3">
        <f t="shared" si="484"/>
        <v>0</v>
      </c>
      <c r="GT738" s="3">
        <f t="shared" si="484"/>
        <v>0</v>
      </c>
      <c r="GU738" s="3">
        <f t="shared" si="484"/>
        <v>0</v>
      </c>
      <c r="GV738" s="3">
        <f t="shared" si="484"/>
        <v>0</v>
      </c>
      <c r="GW738" s="3">
        <f t="shared" si="484"/>
        <v>0</v>
      </c>
      <c r="GX738" s="3">
        <f t="shared" si="484"/>
        <v>0</v>
      </c>
    </row>
    <row r="740" spans="1:245" x14ac:dyDescent="0.2">
      <c r="A740">
        <v>17</v>
      </c>
      <c r="B740">
        <v>1</v>
      </c>
      <c r="D740">
        <f>ROW(EtalonRes!A229)</f>
        <v>229</v>
      </c>
      <c r="E740" t="s">
        <v>289</v>
      </c>
      <c r="F740" t="s">
        <v>18</v>
      </c>
      <c r="G740" t="s">
        <v>235</v>
      </c>
      <c r="H740" t="s">
        <v>20</v>
      </c>
      <c r="I740">
        <v>0</v>
      </c>
      <c r="J740">
        <v>0</v>
      </c>
      <c r="O740">
        <f t="shared" ref="O740:O747" si="485">ROUND(CP740,2)</f>
        <v>0</v>
      </c>
      <c r="P740">
        <f t="shared" ref="P740:P747" si="486">ROUND(CQ740*I740,2)</f>
        <v>0</v>
      </c>
      <c r="Q740">
        <f t="shared" ref="Q740:Q747" si="487">ROUND(CR740*I740,2)</f>
        <v>0</v>
      </c>
      <c r="R740">
        <f t="shared" ref="R740:R747" si="488">ROUND(CS740*I740,2)</f>
        <v>0</v>
      </c>
      <c r="S740">
        <f t="shared" ref="S740:S747" si="489">ROUND(CT740*I740,2)</f>
        <v>0</v>
      </c>
      <c r="T740">
        <f t="shared" ref="T740:T747" si="490">ROUND(CU740*I740,2)</f>
        <v>0</v>
      </c>
      <c r="U740">
        <f t="shared" ref="U740:U747" si="491">CV740*I740</f>
        <v>0</v>
      </c>
      <c r="V740">
        <f t="shared" ref="V740:V747" si="492">CW740*I740</f>
        <v>0</v>
      </c>
      <c r="W740">
        <f t="shared" ref="W740:W747" si="493">ROUND(CX740*I740,2)</f>
        <v>0</v>
      </c>
      <c r="X740">
        <f t="shared" ref="X740:Y747" si="494">ROUND(CY740,2)</f>
        <v>0</v>
      </c>
      <c r="Y740">
        <f t="shared" si="494"/>
        <v>0</v>
      </c>
      <c r="AA740">
        <v>39292387</v>
      </c>
      <c r="AB740">
        <f t="shared" ref="AB740:AB747" si="495">ROUND((AC740+AD740+AF740),6)</f>
        <v>58171.74</v>
      </c>
      <c r="AC740">
        <f t="shared" ref="AC740:AC745" si="496">ROUND((ES740),6)</f>
        <v>0</v>
      </c>
      <c r="AD740">
        <f t="shared" ref="AD740:AD745" si="497">ROUND((((ET740)-(EU740))+AE740),6)</f>
        <v>29276.639999999999</v>
      </c>
      <c r="AE740">
        <f t="shared" ref="AE740:AF745" si="498">ROUND((EU740),6)</f>
        <v>16049.11</v>
      </c>
      <c r="AF740">
        <f t="shared" si="498"/>
        <v>28895.1</v>
      </c>
      <c r="AG740">
        <f t="shared" ref="AG740:AG747" si="499">ROUND((AP740),6)</f>
        <v>0</v>
      </c>
      <c r="AH740">
        <f t="shared" ref="AH740:AI745" si="500">(EW740)</f>
        <v>155</v>
      </c>
      <c r="AI740">
        <f t="shared" si="500"/>
        <v>0</v>
      </c>
      <c r="AJ740">
        <f t="shared" ref="AJ740:AJ747" si="501">(AS740)</f>
        <v>0</v>
      </c>
      <c r="AK740">
        <v>58171.74</v>
      </c>
      <c r="AL740">
        <v>0</v>
      </c>
      <c r="AM740">
        <v>29276.639999999999</v>
      </c>
      <c r="AN740">
        <v>16049.11</v>
      </c>
      <c r="AO740">
        <v>28895.1</v>
      </c>
      <c r="AP740">
        <v>0</v>
      </c>
      <c r="AQ740">
        <v>155</v>
      </c>
      <c r="AR740">
        <v>0</v>
      </c>
      <c r="AS740">
        <v>0</v>
      </c>
      <c r="AT740">
        <v>70</v>
      </c>
      <c r="AU740">
        <v>10</v>
      </c>
      <c r="AV740">
        <v>1</v>
      </c>
      <c r="AW740">
        <v>1</v>
      </c>
      <c r="AZ740">
        <v>1</v>
      </c>
      <c r="BA740">
        <v>1</v>
      </c>
      <c r="BB740">
        <v>1</v>
      </c>
      <c r="BC740">
        <v>1</v>
      </c>
      <c r="BD740" t="s">
        <v>3</v>
      </c>
      <c r="BE740" t="s">
        <v>3</v>
      </c>
      <c r="BF740" t="s">
        <v>3</v>
      </c>
      <c r="BG740" t="s">
        <v>3</v>
      </c>
      <c r="BH740">
        <v>0</v>
      </c>
      <c r="BI740">
        <v>4</v>
      </c>
      <c r="BJ740" t="s">
        <v>21</v>
      </c>
      <c r="BM740">
        <v>0</v>
      </c>
      <c r="BN740">
        <v>0</v>
      </c>
      <c r="BO740" t="s">
        <v>3</v>
      </c>
      <c r="BP740">
        <v>0</v>
      </c>
      <c r="BQ740">
        <v>1</v>
      </c>
      <c r="BR740">
        <v>0</v>
      </c>
      <c r="BS740">
        <v>1</v>
      </c>
      <c r="BT740">
        <v>1</v>
      </c>
      <c r="BU740">
        <v>1</v>
      </c>
      <c r="BV740">
        <v>1</v>
      </c>
      <c r="BW740">
        <v>1</v>
      </c>
      <c r="BX740">
        <v>1</v>
      </c>
      <c r="BY740" t="s">
        <v>3</v>
      </c>
      <c r="BZ740">
        <v>70</v>
      </c>
      <c r="CA740">
        <v>10</v>
      </c>
      <c r="CE740">
        <v>0</v>
      </c>
      <c r="CF740">
        <v>0</v>
      </c>
      <c r="CG740">
        <v>0</v>
      </c>
      <c r="CM740">
        <v>0</v>
      </c>
      <c r="CN740" t="s">
        <v>3</v>
      </c>
      <c r="CO740">
        <v>0</v>
      </c>
      <c r="CP740">
        <f t="shared" ref="CP740:CP747" si="502">(P740+Q740+S740)</f>
        <v>0</v>
      </c>
      <c r="CQ740">
        <f t="shared" ref="CQ740:CQ747" si="503">(AC740*BC740*AW740)</f>
        <v>0</v>
      </c>
      <c r="CR740">
        <f t="shared" ref="CR740:CR745" si="504">((((ET740)*BB740-(EU740)*BS740)+AE740*BS740)*AV740)</f>
        <v>29276.639999999999</v>
      </c>
      <c r="CS740">
        <f t="shared" ref="CS740:CS747" si="505">(AE740*BS740*AV740)</f>
        <v>16049.11</v>
      </c>
      <c r="CT740">
        <f t="shared" ref="CT740:CT747" si="506">(AF740*BA740*AV740)</f>
        <v>28895.1</v>
      </c>
      <c r="CU740">
        <f t="shared" ref="CU740:CU747" si="507">AG740</f>
        <v>0</v>
      </c>
      <c r="CV740">
        <f t="shared" ref="CV740:CV747" si="508">(AH740*AV740)</f>
        <v>155</v>
      </c>
      <c r="CW740">
        <f t="shared" ref="CW740:CX747" si="509">AI740</f>
        <v>0</v>
      </c>
      <c r="CX740">
        <f t="shared" si="509"/>
        <v>0</v>
      </c>
      <c r="CY740">
        <f t="shared" ref="CY740:CY747" si="510">((S740*BZ740)/100)</f>
        <v>0</v>
      </c>
      <c r="CZ740">
        <f t="shared" ref="CZ740:CZ747" si="511">((S740*CA740)/100)</f>
        <v>0</v>
      </c>
      <c r="DC740" t="s">
        <v>3</v>
      </c>
      <c r="DD740" t="s">
        <v>3</v>
      </c>
      <c r="DE740" t="s">
        <v>3</v>
      </c>
      <c r="DF740" t="s">
        <v>3</v>
      </c>
      <c r="DG740" t="s">
        <v>3</v>
      </c>
      <c r="DH740" t="s">
        <v>3</v>
      </c>
      <c r="DI740" t="s">
        <v>3</v>
      </c>
      <c r="DJ740" t="s">
        <v>3</v>
      </c>
      <c r="DK740" t="s">
        <v>3</v>
      </c>
      <c r="DL740" t="s">
        <v>3</v>
      </c>
      <c r="DM740" t="s">
        <v>3</v>
      </c>
      <c r="DN740">
        <v>0</v>
      </c>
      <c r="DO740">
        <v>0</v>
      </c>
      <c r="DP740">
        <v>1</v>
      </c>
      <c r="DQ740">
        <v>1</v>
      </c>
      <c r="DU740">
        <v>1007</v>
      </c>
      <c r="DV740" t="s">
        <v>20</v>
      </c>
      <c r="DW740" t="s">
        <v>20</v>
      </c>
      <c r="DX740">
        <v>100</v>
      </c>
      <c r="EE740">
        <v>34857346</v>
      </c>
      <c r="EF740">
        <v>1</v>
      </c>
      <c r="EG740" t="s">
        <v>22</v>
      </c>
      <c r="EH740">
        <v>0</v>
      </c>
      <c r="EI740" t="s">
        <v>3</v>
      </c>
      <c r="EJ740">
        <v>4</v>
      </c>
      <c r="EK740">
        <v>0</v>
      </c>
      <c r="EL740" t="s">
        <v>23</v>
      </c>
      <c r="EM740" t="s">
        <v>24</v>
      </c>
      <c r="EO740" t="s">
        <v>3</v>
      </c>
      <c r="EQ740">
        <v>0</v>
      </c>
      <c r="ER740">
        <v>58171.74</v>
      </c>
      <c r="ES740">
        <v>0</v>
      </c>
      <c r="ET740">
        <v>29276.639999999999</v>
      </c>
      <c r="EU740">
        <v>16049.11</v>
      </c>
      <c r="EV740">
        <v>28895.1</v>
      </c>
      <c r="EW740">
        <v>155</v>
      </c>
      <c r="EX740">
        <v>0</v>
      </c>
      <c r="EY740">
        <v>0</v>
      </c>
      <c r="FQ740">
        <v>0</v>
      </c>
      <c r="FR740">
        <f t="shared" ref="FR740:FR747" si="512">ROUND(IF(AND(BH740=3,BI740=3),P740,0),2)</f>
        <v>0</v>
      </c>
      <c r="FS740">
        <v>0</v>
      </c>
      <c r="FX740">
        <v>70</v>
      </c>
      <c r="FY740">
        <v>10</v>
      </c>
      <c r="GA740" t="s">
        <v>3</v>
      </c>
      <c r="GD740">
        <v>0</v>
      </c>
      <c r="GF740">
        <v>785646225</v>
      </c>
      <c r="GG740">
        <v>2</v>
      </c>
      <c r="GH740">
        <v>1</v>
      </c>
      <c r="GI740">
        <v>-2</v>
      </c>
      <c r="GJ740">
        <v>0</v>
      </c>
      <c r="GK740">
        <f>ROUND(R740*(R12)/100,2)</f>
        <v>0</v>
      </c>
      <c r="GL740">
        <f t="shared" ref="GL740:GL747" si="513">ROUND(IF(AND(BH740=3,BI740=3,FS740&lt;&gt;0),P740,0),2)</f>
        <v>0</v>
      </c>
      <c r="GM740">
        <f>ROUND(O740+X740+Y740+GK740,2)+GX740</f>
        <v>0</v>
      </c>
      <c r="GN740">
        <f>IF(OR(BI740=0,BI740=1),ROUND(O740+X740+Y740+GK740,2),0)</f>
        <v>0</v>
      </c>
      <c r="GO740">
        <f>IF(BI740=2,ROUND(O740+X740+Y740+GK740,2),0)</f>
        <v>0</v>
      </c>
      <c r="GP740">
        <f>IF(BI740=4,ROUND(O740+X740+Y740+GK740,2)+GX740,0)</f>
        <v>0</v>
      </c>
      <c r="GR740">
        <v>0</v>
      </c>
      <c r="GS740">
        <v>3</v>
      </c>
      <c r="GT740">
        <v>0</v>
      </c>
      <c r="GU740" t="s">
        <v>3</v>
      </c>
      <c r="GV740">
        <f t="shared" ref="GV740:GV747" si="514">ROUND((GT740),6)</f>
        <v>0</v>
      </c>
      <c r="GW740">
        <v>1</v>
      </c>
      <c r="GX740">
        <f t="shared" ref="GX740:GX747" si="515">ROUND(HC740*I740,2)</f>
        <v>0</v>
      </c>
      <c r="HA740">
        <v>0</v>
      </c>
      <c r="HB740">
        <v>0</v>
      </c>
      <c r="HC740">
        <f t="shared" ref="HC740:HC747" si="516">GV740*GW740</f>
        <v>0</v>
      </c>
      <c r="IK740">
        <v>0</v>
      </c>
    </row>
    <row r="741" spans="1:245" x14ac:dyDescent="0.2">
      <c r="A741">
        <v>17</v>
      </c>
      <c r="B741">
        <v>1</v>
      </c>
      <c r="D741">
        <f>ROW(EtalonRes!A230)</f>
        <v>230</v>
      </c>
      <c r="E741" t="s">
        <v>290</v>
      </c>
      <c r="F741" t="s">
        <v>30</v>
      </c>
      <c r="G741" t="s">
        <v>31</v>
      </c>
      <c r="H741" t="s">
        <v>32</v>
      </c>
      <c r="I741">
        <v>0</v>
      </c>
      <c r="J741">
        <v>0</v>
      </c>
      <c r="O741">
        <f t="shared" si="485"/>
        <v>0</v>
      </c>
      <c r="P741">
        <f t="shared" si="486"/>
        <v>0</v>
      </c>
      <c r="Q741">
        <f t="shared" si="487"/>
        <v>0</v>
      </c>
      <c r="R741">
        <f t="shared" si="488"/>
        <v>0</v>
      </c>
      <c r="S741">
        <f t="shared" si="489"/>
        <v>0</v>
      </c>
      <c r="T741">
        <f t="shared" si="490"/>
        <v>0</v>
      </c>
      <c r="U741">
        <f t="shared" si="491"/>
        <v>0</v>
      </c>
      <c r="V741">
        <f t="shared" si="492"/>
        <v>0</v>
      </c>
      <c r="W741">
        <f t="shared" si="493"/>
        <v>0</v>
      </c>
      <c r="X741">
        <f t="shared" si="494"/>
        <v>0</v>
      </c>
      <c r="Y741">
        <f t="shared" si="494"/>
        <v>0</v>
      </c>
      <c r="AA741">
        <v>39292387</v>
      </c>
      <c r="AB741">
        <f t="shared" si="495"/>
        <v>14767.82</v>
      </c>
      <c r="AC741">
        <f t="shared" si="496"/>
        <v>0</v>
      </c>
      <c r="AD741">
        <f t="shared" si="497"/>
        <v>0</v>
      </c>
      <c r="AE741">
        <f t="shared" si="498"/>
        <v>0</v>
      </c>
      <c r="AF741">
        <f t="shared" si="498"/>
        <v>14767.82</v>
      </c>
      <c r="AG741">
        <f t="shared" si="499"/>
        <v>0</v>
      </c>
      <c r="AH741">
        <f t="shared" si="500"/>
        <v>76.7</v>
      </c>
      <c r="AI741">
        <f t="shared" si="500"/>
        <v>0</v>
      </c>
      <c r="AJ741">
        <f t="shared" si="501"/>
        <v>0</v>
      </c>
      <c r="AK741">
        <v>14767.82</v>
      </c>
      <c r="AL741">
        <v>0</v>
      </c>
      <c r="AM741">
        <v>0</v>
      </c>
      <c r="AN741">
        <v>0</v>
      </c>
      <c r="AO741">
        <v>14767.82</v>
      </c>
      <c r="AP741">
        <v>0</v>
      </c>
      <c r="AQ741">
        <v>76.7</v>
      </c>
      <c r="AR741">
        <v>0</v>
      </c>
      <c r="AS741">
        <v>0</v>
      </c>
      <c r="AT741">
        <v>70</v>
      </c>
      <c r="AU741">
        <v>10</v>
      </c>
      <c r="AV741">
        <v>1</v>
      </c>
      <c r="AW741">
        <v>1</v>
      </c>
      <c r="AZ741">
        <v>1</v>
      </c>
      <c r="BA741">
        <v>1</v>
      </c>
      <c r="BB741">
        <v>1</v>
      </c>
      <c r="BC741">
        <v>1</v>
      </c>
      <c r="BD741" t="s">
        <v>3</v>
      </c>
      <c r="BE741" t="s">
        <v>3</v>
      </c>
      <c r="BF741" t="s">
        <v>3</v>
      </c>
      <c r="BG741" t="s">
        <v>3</v>
      </c>
      <c r="BH741">
        <v>0</v>
      </c>
      <c r="BI741">
        <v>4</v>
      </c>
      <c r="BJ741" t="s">
        <v>33</v>
      </c>
      <c r="BM741">
        <v>0</v>
      </c>
      <c r="BN741">
        <v>0</v>
      </c>
      <c r="BO741" t="s">
        <v>3</v>
      </c>
      <c r="BP741">
        <v>0</v>
      </c>
      <c r="BQ741">
        <v>1</v>
      </c>
      <c r="BR741">
        <v>0</v>
      </c>
      <c r="BS741">
        <v>1</v>
      </c>
      <c r="BT741">
        <v>1</v>
      </c>
      <c r="BU741">
        <v>1</v>
      </c>
      <c r="BV741">
        <v>1</v>
      </c>
      <c r="BW741">
        <v>1</v>
      </c>
      <c r="BX741">
        <v>1</v>
      </c>
      <c r="BY741" t="s">
        <v>3</v>
      </c>
      <c r="BZ741">
        <v>70</v>
      </c>
      <c r="CA741">
        <v>10</v>
      </c>
      <c r="CE741">
        <v>0</v>
      </c>
      <c r="CF741">
        <v>0</v>
      </c>
      <c r="CG741">
        <v>0</v>
      </c>
      <c r="CM741">
        <v>0</v>
      </c>
      <c r="CN741" t="s">
        <v>3</v>
      </c>
      <c r="CO741">
        <v>0</v>
      </c>
      <c r="CP741">
        <f t="shared" si="502"/>
        <v>0</v>
      </c>
      <c r="CQ741">
        <f t="shared" si="503"/>
        <v>0</v>
      </c>
      <c r="CR741">
        <f t="shared" si="504"/>
        <v>0</v>
      </c>
      <c r="CS741">
        <f t="shared" si="505"/>
        <v>0</v>
      </c>
      <c r="CT741">
        <f t="shared" si="506"/>
        <v>14767.82</v>
      </c>
      <c r="CU741">
        <f t="shared" si="507"/>
        <v>0</v>
      </c>
      <c r="CV741">
        <f t="shared" si="508"/>
        <v>76.7</v>
      </c>
      <c r="CW741">
        <f t="shared" si="509"/>
        <v>0</v>
      </c>
      <c r="CX741">
        <f t="shared" si="509"/>
        <v>0</v>
      </c>
      <c r="CY741">
        <f t="shared" si="510"/>
        <v>0</v>
      </c>
      <c r="CZ741">
        <f t="shared" si="511"/>
        <v>0</v>
      </c>
      <c r="DC741" t="s">
        <v>3</v>
      </c>
      <c r="DD741" t="s">
        <v>3</v>
      </c>
      <c r="DE741" t="s">
        <v>3</v>
      </c>
      <c r="DF741" t="s">
        <v>3</v>
      </c>
      <c r="DG741" t="s">
        <v>3</v>
      </c>
      <c r="DH741" t="s">
        <v>3</v>
      </c>
      <c r="DI741" t="s">
        <v>3</v>
      </c>
      <c r="DJ741" t="s">
        <v>3</v>
      </c>
      <c r="DK741" t="s">
        <v>3</v>
      </c>
      <c r="DL741" t="s">
        <v>3</v>
      </c>
      <c r="DM741" t="s">
        <v>3</v>
      </c>
      <c r="DN741">
        <v>0</v>
      </c>
      <c r="DO741">
        <v>0</v>
      </c>
      <c r="DP741">
        <v>1</v>
      </c>
      <c r="DQ741">
        <v>1</v>
      </c>
      <c r="DU741">
        <v>1003</v>
      </c>
      <c r="DV741" t="s">
        <v>32</v>
      </c>
      <c r="DW741" t="s">
        <v>32</v>
      </c>
      <c r="DX741">
        <v>100</v>
      </c>
      <c r="EE741">
        <v>34857346</v>
      </c>
      <c r="EF741">
        <v>1</v>
      </c>
      <c r="EG741" t="s">
        <v>22</v>
      </c>
      <c r="EH741">
        <v>0</v>
      </c>
      <c r="EI741" t="s">
        <v>3</v>
      </c>
      <c r="EJ741">
        <v>4</v>
      </c>
      <c r="EK741">
        <v>0</v>
      </c>
      <c r="EL741" t="s">
        <v>23</v>
      </c>
      <c r="EM741" t="s">
        <v>24</v>
      </c>
      <c r="EO741" t="s">
        <v>3</v>
      </c>
      <c r="EQ741">
        <v>0</v>
      </c>
      <c r="ER741">
        <v>14767.82</v>
      </c>
      <c r="ES741">
        <v>0</v>
      </c>
      <c r="ET741">
        <v>0</v>
      </c>
      <c r="EU741">
        <v>0</v>
      </c>
      <c r="EV741">
        <v>14767.82</v>
      </c>
      <c r="EW741">
        <v>76.7</v>
      </c>
      <c r="EX741">
        <v>0</v>
      </c>
      <c r="EY741">
        <v>0</v>
      </c>
      <c r="FQ741">
        <v>0</v>
      </c>
      <c r="FR741">
        <f t="shared" si="512"/>
        <v>0</v>
      </c>
      <c r="FS741">
        <v>0</v>
      </c>
      <c r="FX741">
        <v>70</v>
      </c>
      <c r="FY741">
        <v>10</v>
      </c>
      <c r="GA741" t="s">
        <v>3</v>
      </c>
      <c r="GD741">
        <v>0</v>
      </c>
      <c r="GF741">
        <v>-1374617303</v>
      </c>
      <c r="GG741">
        <v>2</v>
      </c>
      <c r="GH741">
        <v>1</v>
      </c>
      <c r="GI741">
        <v>-2</v>
      </c>
      <c r="GJ741">
        <v>0</v>
      </c>
      <c r="GK741">
        <f>ROUND(R741*(R12)/100,2)</f>
        <v>0</v>
      </c>
      <c r="GL741">
        <f t="shared" si="513"/>
        <v>0</v>
      </c>
      <c r="GM741">
        <f>ROUND(O741+X741+Y741+GK741,2)+GX741</f>
        <v>0</v>
      </c>
      <c r="GN741">
        <f>IF(OR(BI741=0,BI741=1),ROUND(O741+X741+Y741+GK741,2),0)</f>
        <v>0</v>
      </c>
      <c r="GO741">
        <f>IF(BI741=2,ROUND(O741+X741+Y741+GK741,2),0)</f>
        <v>0</v>
      </c>
      <c r="GP741">
        <f>IF(BI741=4,ROUND(O741+X741+Y741+GK741,2)+GX741,0)</f>
        <v>0</v>
      </c>
      <c r="GR741">
        <v>0</v>
      </c>
      <c r="GS741">
        <v>3</v>
      </c>
      <c r="GT741">
        <v>0</v>
      </c>
      <c r="GU741" t="s">
        <v>3</v>
      </c>
      <c r="GV741">
        <f t="shared" si="514"/>
        <v>0</v>
      </c>
      <c r="GW741">
        <v>1</v>
      </c>
      <c r="GX741">
        <f t="shared" si="515"/>
        <v>0</v>
      </c>
      <c r="HA741">
        <v>0</v>
      </c>
      <c r="HB741">
        <v>0</v>
      </c>
      <c r="HC741">
        <f t="shared" si="516"/>
        <v>0</v>
      </c>
      <c r="IK741">
        <v>0</v>
      </c>
    </row>
    <row r="742" spans="1:245" x14ac:dyDescent="0.2">
      <c r="A742">
        <v>17</v>
      </c>
      <c r="B742">
        <v>1</v>
      </c>
      <c r="D742">
        <f>ROW(EtalonRes!A231)</f>
        <v>231</v>
      </c>
      <c r="E742" t="s">
        <v>291</v>
      </c>
      <c r="F742" t="s">
        <v>35</v>
      </c>
      <c r="G742" t="s">
        <v>36</v>
      </c>
      <c r="H742" t="s">
        <v>37</v>
      </c>
      <c r="I742">
        <f>ROUND((I740*100*2.4+I741*100*(0.043+0.059)*2.7)*0.9,9)</f>
        <v>0</v>
      </c>
      <c r="J742">
        <v>0</v>
      </c>
      <c r="O742">
        <f t="shared" si="485"/>
        <v>0</v>
      </c>
      <c r="P742">
        <f t="shared" si="486"/>
        <v>0</v>
      </c>
      <c r="Q742">
        <f t="shared" si="487"/>
        <v>0</v>
      </c>
      <c r="R742">
        <f t="shared" si="488"/>
        <v>0</v>
      </c>
      <c r="S742">
        <f t="shared" si="489"/>
        <v>0</v>
      </c>
      <c r="T742">
        <f t="shared" si="490"/>
        <v>0</v>
      </c>
      <c r="U742">
        <f t="shared" si="491"/>
        <v>0</v>
      </c>
      <c r="V742">
        <f t="shared" si="492"/>
        <v>0</v>
      </c>
      <c r="W742">
        <f t="shared" si="493"/>
        <v>0</v>
      </c>
      <c r="X742">
        <f t="shared" si="494"/>
        <v>0</v>
      </c>
      <c r="Y742">
        <f t="shared" si="494"/>
        <v>0</v>
      </c>
      <c r="AA742">
        <v>39292387</v>
      </c>
      <c r="AB742">
        <f t="shared" si="495"/>
        <v>77.959999999999994</v>
      </c>
      <c r="AC742">
        <f t="shared" si="496"/>
        <v>0</v>
      </c>
      <c r="AD742">
        <f t="shared" si="497"/>
        <v>77.959999999999994</v>
      </c>
      <c r="AE742">
        <f t="shared" si="498"/>
        <v>24.59</v>
      </c>
      <c r="AF742">
        <f t="shared" si="498"/>
        <v>0</v>
      </c>
      <c r="AG742">
        <f t="shared" si="499"/>
        <v>0</v>
      </c>
      <c r="AH742">
        <f t="shared" si="500"/>
        <v>0</v>
      </c>
      <c r="AI742">
        <f t="shared" si="500"/>
        <v>0</v>
      </c>
      <c r="AJ742">
        <f t="shared" si="501"/>
        <v>0</v>
      </c>
      <c r="AK742">
        <v>77.959999999999994</v>
      </c>
      <c r="AL742">
        <v>0</v>
      </c>
      <c r="AM742">
        <v>77.959999999999994</v>
      </c>
      <c r="AN742">
        <v>24.59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70</v>
      </c>
      <c r="AU742">
        <v>10</v>
      </c>
      <c r="AV742">
        <v>1</v>
      </c>
      <c r="AW742">
        <v>1</v>
      </c>
      <c r="AZ742">
        <v>1</v>
      </c>
      <c r="BA742">
        <v>1</v>
      </c>
      <c r="BB742">
        <v>1</v>
      </c>
      <c r="BC742">
        <v>1</v>
      </c>
      <c r="BD742" t="s">
        <v>3</v>
      </c>
      <c r="BE742" t="s">
        <v>3</v>
      </c>
      <c r="BF742" t="s">
        <v>3</v>
      </c>
      <c r="BG742" t="s">
        <v>3</v>
      </c>
      <c r="BH742">
        <v>0</v>
      </c>
      <c r="BI742">
        <v>4</v>
      </c>
      <c r="BJ742" t="s">
        <v>38</v>
      </c>
      <c r="BM742">
        <v>0</v>
      </c>
      <c r="BN742">
        <v>0</v>
      </c>
      <c r="BO742" t="s">
        <v>3</v>
      </c>
      <c r="BP742">
        <v>0</v>
      </c>
      <c r="BQ742">
        <v>1</v>
      </c>
      <c r="BR742">
        <v>0</v>
      </c>
      <c r="BS742">
        <v>1</v>
      </c>
      <c r="BT742">
        <v>1</v>
      </c>
      <c r="BU742">
        <v>1</v>
      </c>
      <c r="BV742">
        <v>1</v>
      </c>
      <c r="BW742">
        <v>1</v>
      </c>
      <c r="BX742">
        <v>1</v>
      </c>
      <c r="BY742" t="s">
        <v>3</v>
      </c>
      <c r="BZ742">
        <v>70</v>
      </c>
      <c r="CA742">
        <v>10</v>
      </c>
      <c r="CE742">
        <v>0</v>
      </c>
      <c r="CF742">
        <v>0</v>
      </c>
      <c r="CG742">
        <v>0</v>
      </c>
      <c r="CM742">
        <v>0</v>
      </c>
      <c r="CN742" t="s">
        <v>3</v>
      </c>
      <c r="CO742">
        <v>0</v>
      </c>
      <c r="CP742">
        <f t="shared" si="502"/>
        <v>0</v>
      </c>
      <c r="CQ742">
        <f t="shared" si="503"/>
        <v>0</v>
      </c>
      <c r="CR742">
        <f t="shared" si="504"/>
        <v>77.959999999999994</v>
      </c>
      <c r="CS742">
        <f t="shared" si="505"/>
        <v>24.59</v>
      </c>
      <c r="CT742">
        <f t="shared" si="506"/>
        <v>0</v>
      </c>
      <c r="CU742">
        <f t="shared" si="507"/>
        <v>0</v>
      </c>
      <c r="CV742">
        <f t="shared" si="508"/>
        <v>0</v>
      </c>
      <c r="CW742">
        <f t="shared" si="509"/>
        <v>0</v>
      </c>
      <c r="CX742">
        <f t="shared" si="509"/>
        <v>0</v>
      </c>
      <c r="CY742">
        <f t="shared" si="510"/>
        <v>0</v>
      </c>
      <c r="CZ742">
        <f t="shared" si="511"/>
        <v>0</v>
      </c>
      <c r="DC742" t="s">
        <v>3</v>
      </c>
      <c r="DD742" t="s">
        <v>3</v>
      </c>
      <c r="DE742" t="s">
        <v>3</v>
      </c>
      <c r="DF742" t="s">
        <v>3</v>
      </c>
      <c r="DG742" t="s">
        <v>3</v>
      </c>
      <c r="DH742" t="s">
        <v>3</v>
      </c>
      <c r="DI742" t="s">
        <v>3</v>
      </c>
      <c r="DJ742" t="s">
        <v>3</v>
      </c>
      <c r="DK742" t="s">
        <v>3</v>
      </c>
      <c r="DL742" t="s">
        <v>3</v>
      </c>
      <c r="DM742" t="s">
        <v>3</v>
      </c>
      <c r="DN742">
        <v>0</v>
      </c>
      <c r="DO742">
        <v>0</v>
      </c>
      <c r="DP742">
        <v>1</v>
      </c>
      <c r="DQ742">
        <v>1</v>
      </c>
      <c r="DU742">
        <v>1009</v>
      </c>
      <c r="DV742" t="s">
        <v>37</v>
      </c>
      <c r="DW742" t="s">
        <v>37</v>
      </c>
      <c r="DX742">
        <v>1000</v>
      </c>
      <c r="EE742">
        <v>34857346</v>
      </c>
      <c r="EF742">
        <v>1</v>
      </c>
      <c r="EG742" t="s">
        <v>22</v>
      </c>
      <c r="EH742">
        <v>0</v>
      </c>
      <c r="EI742" t="s">
        <v>3</v>
      </c>
      <c r="EJ742">
        <v>4</v>
      </c>
      <c r="EK742">
        <v>0</v>
      </c>
      <c r="EL742" t="s">
        <v>23</v>
      </c>
      <c r="EM742" t="s">
        <v>24</v>
      </c>
      <c r="EO742" t="s">
        <v>3</v>
      </c>
      <c r="EQ742">
        <v>0</v>
      </c>
      <c r="ER742">
        <v>77.959999999999994</v>
      </c>
      <c r="ES742">
        <v>0</v>
      </c>
      <c r="ET742">
        <v>77.959999999999994</v>
      </c>
      <c r="EU742">
        <v>24.59</v>
      </c>
      <c r="EV742">
        <v>0</v>
      </c>
      <c r="EW742">
        <v>0</v>
      </c>
      <c r="EX742">
        <v>0</v>
      </c>
      <c r="EY742">
        <v>0</v>
      </c>
      <c r="FQ742">
        <v>0</v>
      </c>
      <c r="FR742">
        <f t="shared" si="512"/>
        <v>0</v>
      </c>
      <c r="FS742">
        <v>0</v>
      </c>
      <c r="FX742">
        <v>70</v>
      </c>
      <c r="FY742">
        <v>10</v>
      </c>
      <c r="GA742" t="s">
        <v>3</v>
      </c>
      <c r="GD742">
        <v>0</v>
      </c>
      <c r="GF742">
        <v>-518171745</v>
      </c>
      <c r="GG742">
        <v>2</v>
      </c>
      <c r="GH742">
        <v>1</v>
      </c>
      <c r="GI742">
        <v>-2</v>
      </c>
      <c r="GJ742">
        <v>0</v>
      </c>
      <c r="GK742">
        <f>ROUND(R742*(R12)/100,2)</f>
        <v>0</v>
      </c>
      <c r="GL742">
        <f t="shared" si="513"/>
        <v>0</v>
      </c>
      <c r="GM742">
        <f>ROUND(O742+X742+Y742+GK742,2)+GX742</f>
        <v>0</v>
      </c>
      <c r="GN742">
        <f>IF(OR(BI742=0,BI742=1),ROUND(O742+X742+Y742+GK742,2),0)</f>
        <v>0</v>
      </c>
      <c r="GO742">
        <f>IF(BI742=2,ROUND(O742+X742+Y742+GK742,2),0)</f>
        <v>0</v>
      </c>
      <c r="GP742">
        <f>IF(BI742=4,ROUND(O742+X742+Y742+GK742,2)+GX742,0)</f>
        <v>0</v>
      </c>
      <c r="GR742">
        <v>0</v>
      </c>
      <c r="GS742">
        <v>3</v>
      </c>
      <c r="GT742">
        <v>0</v>
      </c>
      <c r="GU742" t="s">
        <v>3</v>
      </c>
      <c r="GV742">
        <f t="shared" si="514"/>
        <v>0</v>
      </c>
      <c r="GW742">
        <v>1</v>
      </c>
      <c r="GX742">
        <f t="shared" si="515"/>
        <v>0</v>
      </c>
      <c r="HA742">
        <v>0</v>
      </c>
      <c r="HB742">
        <v>0</v>
      </c>
      <c r="HC742">
        <f t="shared" si="516"/>
        <v>0</v>
      </c>
      <c r="IK742">
        <v>0</v>
      </c>
    </row>
    <row r="743" spans="1:245" x14ac:dyDescent="0.2">
      <c r="A743">
        <v>17</v>
      </c>
      <c r="B743">
        <v>1</v>
      </c>
      <c r="D743">
        <f>ROW(EtalonRes!A233)</f>
        <v>233</v>
      </c>
      <c r="E743" t="s">
        <v>292</v>
      </c>
      <c r="F743" t="s">
        <v>40</v>
      </c>
      <c r="G743" t="s">
        <v>41</v>
      </c>
      <c r="H743" t="s">
        <v>37</v>
      </c>
      <c r="I743">
        <f>ROUND(I742,9)</f>
        <v>0</v>
      </c>
      <c r="J743">
        <v>0</v>
      </c>
      <c r="O743">
        <f t="shared" si="485"/>
        <v>0</v>
      </c>
      <c r="P743">
        <f t="shared" si="486"/>
        <v>0</v>
      </c>
      <c r="Q743">
        <f t="shared" si="487"/>
        <v>0</v>
      </c>
      <c r="R743">
        <f t="shared" si="488"/>
        <v>0</v>
      </c>
      <c r="S743">
        <f t="shared" si="489"/>
        <v>0</v>
      </c>
      <c r="T743">
        <f t="shared" si="490"/>
        <v>0</v>
      </c>
      <c r="U743">
        <f t="shared" si="491"/>
        <v>0</v>
      </c>
      <c r="V743">
        <f t="shared" si="492"/>
        <v>0</v>
      </c>
      <c r="W743">
        <f t="shared" si="493"/>
        <v>0</v>
      </c>
      <c r="X743">
        <f t="shared" si="494"/>
        <v>0</v>
      </c>
      <c r="Y743">
        <f t="shared" si="494"/>
        <v>0</v>
      </c>
      <c r="AA743">
        <v>39292387</v>
      </c>
      <c r="AB743">
        <f t="shared" si="495"/>
        <v>62.5</v>
      </c>
      <c r="AC743">
        <f t="shared" si="496"/>
        <v>0</v>
      </c>
      <c r="AD743">
        <f t="shared" si="497"/>
        <v>62.5</v>
      </c>
      <c r="AE743">
        <f t="shared" si="498"/>
        <v>37.020000000000003</v>
      </c>
      <c r="AF743">
        <f t="shared" si="498"/>
        <v>0</v>
      </c>
      <c r="AG743">
        <f t="shared" si="499"/>
        <v>0</v>
      </c>
      <c r="AH743">
        <f t="shared" si="500"/>
        <v>0</v>
      </c>
      <c r="AI743">
        <f t="shared" si="500"/>
        <v>0</v>
      </c>
      <c r="AJ743">
        <f t="shared" si="501"/>
        <v>0</v>
      </c>
      <c r="AK743">
        <v>62.5</v>
      </c>
      <c r="AL743">
        <v>0</v>
      </c>
      <c r="AM743">
        <v>62.5</v>
      </c>
      <c r="AN743">
        <v>37.020000000000003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1</v>
      </c>
      <c r="AW743">
        <v>1</v>
      </c>
      <c r="AZ743">
        <v>1</v>
      </c>
      <c r="BA743">
        <v>1</v>
      </c>
      <c r="BB743">
        <v>1</v>
      </c>
      <c r="BC743">
        <v>1</v>
      </c>
      <c r="BD743" t="s">
        <v>3</v>
      </c>
      <c r="BE743" t="s">
        <v>3</v>
      </c>
      <c r="BF743" t="s">
        <v>3</v>
      </c>
      <c r="BG743" t="s">
        <v>3</v>
      </c>
      <c r="BH743">
        <v>0</v>
      </c>
      <c r="BI743">
        <v>4</v>
      </c>
      <c r="BJ743" t="s">
        <v>42</v>
      </c>
      <c r="BM743">
        <v>1</v>
      </c>
      <c r="BN743">
        <v>0</v>
      </c>
      <c r="BO743" t="s">
        <v>3</v>
      </c>
      <c r="BP743">
        <v>0</v>
      </c>
      <c r="BQ743">
        <v>1</v>
      </c>
      <c r="BR743">
        <v>0</v>
      </c>
      <c r="BS743">
        <v>1</v>
      </c>
      <c r="BT743">
        <v>1</v>
      </c>
      <c r="BU743">
        <v>1</v>
      </c>
      <c r="BV743">
        <v>1</v>
      </c>
      <c r="BW743">
        <v>1</v>
      </c>
      <c r="BX743">
        <v>1</v>
      </c>
      <c r="BY743" t="s">
        <v>3</v>
      </c>
      <c r="BZ743">
        <v>0</v>
      </c>
      <c r="CA743">
        <v>0</v>
      </c>
      <c r="CE743">
        <v>0</v>
      </c>
      <c r="CF743">
        <v>0</v>
      </c>
      <c r="CG743">
        <v>0</v>
      </c>
      <c r="CM743">
        <v>0</v>
      </c>
      <c r="CN743" t="s">
        <v>3</v>
      </c>
      <c r="CO743">
        <v>0</v>
      </c>
      <c r="CP743">
        <f t="shared" si="502"/>
        <v>0</v>
      </c>
      <c r="CQ743">
        <f t="shared" si="503"/>
        <v>0</v>
      </c>
      <c r="CR743">
        <f t="shared" si="504"/>
        <v>62.5</v>
      </c>
      <c r="CS743">
        <f t="shared" si="505"/>
        <v>37.020000000000003</v>
      </c>
      <c r="CT743">
        <f t="shared" si="506"/>
        <v>0</v>
      </c>
      <c r="CU743">
        <f t="shared" si="507"/>
        <v>0</v>
      </c>
      <c r="CV743">
        <f t="shared" si="508"/>
        <v>0</v>
      </c>
      <c r="CW743">
        <f t="shared" si="509"/>
        <v>0</v>
      </c>
      <c r="CX743">
        <f t="shared" si="509"/>
        <v>0</v>
      </c>
      <c r="CY743">
        <f t="shared" si="510"/>
        <v>0</v>
      </c>
      <c r="CZ743">
        <f t="shared" si="511"/>
        <v>0</v>
      </c>
      <c r="DC743" t="s">
        <v>3</v>
      </c>
      <c r="DD743" t="s">
        <v>3</v>
      </c>
      <c r="DE743" t="s">
        <v>3</v>
      </c>
      <c r="DF743" t="s">
        <v>3</v>
      </c>
      <c r="DG743" t="s">
        <v>3</v>
      </c>
      <c r="DH743" t="s">
        <v>3</v>
      </c>
      <c r="DI743" t="s">
        <v>3</v>
      </c>
      <c r="DJ743" t="s">
        <v>3</v>
      </c>
      <c r="DK743" t="s">
        <v>3</v>
      </c>
      <c r="DL743" t="s">
        <v>3</v>
      </c>
      <c r="DM743" t="s">
        <v>3</v>
      </c>
      <c r="DN743">
        <v>0</v>
      </c>
      <c r="DO743">
        <v>0</v>
      </c>
      <c r="DP743">
        <v>1</v>
      </c>
      <c r="DQ743">
        <v>1</v>
      </c>
      <c r="DU743">
        <v>1009</v>
      </c>
      <c r="DV743" t="s">
        <v>37</v>
      </c>
      <c r="DW743" t="s">
        <v>37</v>
      </c>
      <c r="DX743">
        <v>1000</v>
      </c>
      <c r="EE743">
        <v>34857348</v>
      </c>
      <c r="EF743">
        <v>1</v>
      </c>
      <c r="EG743" t="s">
        <v>22</v>
      </c>
      <c r="EH743">
        <v>0</v>
      </c>
      <c r="EI743" t="s">
        <v>3</v>
      </c>
      <c r="EJ743">
        <v>4</v>
      </c>
      <c r="EK743">
        <v>1</v>
      </c>
      <c r="EL743" t="s">
        <v>43</v>
      </c>
      <c r="EM743" t="s">
        <v>24</v>
      </c>
      <c r="EO743" t="s">
        <v>3</v>
      </c>
      <c r="EQ743">
        <v>0</v>
      </c>
      <c r="ER743">
        <v>62.5</v>
      </c>
      <c r="ES743">
        <v>0</v>
      </c>
      <c r="ET743">
        <v>62.5</v>
      </c>
      <c r="EU743">
        <v>37.020000000000003</v>
      </c>
      <c r="EV743">
        <v>0</v>
      </c>
      <c r="EW743">
        <v>0</v>
      </c>
      <c r="EX743">
        <v>0</v>
      </c>
      <c r="EY743">
        <v>0</v>
      </c>
      <c r="FQ743">
        <v>0</v>
      </c>
      <c r="FR743">
        <f t="shared" si="512"/>
        <v>0</v>
      </c>
      <c r="FS743">
        <v>0</v>
      </c>
      <c r="FX743">
        <v>0</v>
      </c>
      <c r="FY743">
        <v>0</v>
      </c>
      <c r="GA743" t="s">
        <v>3</v>
      </c>
      <c r="GD743">
        <v>1</v>
      </c>
      <c r="GF743">
        <v>-1530973417</v>
      </c>
      <c r="GG743">
        <v>2</v>
      </c>
      <c r="GH743">
        <v>1</v>
      </c>
      <c r="GI743">
        <v>-2</v>
      </c>
      <c r="GJ743">
        <v>0</v>
      </c>
      <c r="GK743">
        <v>0</v>
      </c>
      <c r="GL743">
        <f t="shared" si="513"/>
        <v>0</v>
      </c>
      <c r="GM743">
        <f>ROUND(O743+X743+Y743,2)+GX743</f>
        <v>0</v>
      </c>
      <c r="GN743">
        <f>IF(OR(BI743=0,BI743=1),ROUND(O743+X743+Y743,2),0)</f>
        <v>0</v>
      </c>
      <c r="GO743">
        <f>IF(BI743=2,ROUND(O743+X743+Y743,2),0)</f>
        <v>0</v>
      </c>
      <c r="GP743">
        <f>IF(BI743=4,ROUND(O743+X743+Y743,2)+GX743,0)</f>
        <v>0</v>
      </c>
      <c r="GR743">
        <v>0</v>
      </c>
      <c r="GS743">
        <v>3</v>
      </c>
      <c r="GT743">
        <v>0</v>
      </c>
      <c r="GU743" t="s">
        <v>3</v>
      </c>
      <c r="GV743">
        <f t="shared" si="514"/>
        <v>0</v>
      </c>
      <c r="GW743">
        <v>1</v>
      </c>
      <c r="GX743">
        <f t="shared" si="515"/>
        <v>0</v>
      </c>
      <c r="HA743">
        <v>0</v>
      </c>
      <c r="HB743">
        <v>0</v>
      </c>
      <c r="HC743">
        <f t="shared" si="516"/>
        <v>0</v>
      </c>
      <c r="IK743">
        <v>0</v>
      </c>
    </row>
    <row r="744" spans="1:245" x14ac:dyDescent="0.2">
      <c r="A744">
        <v>17</v>
      </c>
      <c r="B744">
        <v>1</v>
      </c>
      <c r="D744">
        <f>ROW(EtalonRes!A234)</f>
        <v>234</v>
      </c>
      <c r="E744" t="s">
        <v>293</v>
      </c>
      <c r="F744" t="s">
        <v>45</v>
      </c>
      <c r="G744" t="s">
        <v>46</v>
      </c>
      <c r="H744" t="s">
        <v>37</v>
      </c>
      <c r="I744">
        <f>ROUND(I742/0.9*0.1,9)</f>
        <v>0</v>
      </c>
      <c r="J744">
        <v>0</v>
      </c>
      <c r="O744">
        <f t="shared" si="485"/>
        <v>0</v>
      </c>
      <c r="P744">
        <f t="shared" si="486"/>
        <v>0</v>
      </c>
      <c r="Q744">
        <f t="shared" si="487"/>
        <v>0</v>
      </c>
      <c r="R744">
        <f t="shared" si="488"/>
        <v>0</v>
      </c>
      <c r="S744">
        <f t="shared" si="489"/>
        <v>0</v>
      </c>
      <c r="T744">
        <f t="shared" si="490"/>
        <v>0</v>
      </c>
      <c r="U744">
        <f t="shared" si="491"/>
        <v>0</v>
      </c>
      <c r="V744">
        <f t="shared" si="492"/>
        <v>0</v>
      </c>
      <c r="W744">
        <f t="shared" si="493"/>
        <v>0</v>
      </c>
      <c r="X744">
        <f t="shared" si="494"/>
        <v>0</v>
      </c>
      <c r="Y744">
        <f t="shared" si="494"/>
        <v>0</v>
      </c>
      <c r="AA744">
        <v>39292387</v>
      </c>
      <c r="AB744">
        <f t="shared" si="495"/>
        <v>119.69</v>
      </c>
      <c r="AC744">
        <f t="shared" si="496"/>
        <v>0</v>
      </c>
      <c r="AD744">
        <f t="shared" si="497"/>
        <v>0</v>
      </c>
      <c r="AE744">
        <f t="shared" si="498"/>
        <v>0</v>
      </c>
      <c r="AF744">
        <f t="shared" si="498"/>
        <v>119.69</v>
      </c>
      <c r="AG744">
        <f t="shared" si="499"/>
        <v>0</v>
      </c>
      <c r="AH744">
        <f t="shared" si="500"/>
        <v>1.02</v>
      </c>
      <c r="AI744">
        <f t="shared" si="500"/>
        <v>0</v>
      </c>
      <c r="AJ744">
        <f t="shared" si="501"/>
        <v>0</v>
      </c>
      <c r="AK744">
        <v>119.69</v>
      </c>
      <c r="AL744">
        <v>0</v>
      </c>
      <c r="AM744">
        <v>0</v>
      </c>
      <c r="AN744">
        <v>0</v>
      </c>
      <c r="AO744">
        <v>119.69</v>
      </c>
      <c r="AP744">
        <v>0</v>
      </c>
      <c r="AQ744">
        <v>1.02</v>
      </c>
      <c r="AR744">
        <v>0</v>
      </c>
      <c r="AS744">
        <v>0</v>
      </c>
      <c r="AT744">
        <v>70</v>
      </c>
      <c r="AU744">
        <v>10</v>
      </c>
      <c r="AV744">
        <v>1</v>
      </c>
      <c r="AW744">
        <v>1</v>
      </c>
      <c r="AZ744">
        <v>1</v>
      </c>
      <c r="BA744">
        <v>1</v>
      </c>
      <c r="BB744">
        <v>1</v>
      </c>
      <c r="BC744">
        <v>1</v>
      </c>
      <c r="BD744" t="s">
        <v>3</v>
      </c>
      <c r="BE744" t="s">
        <v>3</v>
      </c>
      <c r="BF744" t="s">
        <v>3</v>
      </c>
      <c r="BG744" t="s">
        <v>3</v>
      </c>
      <c r="BH744">
        <v>0</v>
      </c>
      <c r="BI744">
        <v>4</v>
      </c>
      <c r="BJ744" t="s">
        <v>47</v>
      </c>
      <c r="BM744">
        <v>0</v>
      </c>
      <c r="BN744">
        <v>0</v>
      </c>
      <c r="BO744" t="s">
        <v>3</v>
      </c>
      <c r="BP744">
        <v>0</v>
      </c>
      <c r="BQ744">
        <v>1</v>
      </c>
      <c r="BR744">
        <v>0</v>
      </c>
      <c r="BS744">
        <v>1</v>
      </c>
      <c r="BT744">
        <v>1</v>
      </c>
      <c r="BU744">
        <v>1</v>
      </c>
      <c r="BV744">
        <v>1</v>
      </c>
      <c r="BW744">
        <v>1</v>
      </c>
      <c r="BX744">
        <v>1</v>
      </c>
      <c r="BY744" t="s">
        <v>3</v>
      </c>
      <c r="BZ744">
        <v>70</v>
      </c>
      <c r="CA744">
        <v>10</v>
      </c>
      <c r="CE744">
        <v>0</v>
      </c>
      <c r="CF744">
        <v>0</v>
      </c>
      <c r="CG744">
        <v>0</v>
      </c>
      <c r="CM744">
        <v>0</v>
      </c>
      <c r="CN744" t="s">
        <v>3</v>
      </c>
      <c r="CO744">
        <v>0</v>
      </c>
      <c r="CP744">
        <f t="shared" si="502"/>
        <v>0</v>
      </c>
      <c r="CQ744">
        <f t="shared" si="503"/>
        <v>0</v>
      </c>
      <c r="CR744">
        <f t="shared" si="504"/>
        <v>0</v>
      </c>
      <c r="CS744">
        <f t="shared" si="505"/>
        <v>0</v>
      </c>
      <c r="CT744">
        <f t="shared" si="506"/>
        <v>119.69</v>
      </c>
      <c r="CU744">
        <f t="shared" si="507"/>
        <v>0</v>
      </c>
      <c r="CV744">
        <f t="shared" si="508"/>
        <v>1.02</v>
      </c>
      <c r="CW744">
        <f t="shared" si="509"/>
        <v>0</v>
      </c>
      <c r="CX744">
        <f t="shared" si="509"/>
        <v>0</v>
      </c>
      <c r="CY744">
        <f t="shared" si="510"/>
        <v>0</v>
      </c>
      <c r="CZ744">
        <f t="shared" si="511"/>
        <v>0</v>
      </c>
      <c r="DC744" t="s">
        <v>3</v>
      </c>
      <c r="DD744" t="s">
        <v>3</v>
      </c>
      <c r="DE744" t="s">
        <v>3</v>
      </c>
      <c r="DF744" t="s">
        <v>3</v>
      </c>
      <c r="DG744" t="s">
        <v>3</v>
      </c>
      <c r="DH744" t="s">
        <v>3</v>
      </c>
      <c r="DI744" t="s">
        <v>3</v>
      </c>
      <c r="DJ744" t="s">
        <v>3</v>
      </c>
      <c r="DK744" t="s">
        <v>3</v>
      </c>
      <c r="DL744" t="s">
        <v>3</v>
      </c>
      <c r="DM744" t="s">
        <v>3</v>
      </c>
      <c r="DN744">
        <v>0</v>
      </c>
      <c r="DO744">
        <v>0</v>
      </c>
      <c r="DP744">
        <v>1</v>
      </c>
      <c r="DQ744">
        <v>1</v>
      </c>
      <c r="DU744">
        <v>1009</v>
      </c>
      <c r="DV744" t="s">
        <v>37</v>
      </c>
      <c r="DW744" t="s">
        <v>37</v>
      </c>
      <c r="DX744">
        <v>1000</v>
      </c>
      <c r="EE744">
        <v>34857346</v>
      </c>
      <c r="EF744">
        <v>1</v>
      </c>
      <c r="EG744" t="s">
        <v>22</v>
      </c>
      <c r="EH744">
        <v>0</v>
      </c>
      <c r="EI744" t="s">
        <v>3</v>
      </c>
      <c r="EJ744">
        <v>4</v>
      </c>
      <c r="EK744">
        <v>0</v>
      </c>
      <c r="EL744" t="s">
        <v>23</v>
      </c>
      <c r="EM744" t="s">
        <v>24</v>
      </c>
      <c r="EO744" t="s">
        <v>3</v>
      </c>
      <c r="EQ744">
        <v>0</v>
      </c>
      <c r="ER744">
        <v>119.69</v>
      </c>
      <c r="ES744">
        <v>0</v>
      </c>
      <c r="ET744">
        <v>0</v>
      </c>
      <c r="EU744">
        <v>0</v>
      </c>
      <c r="EV744">
        <v>119.69</v>
      </c>
      <c r="EW744">
        <v>1.02</v>
      </c>
      <c r="EX744">
        <v>0</v>
      </c>
      <c r="EY744">
        <v>0</v>
      </c>
      <c r="FQ744">
        <v>0</v>
      </c>
      <c r="FR744">
        <f t="shared" si="512"/>
        <v>0</v>
      </c>
      <c r="FS744">
        <v>0</v>
      </c>
      <c r="FX744">
        <v>70</v>
      </c>
      <c r="FY744">
        <v>10</v>
      </c>
      <c r="GA744" t="s">
        <v>3</v>
      </c>
      <c r="GD744">
        <v>0</v>
      </c>
      <c r="GF744">
        <v>-1938149319</v>
      </c>
      <c r="GG744">
        <v>2</v>
      </c>
      <c r="GH744">
        <v>1</v>
      </c>
      <c r="GI744">
        <v>-2</v>
      </c>
      <c r="GJ744">
        <v>0</v>
      </c>
      <c r="GK744">
        <f>ROUND(R744*(R12)/100,2)</f>
        <v>0</v>
      </c>
      <c r="GL744">
        <f t="shared" si="513"/>
        <v>0</v>
      </c>
      <c r="GM744">
        <f>ROUND(O744+X744+Y744+GK744,2)+GX744</f>
        <v>0</v>
      </c>
      <c r="GN744">
        <f>IF(OR(BI744=0,BI744=1),ROUND(O744+X744+Y744+GK744,2),0)</f>
        <v>0</v>
      </c>
      <c r="GO744">
        <f>IF(BI744=2,ROUND(O744+X744+Y744+GK744,2),0)</f>
        <v>0</v>
      </c>
      <c r="GP744">
        <f>IF(BI744=4,ROUND(O744+X744+Y744+GK744,2)+GX744,0)</f>
        <v>0</v>
      </c>
      <c r="GR744">
        <v>0</v>
      </c>
      <c r="GS744">
        <v>3</v>
      </c>
      <c r="GT744">
        <v>0</v>
      </c>
      <c r="GU744" t="s">
        <v>3</v>
      </c>
      <c r="GV744">
        <f t="shared" si="514"/>
        <v>0</v>
      </c>
      <c r="GW744">
        <v>1</v>
      </c>
      <c r="GX744">
        <f t="shared" si="515"/>
        <v>0</v>
      </c>
      <c r="HA744">
        <v>0</v>
      </c>
      <c r="HB744">
        <v>0</v>
      </c>
      <c r="HC744">
        <f t="shared" si="516"/>
        <v>0</v>
      </c>
      <c r="IK744">
        <v>0</v>
      </c>
    </row>
    <row r="745" spans="1:245" x14ac:dyDescent="0.2">
      <c r="A745">
        <v>17</v>
      </c>
      <c r="B745">
        <v>1</v>
      </c>
      <c r="D745">
        <f>ROW(EtalonRes!A236)</f>
        <v>236</v>
      </c>
      <c r="E745" t="s">
        <v>294</v>
      </c>
      <c r="F745" t="s">
        <v>49</v>
      </c>
      <c r="G745" t="s">
        <v>50</v>
      </c>
      <c r="H745" t="s">
        <v>37</v>
      </c>
      <c r="I745">
        <f>ROUND(I744,9)</f>
        <v>0</v>
      </c>
      <c r="J745">
        <v>0</v>
      </c>
      <c r="O745">
        <f t="shared" si="485"/>
        <v>0</v>
      </c>
      <c r="P745">
        <f t="shared" si="486"/>
        <v>0</v>
      </c>
      <c r="Q745">
        <f t="shared" si="487"/>
        <v>0</v>
      </c>
      <c r="R745">
        <f t="shared" si="488"/>
        <v>0</v>
      </c>
      <c r="S745">
        <f t="shared" si="489"/>
        <v>0</v>
      </c>
      <c r="T745">
        <f t="shared" si="490"/>
        <v>0</v>
      </c>
      <c r="U745">
        <f t="shared" si="491"/>
        <v>0</v>
      </c>
      <c r="V745">
        <f t="shared" si="492"/>
        <v>0</v>
      </c>
      <c r="W745">
        <f t="shared" si="493"/>
        <v>0</v>
      </c>
      <c r="X745">
        <f t="shared" si="494"/>
        <v>0</v>
      </c>
      <c r="Y745">
        <f t="shared" si="494"/>
        <v>0</v>
      </c>
      <c r="AA745">
        <v>39292387</v>
      </c>
      <c r="AB745">
        <f t="shared" si="495"/>
        <v>179.4</v>
      </c>
      <c r="AC745">
        <f t="shared" si="496"/>
        <v>0</v>
      </c>
      <c r="AD745">
        <f t="shared" si="497"/>
        <v>179.4</v>
      </c>
      <c r="AE745">
        <f t="shared" si="498"/>
        <v>106.2</v>
      </c>
      <c r="AF745">
        <f t="shared" si="498"/>
        <v>0</v>
      </c>
      <c r="AG745">
        <f t="shared" si="499"/>
        <v>0</v>
      </c>
      <c r="AH745">
        <f t="shared" si="500"/>
        <v>0</v>
      </c>
      <c r="AI745">
        <f t="shared" si="500"/>
        <v>0</v>
      </c>
      <c r="AJ745">
        <f t="shared" si="501"/>
        <v>0</v>
      </c>
      <c r="AK745">
        <v>179.4</v>
      </c>
      <c r="AL745">
        <v>0</v>
      </c>
      <c r="AM745">
        <v>179.4</v>
      </c>
      <c r="AN745">
        <v>106.2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1</v>
      </c>
      <c r="AW745">
        <v>1</v>
      </c>
      <c r="AZ745">
        <v>1</v>
      </c>
      <c r="BA745">
        <v>1</v>
      </c>
      <c r="BB745">
        <v>1</v>
      </c>
      <c r="BC745">
        <v>1</v>
      </c>
      <c r="BD745" t="s">
        <v>3</v>
      </c>
      <c r="BE745" t="s">
        <v>3</v>
      </c>
      <c r="BF745" t="s">
        <v>3</v>
      </c>
      <c r="BG745" t="s">
        <v>3</v>
      </c>
      <c r="BH745">
        <v>0</v>
      </c>
      <c r="BI745">
        <v>4</v>
      </c>
      <c r="BJ745" t="s">
        <v>51</v>
      </c>
      <c r="BM745">
        <v>1</v>
      </c>
      <c r="BN745">
        <v>0</v>
      </c>
      <c r="BO745" t="s">
        <v>3</v>
      </c>
      <c r="BP745">
        <v>0</v>
      </c>
      <c r="BQ745">
        <v>1</v>
      </c>
      <c r="BR745">
        <v>0</v>
      </c>
      <c r="BS745">
        <v>1</v>
      </c>
      <c r="BT745">
        <v>1</v>
      </c>
      <c r="BU745">
        <v>1</v>
      </c>
      <c r="BV745">
        <v>1</v>
      </c>
      <c r="BW745">
        <v>1</v>
      </c>
      <c r="BX745">
        <v>1</v>
      </c>
      <c r="BY745" t="s">
        <v>3</v>
      </c>
      <c r="BZ745">
        <v>0</v>
      </c>
      <c r="CA745">
        <v>0</v>
      </c>
      <c r="CE745">
        <v>0</v>
      </c>
      <c r="CF745">
        <v>0</v>
      </c>
      <c r="CG745">
        <v>0</v>
      </c>
      <c r="CM745">
        <v>0</v>
      </c>
      <c r="CN745" t="s">
        <v>3</v>
      </c>
      <c r="CO745">
        <v>0</v>
      </c>
      <c r="CP745">
        <f t="shared" si="502"/>
        <v>0</v>
      </c>
      <c r="CQ745">
        <f t="shared" si="503"/>
        <v>0</v>
      </c>
      <c r="CR745">
        <f t="shared" si="504"/>
        <v>179.4</v>
      </c>
      <c r="CS745">
        <f t="shared" si="505"/>
        <v>106.2</v>
      </c>
      <c r="CT745">
        <f t="shared" si="506"/>
        <v>0</v>
      </c>
      <c r="CU745">
        <f t="shared" si="507"/>
        <v>0</v>
      </c>
      <c r="CV745">
        <f t="shared" si="508"/>
        <v>0</v>
      </c>
      <c r="CW745">
        <f t="shared" si="509"/>
        <v>0</v>
      </c>
      <c r="CX745">
        <f t="shared" si="509"/>
        <v>0</v>
      </c>
      <c r="CY745">
        <f t="shared" si="510"/>
        <v>0</v>
      </c>
      <c r="CZ745">
        <f t="shared" si="511"/>
        <v>0</v>
      </c>
      <c r="DC745" t="s">
        <v>3</v>
      </c>
      <c r="DD745" t="s">
        <v>3</v>
      </c>
      <c r="DE745" t="s">
        <v>3</v>
      </c>
      <c r="DF745" t="s">
        <v>3</v>
      </c>
      <c r="DG745" t="s">
        <v>3</v>
      </c>
      <c r="DH745" t="s">
        <v>3</v>
      </c>
      <c r="DI745" t="s">
        <v>3</v>
      </c>
      <c r="DJ745" t="s">
        <v>3</v>
      </c>
      <c r="DK745" t="s">
        <v>3</v>
      </c>
      <c r="DL745" t="s">
        <v>3</v>
      </c>
      <c r="DM745" t="s">
        <v>3</v>
      </c>
      <c r="DN745">
        <v>0</v>
      </c>
      <c r="DO745">
        <v>0</v>
      </c>
      <c r="DP745">
        <v>1</v>
      </c>
      <c r="DQ745">
        <v>1</v>
      </c>
      <c r="DU745">
        <v>1009</v>
      </c>
      <c r="DV745" t="s">
        <v>37</v>
      </c>
      <c r="DW745" t="s">
        <v>37</v>
      </c>
      <c r="DX745">
        <v>1000</v>
      </c>
      <c r="EE745">
        <v>34857348</v>
      </c>
      <c r="EF745">
        <v>1</v>
      </c>
      <c r="EG745" t="s">
        <v>22</v>
      </c>
      <c r="EH745">
        <v>0</v>
      </c>
      <c r="EI745" t="s">
        <v>3</v>
      </c>
      <c r="EJ745">
        <v>4</v>
      </c>
      <c r="EK745">
        <v>1</v>
      </c>
      <c r="EL745" t="s">
        <v>43</v>
      </c>
      <c r="EM745" t="s">
        <v>24</v>
      </c>
      <c r="EO745" t="s">
        <v>3</v>
      </c>
      <c r="EQ745">
        <v>0</v>
      </c>
      <c r="ER745">
        <v>179.4</v>
      </c>
      <c r="ES745">
        <v>0</v>
      </c>
      <c r="ET745">
        <v>179.4</v>
      </c>
      <c r="EU745">
        <v>106.2</v>
      </c>
      <c r="EV745">
        <v>0</v>
      </c>
      <c r="EW745">
        <v>0</v>
      </c>
      <c r="EX745">
        <v>0</v>
      </c>
      <c r="EY745">
        <v>0</v>
      </c>
      <c r="FQ745">
        <v>0</v>
      </c>
      <c r="FR745">
        <f t="shared" si="512"/>
        <v>0</v>
      </c>
      <c r="FS745">
        <v>0</v>
      </c>
      <c r="FX745">
        <v>0</v>
      </c>
      <c r="FY745">
        <v>0</v>
      </c>
      <c r="GA745" t="s">
        <v>3</v>
      </c>
      <c r="GD745">
        <v>1</v>
      </c>
      <c r="GF745">
        <v>1161399123</v>
      </c>
      <c r="GG745">
        <v>2</v>
      </c>
      <c r="GH745">
        <v>1</v>
      </c>
      <c r="GI745">
        <v>-2</v>
      </c>
      <c r="GJ745">
        <v>0</v>
      </c>
      <c r="GK745">
        <v>0</v>
      </c>
      <c r="GL745">
        <f t="shared" si="513"/>
        <v>0</v>
      </c>
      <c r="GM745">
        <f>ROUND(O745+X745+Y745,2)+GX745</f>
        <v>0</v>
      </c>
      <c r="GN745">
        <f>IF(OR(BI745=0,BI745=1),ROUND(O745+X745+Y745,2),0)</f>
        <v>0</v>
      </c>
      <c r="GO745">
        <f>IF(BI745=2,ROUND(O745+X745+Y745,2),0)</f>
        <v>0</v>
      </c>
      <c r="GP745">
        <f>IF(BI745=4,ROUND(O745+X745+Y745,2)+GX745,0)</f>
        <v>0</v>
      </c>
      <c r="GR745">
        <v>0</v>
      </c>
      <c r="GS745">
        <v>3</v>
      </c>
      <c r="GT745">
        <v>0</v>
      </c>
      <c r="GU745" t="s">
        <v>3</v>
      </c>
      <c r="GV745">
        <f t="shared" si="514"/>
        <v>0</v>
      </c>
      <c r="GW745">
        <v>1</v>
      </c>
      <c r="GX745">
        <f t="shared" si="515"/>
        <v>0</v>
      </c>
      <c r="HA745">
        <v>0</v>
      </c>
      <c r="HB745">
        <v>0</v>
      </c>
      <c r="HC745">
        <f t="shared" si="516"/>
        <v>0</v>
      </c>
      <c r="IK745">
        <v>0</v>
      </c>
    </row>
    <row r="746" spans="1:245" x14ac:dyDescent="0.2">
      <c r="A746">
        <v>17</v>
      </c>
      <c r="B746">
        <v>1</v>
      </c>
      <c r="D746">
        <f>ROW(EtalonRes!A238)</f>
        <v>238</v>
      </c>
      <c r="E746" t="s">
        <v>295</v>
      </c>
      <c r="F746" t="s">
        <v>53</v>
      </c>
      <c r="G746" t="s">
        <v>54</v>
      </c>
      <c r="H746" t="s">
        <v>37</v>
      </c>
      <c r="I746">
        <f>ROUND(I743+I745,9)</f>
        <v>0</v>
      </c>
      <c r="J746">
        <v>0</v>
      </c>
      <c r="O746">
        <f t="shared" si="485"/>
        <v>0</v>
      </c>
      <c r="P746">
        <f t="shared" si="486"/>
        <v>0</v>
      </c>
      <c r="Q746">
        <f t="shared" si="487"/>
        <v>0</v>
      </c>
      <c r="R746">
        <f t="shared" si="488"/>
        <v>0</v>
      </c>
      <c r="S746">
        <f t="shared" si="489"/>
        <v>0</v>
      </c>
      <c r="T746">
        <f t="shared" si="490"/>
        <v>0</v>
      </c>
      <c r="U746">
        <f t="shared" si="491"/>
        <v>0</v>
      </c>
      <c r="V746">
        <f t="shared" si="492"/>
        <v>0</v>
      </c>
      <c r="W746">
        <f t="shared" si="493"/>
        <v>0</v>
      </c>
      <c r="X746">
        <f t="shared" si="494"/>
        <v>0</v>
      </c>
      <c r="Y746">
        <f t="shared" si="494"/>
        <v>0</v>
      </c>
      <c r="AA746">
        <v>39292387</v>
      </c>
      <c r="AB746">
        <f t="shared" si="495"/>
        <v>769.08</v>
      </c>
      <c r="AC746">
        <f>ROUND(((ES746*26)),6)</f>
        <v>0</v>
      </c>
      <c r="AD746">
        <f>ROUND(((((ET746*26))-((EU746*26)))+AE746),6)</f>
        <v>769.08</v>
      </c>
      <c r="AE746">
        <f>ROUND(((EU746*26)),6)</f>
        <v>456.04</v>
      </c>
      <c r="AF746">
        <f>ROUND(((EV746*26)),6)</f>
        <v>0</v>
      </c>
      <c r="AG746">
        <f t="shared" si="499"/>
        <v>0</v>
      </c>
      <c r="AH746">
        <f>((EW746*26))</f>
        <v>0</v>
      </c>
      <c r="AI746">
        <f>((EX746*26))</f>
        <v>0</v>
      </c>
      <c r="AJ746">
        <f t="shared" si="501"/>
        <v>0</v>
      </c>
      <c r="AK746">
        <v>29.58</v>
      </c>
      <c r="AL746">
        <v>0</v>
      </c>
      <c r="AM746">
        <v>29.58</v>
      </c>
      <c r="AN746">
        <v>17.54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1</v>
      </c>
      <c r="AW746">
        <v>1</v>
      </c>
      <c r="AZ746">
        <v>1</v>
      </c>
      <c r="BA746">
        <v>1</v>
      </c>
      <c r="BB746">
        <v>1</v>
      </c>
      <c r="BC746">
        <v>1</v>
      </c>
      <c r="BD746" t="s">
        <v>3</v>
      </c>
      <c r="BE746" t="s">
        <v>3</v>
      </c>
      <c r="BF746" t="s">
        <v>3</v>
      </c>
      <c r="BG746" t="s">
        <v>3</v>
      </c>
      <c r="BH746">
        <v>0</v>
      </c>
      <c r="BI746">
        <v>4</v>
      </c>
      <c r="BJ746" t="s">
        <v>55</v>
      </c>
      <c r="BM746">
        <v>1</v>
      </c>
      <c r="BN746">
        <v>0</v>
      </c>
      <c r="BO746" t="s">
        <v>3</v>
      </c>
      <c r="BP746">
        <v>0</v>
      </c>
      <c r="BQ746">
        <v>1</v>
      </c>
      <c r="BR746">
        <v>0</v>
      </c>
      <c r="BS746">
        <v>1</v>
      </c>
      <c r="BT746">
        <v>1</v>
      </c>
      <c r="BU746">
        <v>1</v>
      </c>
      <c r="BV746">
        <v>1</v>
      </c>
      <c r="BW746">
        <v>1</v>
      </c>
      <c r="BX746">
        <v>1</v>
      </c>
      <c r="BY746" t="s">
        <v>3</v>
      </c>
      <c r="BZ746">
        <v>0</v>
      </c>
      <c r="CA746">
        <v>0</v>
      </c>
      <c r="CE746">
        <v>0</v>
      </c>
      <c r="CF746">
        <v>0</v>
      </c>
      <c r="CG746">
        <v>0</v>
      </c>
      <c r="CM746">
        <v>0</v>
      </c>
      <c r="CN746" t="s">
        <v>3</v>
      </c>
      <c r="CO746">
        <v>0</v>
      </c>
      <c r="CP746">
        <f t="shared" si="502"/>
        <v>0</v>
      </c>
      <c r="CQ746">
        <f t="shared" si="503"/>
        <v>0</v>
      </c>
      <c r="CR746">
        <f>(((((ET746*26))*BB746-((EU746*26))*BS746)+AE746*BS746)*AV746)</f>
        <v>769.07999999999993</v>
      </c>
      <c r="CS746">
        <f t="shared" si="505"/>
        <v>456.04</v>
      </c>
      <c r="CT746">
        <f t="shared" si="506"/>
        <v>0</v>
      </c>
      <c r="CU746">
        <f t="shared" si="507"/>
        <v>0</v>
      </c>
      <c r="CV746">
        <f t="shared" si="508"/>
        <v>0</v>
      </c>
      <c r="CW746">
        <f t="shared" si="509"/>
        <v>0</v>
      </c>
      <c r="CX746">
        <f t="shared" si="509"/>
        <v>0</v>
      </c>
      <c r="CY746">
        <f t="shared" si="510"/>
        <v>0</v>
      </c>
      <c r="CZ746">
        <f t="shared" si="511"/>
        <v>0</v>
      </c>
      <c r="DC746" t="s">
        <v>3</v>
      </c>
      <c r="DD746" t="s">
        <v>56</v>
      </c>
      <c r="DE746" t="s">
        <v>56</v>
      </c>
      <c r="DF746" t="s">
        <v>56</v>
      </c>
      <c r="DG746" t="s">
        <v>56</v>
      </c>
      <c r="DH746" t="s">
        <v>3</v>
      </c>
      <c r="DI746" t="s">
        <v>56</v>
      </c>
      <c r="DJ746" t="s">
        <v>56</v>
      </c>
      <c r="DK746" t="s">
        <v>3</v>
      </c>
      <c r="DL746" t="s">
        <v>3</v>
      </c>
      <c r="DM746" t="s">
        <v>3</v>
      </c>
      <c r="DN746">
        <v>0</v>
      </c>
      <c r="DO746">
        <v>0</v>
      </c>
      <c r="DP746">
        <v>1</v>
      </c>
      <c r="DQ746">
        <v>1</v>
      </c>
      <c r="DU746">
        <v>1009</v>
      </c>
      <c r="DV746" t="s">
        <v>37</v>
      </c>
      <c r="DW746" t="s">
        <v>37</v>
      </c>
      <c r="DX746">
        <v>1000</v>
      </c>
      <c r="EE746">
        <v>34857348</v>
      </c>
      <c r="EF746">
        <v>1</v>
      </c>
      <c r="EG746" t="s">
        <v>22</v>
      </c>
      <c r="EH746">
        <v>0</v>
      </c>
      <c r="EI746" t="s">
        <v>3</v>
      </c>
      <c r="EJ746">
        <v>4</v>
      </c>
      <c r="EK746">
        <v>1</v>
      </c>
      <c r="EL746" t="s">
        <v>43</v>
      </c>
      <c r="EM746" t="s">
        <v>24</v>
      </c>
      <c r="EO746" t="s">
        <v>3</v>
      </c>
      <c r="EQ746">
        <v>0</v>
      </c>
      <c r="ER746">
        <v>29.58</v>
      </c>
      <c r="ES746">
        <v>0</v>
      </c>
      <c r="ET746">
        <v>29.58</v>
      </c>
      <c r="EU746">
        <v>17.54</v>
      </c>
      <c r="EV746">
        <v>0</v>
      </c>
      <c r="EW746">
        <v>0</v>
      </c>
      <c r="EX746">
        <v>0</v>
      </c>
      <c r="EY746">
        <v>0</v>
      </c>
      <c r="FQ746">
        <v>0</v>
      </c>
      <c r="FR746">
        <f t="shared" si="512"/>
        <v>0</v>
      </c>
      <c r="FS746">
        <v>0</v>
      </c>
      <c r="FX746">
        <v>0</v>
      </c>
      <c r="FY746">
        <v>0</v>
      </c>
      <c r="GA746" t="s">
        <v>3</v>
      </c>
      <c r="GD746">
        <v>1</v>
      </c>
      <c r="GF746">
        <v>1159273940</v>
      </c>
      <c r="GG746">
        <v>2</v>
      </c>
      <c r="GH746">
        <v>1</v>
      </c>
      <c r="GI746">
        <v>-2</v>
      </c>
      <c r="GJ746">
        <v>0</v>
      </c>
      <c r="GK746">
        <v>0</v>
      </c>
      <c r="GL746">
        <f t="shared" si="513"/>
        <v>0</v>
      </c>
      <c r="GM746">
        <f>ROUND(O746+X746+Y746,2)+GX746</f>
        <v>0</v>
      </c>
      <c r="GN746">
        <f>IF(OR(BI746=0,BI746=1),ROUND(O746+X746+Y746,2),0)</f>
        <v>0</v>
      </c>
      <c r="GO746">
        <f>IF(BI746=2,ROUND(O746+X746+Y746,2),0)</f>
        <v>0</v>
      </c>
      <c r="GP746">
        <f>IF(BI746=4,ROUND(O746+X746+Y746,2)+GX746,0)</f>
        <v>0</v>
      </c>
      <c r="GR746">
        <v>0</v>
      </c>
      <c r="GS746">
        <v>3</v>
      </c>
      <c r="GT746">
        <v>0</v>
      </c>
      <c r="GU746" t="s">
        <v>3</v>
      </c>
      <c r="GV746">
        <f t="shared" si="514"/>
        <v>0</v>
      </c>
      <c r="GW746">
        <v>1</v>
      </c>
      <c r="GX746">
        <f t="shared" si="515"/>
        <v>0</v>
      </c>
      <c r="HA746">
        <v>0</v>
      </c>
      <c r="HB746">
        <v>0</v>
      </c>
      <c r="HC746">
        <f t="shared" si="516"/>
        <v>0</v>
      </c>
      <c r="IK746">
        <v>0</v>
      </c>
    </row>
    <row r="747" spans="1:245" x14ac:dyDescent="0.2">
      <c r="A747">
        <v>17</v>
      </c>
      <c r="B747">
        <v>1</v>
      </c>
      <c r="E747" t="s">
        <v>296</v>
      </c>
      <c r="F747" t="s">
        <v>58</v>
      </c>
      <c r="G747" t="s">
        <v>59</v>
      </c>
      <c r="H747" t="s">
        <v>37</v>
      </c>
      <c r="I747">
        <f>ROUND(I746,9)</f>
        <v>0</v>
      </c>
      <c r="J747">
        <v>0</v>
      </c>
      <c r="O747">
        <f t="shared" si="485"/>
        <v>0</v>
      </c>
      <c r="P747">
        <f t="shared" si="486"/>
        <v>0</v>
      </c>
      <c r="Q747">
        <f t="shared" si="487"/>
        <v>0</v>
      </c>
      <c r="R747">
        <f t="shared" si="488"/>
        <v>0</v>
      </c>
      <c r="S747">
        <f t="shared" si="489"/>
        <v>0</v>
      </c>
      <c r="T747">
        <f t="shared" si="490"/>
        <v>0</v>
      </c>
      <c r="U747">
        <f t="shared" si="491"/>
        <v>0</v>
      </c>
      <c r="V747">
        <f t="shared" si="492"/>
        <v>0</v>
      </c>
      <c r="W747">
        <f t="shared" si="493"/>
        <v>0</v>
      </c>
      <c r="X747">
        <f t="shared" si="494"/>
        <v>0</v>
      </c>
      <c r="Y747">
        <f t="shared" si="494"/>
        <v>0</v>
      </c>
      <c r="AA747">
        <v>39292387</v>
      </c>
      <c r="AB747">
        <f t="shared" si="495"/>
        <v>150.61000000000001</v>
      </c>
      <c r="AC747">
        <f>ROUND((ES747),6)</f>
        <v>150.61000000000001</v>
      </c>
      <c r="AD747">
        <f>ROUND((((ET747)-(EU747))+AE747),6)</f>
        <v>0</v>
      </c>
      <c r="AE747">
        <f>ROUND((EU747),6)</f>
        <v>0</v>
      </c>
      <c r="AF747">
        <f>ROUND((EV747),6)</f>
        <v>0</v>
      </c>
      <c r="AG747">
        <f t="shared" si="499"/>
        <v>0</v>
      </c>
      <c r="AH747">
        <f>(EW747)</f>
        <v>0</v>
      </c>
      <c r="AI747">
        <f>(EX747)</f>
        <v>0</v>
      </c>
      <c r="AJ747">
        <f t="shared" si="501"/>
        <v>0</v>
      </c>
      <c r="AK747">
        <v>150.61000000000001</v>
      </c>
      <c r="AL747">
        <v>150.61000000000001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70</v>
      </c>
      <c r="AU747">
        <v>10</v>
      </c>
      <c r="AV747">
        <v>1</v>
      </c>
      <c r="AW747">
        <v>1</v>
      </c>
      <c r="AZ747">
        <v>1</v>
      </c>
      <c r="BA747">
        <v>1</v>
      </c>
      <c r="BB747">
        <v>1</v>
      </c>
      <c r="BC747">
        <v>1</v>
      </c>
      <c r="BD747" t="s">
        <v>3</v>
      </c>
      <c r="BE747" t="s">
        <v>3</v>
      </c>
      <c r="BF747" t="s">
        <v>3</v>
      </c>
      <c r="BG747" t="s">
        <v>3</v>
      </c>
      <c r="BH747">
        <v>3</v>
      </c>
      <c r="BI747">
        <v>4</v>
      </c>
      <c r="BJ747" t="s">
        <v>60</v>
      </c>
      <c r="BM747">
        <v>0</v>
      </c>
      <c r="BN747">
        <v>0</v>
      </c>
      <c r="BO747" t="s">
        <v>3</v>
      </c>
      <c r="BP747">
        <v>0</v>
      </c>
      <c r="BQ747">
        <v>1</v>
      </c>
      <c r="BR747">
        <v>0</v>
      </c>
      <c r="BS747">
        <v>1</v>
      </c>
      <c r="BT747">
        <v>1</v>
      </c>
      <c r="BU747">
        <v>1</v>
      </c>
      <c r="BV747">
        <v>1</v>
      </c>
      <c r="BW747">
        <v>1</v>
      </c>
      <c r="BX747">
        <v>1</v>
      </c>
      <c r="BY747" t="s">
        <v>3</v>
      </c>
      <c r="BZ747">
        <v>70</v>
      </c>
      <c r="CA747">
        <v>10</v>
      </c>
      <c r="CE747">
        <v>0</v>
      </c>
      <c r="CF747">
        <v>0</v>
      </c>
      <c r="CG747">
        <v>0</v>
      </c>
      <c r="CM747">
        <v>0</v>
      </c>
      <c r="CN747" t="s">
        <v>3</v>
      </c>
      <c r="CO747">
        <v>0</v>
      </c>
      <c r="CP747">
        <f t="shared" si="502"/>
        <v>0</v>
      </c>
      <c r="CQ747">
        <f t="shared" si="503"/>
        <v>150.61000000000001</v>
      </c>
      <c r="CR747">
        <f>((((ET747)*BB747-(EU747)*BS747)+AE747*BS747)*AV747)</f>
        <v>0</v>
      </c>
      <c r="CS747">
        <f t="shared" si="505"/>
        <v>0</v>
      </c>
      <c r="CT747">
        <f t="shared" si="506"/>
        <v>0</v>
      </c>
      <c r="CU747">
        <f t="shared" si="507"/>
        <v>0</v>
      </c>
      <c r="CV747">
        <f t="shared" si="508"/>
        <v>0</v>
      </c>
      <c r="CW747">
        <f t="shared" si="509"/>
        <v>0</v>
      </c>
      <c r="CX747">
        <f t="shared" si="509"/>
        <v>0</v>
      </c>
      <c r="CY747">
        <f t="shared" si="510"/>
        <v>0</v>
      </c>
      <c r="CZ747">
        <f t="shared" si="511"/>
        <v>0</v>
      </c>
      <c r="DC747" t="s">
        <v>3</v>
      </c>
      <c r="DD747" t="s">
        <v>3</v>
      </c>
      <c r="DE747" t="s">
        <v>3</v>
      </c>
      <c r="DF747" t="s">
        <v>3</v>
      </c>
      <c r="DG747" t="s">
        <v>3</v>
      </c>
      <c r="DH747" t="s">
        <v>3</v>
      </c>
      <c r="DI747" t="s">
        <v>3</v>
      </c>
      <c r="DJ747" t="s">
        <v>3</v>
      </c>
      <c r="DK747" t="s">
        <v>3</v>
      </c>
      <c r="DL747" t="s">
        <v>3</v>
      </c>
      <c r="DM747" t="s">
        <v>3</v>
      </c>
      <c r="DN747">
        <v>0</v>
      </c>
      <c r="DO747">
        <v>0</v>
      </c>
      <c r="DP747">
        <v>1</v>
      </c>
      <c r="DQ747">
        <v>1</v>
      </c>
      <c r="DU747">
        <v>1009</v>
      </c>
      <c r="DV747" t="s">
        <v>37</v>
      </c>
      <c r="DW747" t="s">
        <v>37</v>
      </c>
      <c r="DX747">
        <v>1000</v>
      </c>
      <c r="EE747">
        <v>34857346</v>
      </c>
      <c r="EF747">
        <v>1</v>
      </c>
      <c r="EG747" t="s">
        <v>22</v>
      </c>
      <c r="EH747">
        <v>0</v>
      </c>
      <c r="EI747" t="s">
        <v>3</v>
      </c>
      <c r="EJ747">
        <v>4</v>
      </c>
      <c r="EK747">
        <v>0</v>
      </c>
      <c r="EL747" t="s">
        <v>23</v>
      </c>
      <c r="EM747" t="s">
        <v>24</v>
      </c>
      <c r="EO747" t="s">
        <v>3</v>
      </c>
      <c r="EQ747">
        <v>0</v>
      </c>
      <c r="ER747">
        <v>150.61000000000001</v>
      </c>
      <c r="ES747">
        <v>150.61000000000001</v>
      </c>
      <c r="ET747">
        <v>0</v>
      </c>
      <c r="EU747">
        <v>0</v>
      </c>
      <c r="EV747">
        <v>0</v>
      </c>
      <c r="EW747">
        <v>0</v>
      </c>
      <c r="EX747">
        <v>0</v>
      </c>
      <c r="EY747">
        <v>0</v>
      </c>
      <c r="FQ747">
        <v>0</v>
      </c>
      <c r="FR747">
        <f t="shared" si="512"/>
        <v>0</v>
      </c>
      <c r="FS747">
        <v>0</v>
      </c>
      <c r="FX747">
        <v>70</v>
      </c>
      <c r="FY747">
        <v>10</v>
      </c>
      <c r="GA747" t="s">
        <v>3</v>
      </c>
      <c r="GD747">
        <v>0</v>
      </c>
      <c r="GF747">
        <v>74636012</v>
      </c>
      <c r="GG747">
        <v>2</v>
      </c>
      <c r="GH747">
        <v>1</v>
      </c>
      <c r="GI747">
        <v>-2</v>
      </c>
      <c r="GJ747">
        <v>0</v>
      </c>
      <c r="GK747">
        <f>ROUND(R747*(R12)/100,2)</f>
        <v>0</v>
      </c>
      <c r="GL747">
        <f t="shared" si="513"/>
        <v>0</v>
      </c>
      <c r="GM747">
        <f>ROUND(O747+X747+Y747+GK747,2)+GX747</f>
        <v>0</v>
      </c>
      <c r="GN747">
        <f>IF(OR(BI747=0,BI747=1),ROUND(O747+X747+Y747+GK747,2),0)</f>
        <v>0</v>
      </c>
      <c r="GO747">
        <f>IF(BI747=2,ROUND(O747+X747+Y747+GK747,2),0)</f>
        <v>0</v>
      </c>
      <c r="GP747">
        <f>IF(BI747=4,ROUND(O747+X747+Y747+GK747,2)+GX747,0)</f>
        <v>0</v>
      </c>
      <c r="GR747">
        <v>0</v>
      </c>
      <c r="GS747">
        <v>3</v>
      </c>
      <c r="GT747">
        <v>0</v>
      </c>
      <c r="GU747" t="s">
        <v>3</v>
      </c>
      <c r="GV747">
        <f t="shared" si="514"/>
        <v>0</v>
      </c>
      <c r="GW747">
        <v>1</v>
      </c>
      <c r="GX747">
        <f t="shared" si="515"/>
        <v>0</v>
      </c>
      <c r="HA747">
        <v>0</v>
      </c>
      <c r="HB747">
        <v>0</v>
      </c>
      <c r="HC747">
        <f t="shared" si="516"/>
        <v>0</v>
      </c>
      <c r="IK747">
        <v>0</v>
      </c>
    </row>
    <row r="749" spans="1:245" x14ac:dyDescent="0.2">
      <c r="A749" s="2">
        <v>51</v>
      </c>
      <c r="B749" s="2">
        <f>B736</f>
        <v>1</v>
      </c>
      <c r="C749" s="2">
        <f>A736</f>
        <v>5</v>
      </c>
      <c r="D749" s="2">
        <f>ROW(A736)</f>
        <v>736</v>
      </c>
      <c r="E749" s="2"/>
      <c r="F749" s="2" t="str">
        <f>IF(F736&lt;&gt;"",F736,"")</f>
        <v>Новый подраздел</v>
      </c>
      <c r="G749" s="2" t="str">
        <f>IF(G736&lt;&gt;"",G736,"")</f>
        <v>Подготовительные работы</v>
      </c>
      <c r="H749" s="2">
        <v>0</v>
      </c>
      <c r="I749" s="2"/>
      <c r="J749" s="2"/>
      <c r="K749" s="2"/>
      <c r="L749" s="2"/>
      <c r="M749" s="2"/>
      <c r="N749" s="2"/>
      <c r="O749" s="2">
        <f t="shared" ref="O749:T749" si="517">ROUND(AB749,2)</f>
        <v>0</v>
      </c>
      <c r="P749" s="2">
        <f t="shared" si="517"/>
        <v>0</v>
      </c>
      <c r="Q749" s="2">
        <f t="shared" si="517"/>
        <v>0</v>
      </c>
      <c r="R749" s="2">
        <f t="shared" si="517"/>
        <v>0</v>
      </c>
      <c r="S749" s="2">
        <f t="shared" si="517"/>
        <v>0</v>
      </c>
      <c r="T749" s="2">
        <f t="shared" si="517"/>
        <v>0</v>
      </c>
      <c r="U749" s="2">
        <f>AH749</f>
        <v>0</v>
      </c>
      <c r="V749" s="2">
        <f>AI749</f>
        <v>0</v>
      </c>
      <c r="W749" s="2">
        <f>ROUND(AJ749,2)</f>
        <v>0</v>
      </c>
      <c r="X749" s="2">
        <f>ROUND(AK749,2)</f>
        <v>0</v>
      </c>
      <c r="Y749" s="2">
        <f>ROUND(AL749,2)</f>
        <v>0</v>
      </c>
      <c r="Z749" s="2"/>
      <c r="AA749" s="2"/>
      <c r="AB749" s="2">
        <f>ROUND(SUMIF(AA740:AA747,"=39292387",O740:O747),2)</f>
        <v>0</v>
      </c>
      <c r="AC749" s="2">
        <f>ROUND(SUMIF(AA740:AA747,"=39292387",P740:P747),2)</f>
        <v>0</v>
      </c>
      <c r="AD749" s="2">
        <f>ROUND(SUMIF(AA740:AA747,"=39292387",Q740:Q747),2)</f>
        <v>0</v>
      </c>
      <c r="AE749" s="2">
        <f>ROUND(SUMIF(AA740:AA747,"=39292387",R740:R747),2)</f>
        <v>0</v>
      </c>
      <c r="AF749" s="2">
        <f>ROUND(SUMIF(AA740:AA747,"=39292387",S740:S747),2)</f>
        <v>0</v>
      </c>
      <c r="AG749" s="2">
        <f>ROUND(SUMIF(AA740:AA747,"=39292387",T740:T747),2)</f>
        <v>0</v>
      </c>
      <c r="AH749" s="2">
        <f>SUMIF(AA740:AA747,"=39292387",U740:U747)</f>
        <v>0</v>
      </c>
      <c r="AI749" s="2">
        <f>SUMIF(AA740:AA747,"=39292387",V740:V747)</f>
        <v>0</v>
      </c>
      <c r="AJ749" s="2">
        <f>ROUND(SUMIF(AA740:AA747,"=39292387",W740:W747),2)</f>
        <v>0</v>
      </c>
      <c r="AK749" s="2">
        <f>ROUND(SUMIF(AA740:AA747,"=39292387",X740:X747),2)</f>
        <v>0</v>
      </c>
      <c r="AL749" s="2">
        <f>ROUND(SUMIF(AA740:AA747,"=39292387",Y740:Y747),2)</f>
        <v>0</v>
      </c>
      <c r="AM749" s="2"/>
      <c r="AN749" s="2"/>
      <c r="AO749" s="2">
        <f t="shared" ref="AO749:BC749" si="518">ROUND(BX749,2)</f>
        <v>0</v>
      </c>
      <c r="AP749" s="2">
        <f t="shared" si="518"/>
        <v>0</v>
      </c>
      <c r="AQ749" s="2">
        <f t="shared" si="518"/>
        <v>0</v>
      </c>
      <c r="AR749" s="2">
        <f t="shared" si="518"/>
        <v>0</v>
      </c>
      <c r="AS749" s="2">
        <f t="shared" si="518"/>
        <v>0</v>
      </c>
      <c r="AT749" s="2">
        <f t="shared" si="518"/>
        <v>0</v>
      </c>
      <c r="AU749" s="2">
        <f t="shared" si="518"/>
        <v>0</v>
      </c>
      <c r="AV749" s="2">
        <f t="shared" si="518"/>
        <v>0</v>
      </c>
      <c r="AW749" s="2">
        <f t="shared" si="518"/>
        <v>0</v>
      </c>
      <c r="AX749" s="2">
        <f t="shared" si="518"/>
        <v>0</v>
      </c>
      <c r="AY749" s="2">
        <f t="shared" si="518"/>
        <v>0</v>
      </c>
      <c r="AZ749" s="2">
        <f t="shared" si="518"/>
        <v>0</v>
      </c>
      <c r="BA749" s="2">
        <f t="shared" si="518"/>
        <v>0</v>
      </c>
      <c r="BB749" s="2">
        <f t="shared" si="518"/>
        <v>0</v>
      </c>
      <c r="BC749" s="2">
        <f t="shared" si="518"/>
        <v>0</v>
      </c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>
        <f>ROUND(SUMIF(AA740:AA747,"=39292387",FQ740:FQ747),2)</f>
        <v>0</v>
      </c>
      <c r="BY749" s="2">
        <f>ROUND(SUMIF(AA740:AA747,"=39292387",FR740:FR747),2)</f>
        <v>0</v>
      </c>
      <c r="BZ749" s="2">
        <f>ROUND(SUMIF(AA740:AA747,"=39292387",GL740:GL747),2)</f>
        <v>0</v>
      </c>
      <c r="CA749" s="2">
        <f>ROUND(SUMIF(AA740:AA747,"=39292387",GM740:GM747),2)</f>
        <v>0</v>
      </c>
      <c r="CB749" s="2">
        <f>ROUND(SUMIF(AA740:AA747,"=39292387",GN740:GN747),2)</f>
        <v>0</v>
      </c>
      <c r="CC749" s="2">
        <f>ROUND(SUMIF(AA740:AA747,"=39292387",GO740:GO747),2)</f>
        <v>0</v>
      </c>
      <c r="CD749" s="2">
        <f>ROUND(SUMIF(AA740:AA747,"=39292387",GP740:GP747),2)</f>
        <v>0</v>
      </c>
      <c r="CE749" s="2">
        <f>AC749-BX749</f>
        <v>0</v>
      </c>
      <c r="CF749" s="2">
        <f>AC749-BY749</f>
        <v>0</v>
      </c>
      <c r="CG749" s="2">
        <f>BX749-BZ749</f>
        <v>0</v>
      </c>
      <c r="CH749" s="2">
        <f>AC749-BX749-BY749+BZ749</f>
        <v>0</v>
      </c>
      <c r="CI749" s="2">
        <f>BY749-BZ749</f>
        <v>0</v>
      </c>
      <c r="CJ749" s="2">
        <f>ROUND(SUMIF(AA740:AA747,"=39292387",GX740:GX747),2)</f>
        <v>0</v>
      </c>
      <c r="CK749" s="2">
        <f>ROUND(SUMIF(AA740:AA747,"=39292387",GY740:GY747),2)</f>
        <v>0</v>
      </c>
      <c r="CL749" s="2">
        <f>ROUND(SUMIF(AA740:AA747,"=39292387",GZ740:GZ747),2)</f>
        <v>0</v>
      </c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>
        <v>0</v>
      </c>
    </row>
    <row r="751" spans="1:245" x14ac:dyDescent="0.2">
      <c r="A751" s="4">
        <v>50</v>
      </c>
      <c r="B751" s="4">
        <v>0</v>
      </c>
      <c r="C751" s="4">
        <v>0</v>
      </c>
      <c r="D751" s="4">
        <v>1</v>
      </c>
      <c r="E751" s="4">
        <v>201</v>
      </c>
      <c r="F751" s="4">
        <f>ROUND(Source!O749,O751)</f>
        <v>0</v>
      </c>
      <c r="G751" s="4" t="s">
        <v>65</v>
      </c>
      <c r="H751" s="4" t="s">
        <v>66</v>
      </c>
      <c r="I751" s="4"/>
      <c r="J751" s="4"/>
      <c r="K751" s="4">
        <v>201</v>
      </c>
      <c r="L751" s="4">
        <v>1</v>
      </c>
      <c r="M751" s="4">
        <v>3</v>
      </c>
      <c r="N751" s="4" t="s">
        <v>3</v>
      </c>
      <c r="O751" s="4">
        <v>2</v>
      </c>
      <c r="P751" s="4"/>
      <c r="Q751" s="4"/>
      <c r="R751" s="4"/>
      <c r="S751" s="4"/>
      <c r="T751" s="4"/>
      <c r="U751" s="4"/>
      <c r="V751" s="4"/>
      <c r="W751" s="4"/>
    </row>
    <row r="752" spans="1:245" x14ac:dyDescent="0.2">
      <c r="A752" s="4">
        <v>50</v>
      </c>
      <c r="B752" s="4">
        <v>0</v>
      </c>
      <c r="C752" s="4">
        <v>0</v>
      </c>
      <c r="D752" s="4">
        <v>1</v>
      </c>
      <c r="E752" s="4">
        <v>202</v>
      </c>
      <c r="F752" s="4">
        <f>ROUND(Source!P749,O752)</f>
        <v>0</v>
      </c>
      <c r="G752" s="4" t="s">
        <v>67</v>
      </c>
      <c r="H752" s="4" t="s">
        <v>68</v>
      </c>
      <c r="I752" s="4"/>
      <c r="J752" s="4"/>
      <c r="K752" s="4">
        <v>202</v>
      </c>
      <c r="L752" s="4">
        <v>2</v>
      </c>
      <c r="M752" s="4">
        <v>3</v>
      </c>
      <c r="N752" s="4" t="s">
        <v>3</v>
      </c>
      <c r="O752" s="4">
        <v>2</v>
      </c>
      <c r="P752" s="4"/>
      <c r="Q752" s="4"/>
      <c r="R752" s="4"/>
      <c r="S752" s="4"/>
      <c r="T752" s="4"/>
      <c r="U752" s="4"/>
      <c r="V752" s="4"/>
      <c r="W752" s="4"/>
    </row>
    <row r="753" spans="1:23" x14ac:dyDescent="0.2">
      <c r="A753" s="4">
        <v>50</v>
      </c>
      <c r="B753" s="4">
        <v>0</v>
      </c>
      <c r="C753" s="4">
        <v>0</v>
      </c>
      <c r="D753" s="4">
        <v>1</v>
      </c>
      <c r="E753" s="4">
        <v>222</v>
      </c>
      <c r="F753" s="4">
        <f>ROUND(Source!AO749,O753)</f>
        <v>0</v>
      </c>
      <c r="G753" s="4" t="s">
        <v>69</v>
      </c>
      <c r="H753" s="4" t="s">
        <v>70</v>
      </c>
      <c r="I753" s="4"/>
      <c r="J753" s="4"/>
      <c r="K753" s="4">
        <v>222</v>
      </c>
      <c r="L753" s="4">
        <v>3</v>
      </c>
      <c r="M753" s="4">
        <v>3</v>
      </c>
      <c r="N753" s="4" t="s">
        <v>3</v>
      </c>
      <c r="O753" s="4">
        <v>2</v>
      </c>
      <c r="P753" s="4"/>
      <c r="Q753" s="4"/>
      <c r="R753" s="4"/>
      <c r="S753" s="4"/>
      <c r="T753" s="4"/>
      <c r="U753" s="4"/>
      <c r="V753" s="4"/>
      <c r="W753" s="4"/>
    </row>
    <row r="754" spans="1:23" x14ac:dyDescent="0.2">
      <c r="A754" s="4">
        <v>50</v>
      </c>
      <c r="B754" s="4">
        <v>0</v>
      </c>
      <c r="C754" s="4">
        <v>0</v>
      </c>
      <c r="D754" s="4">
        <v>1</v>
      </c>
      <c r="E754" s="4">
        <v>225</v>
      </c>
      <c r="F754" s="4">
        <f>ROUND(Source!AV749,O754)</f>
        <v>0</v>
      </c>
      <c r="G754" s="4" t="s">
        <v>71</v>
      </c>
      <c r="H754" s="4" t="s">
        <v>72</v>
      </c>
      <c r="I754" s="4"/>
      <c r="J754" s="4"/>
      <c r="K754" s="4">
        <v>225</v>
      </c>
      <c r="L754" s="4">
        <v>4</v>
      </c>
      <c r="M754" s="4">
        <v>3</v>
      </c>
      <c r="N754" s="4" t="s">
        <v>3</v>
      </c>
      <c r="O754" s="4">
        <v>2</v>
      </c>
      <c r="P754" s="4"/>
      <c r="Q754" s="4"/>
      <c r="R754" s="4"/>
      <c r="S754" s="4"/>
      <c r="T754" s="4"/>
      <c r="U754" s="4"/>
      <c r="V754" s="4"/>
      <c r="W754" s="4"/>
    </row>
    <row r="755" spans="1:23" x14ac:dyDescent="0.2">
      <c r="A755" s="4">
        <v>50</v>
      </c>
      <c r="B755" s="4">
        <v>0</v>
      </c>
      <c r="C755" s="4">
        <v>0</v>
      </c>
      <c r="D755" s="4">
        <v>1</v>
      </c>
      <c r="E755" s="4">
        <v>226</v>
      </c>
      <c r="F755" s="4">
        <f>ROUND(Source!AW749,O755)</f>
        <v>0</v>
      </c>
      <c r="G755" s="4" t="s">
        <v>73</v>
      </c>
      <c r="H755" s="4" t="s">
        <v>74</v>
      </c>
      <c r="I755" s="4"/>
      <c r="J755" s="4"/>
      <c r="K755" s="4">
        <v>226</v>
      </c>
      <c r="L755" s="4">
        <v>5</v>
      </c>
      <c r="M755" s="4">
        <v>3</v>
      </c>
      <c r="N755" s="4" t="s">
        <v>3</v>
      </c>
      <c r="O755" s="4">
        <v>2</v>
      </c>
      <c r="P755" s="4"/>
      <c r="Q755" s="4"/>
      <c r="R755" s="4"/>
      <c r="S755" s="4"/>
      <c r="T755" s="4"/>
      <c r="U755" s="4"/>
      <c r="V755" s="4"/>
      <c r="W755" s="4"/>
    </row>
    <row r="756" spans="1:23" x14ac:dyDescent="0.2">
      <c r="A756" s="4">
        <v>50</v>
      </c>
      <c r="B756" s="4">
        <v>0</v>
      </c>
      <c r="C756" s="4">
        <v>0</v>
      </c>
      <c r="D756" s="4">
        <v>1</v>
      </c>
      <c r="E756" s="4">
        <v>227</v>
      </c>
      <c r="F756" s="4">
        <f>ROUND(Source!AX749,O756)</f>
        <v>0</v>
      </c>
      <c r="G756" s="4" t="s">
        <v>75</v>
      </c>
      <c r="H756" s="4" t="s">
        <v>76</v>
      </c>
      <c r="I756" s="4"/>
      <c r="J756" s="4"/>
      <c r="K756" s="4">
        <v>227</v>
      </c>
      <c r="L756" s="4">
        <v>6</v>
      </c>
      <c r="M756" s="4">
        <v>3</v>
      </c>
      <c r="N756" s="4" t="s">
        <v>3</v>
      </c>
      <c r="O756" s="4">
        <v>2</v>
      </c>
      <c r="P756" s="4"/>
      <c r="Q756" s="4"/>
      <c r="R756" s="4"/>
      <c r="S756" s="4"/>
      <c r="T756" s="4"/>
      <c r="U756" s="4"/>
      <c r="V756" s="4"/>
      <c r="W756" s="4"/>
    </row>
    <row r="757" spans="1:23" x14ac:dyDescent="0.2">
      <c r="A757" s="4">
        <v>50</v>
      </c>
      <c r="B757" s="4">
        <v>0</v>
      </c>
      <c r="C757" s="4">
        <v>0</v>
      </c>
      <c r="D757" s="4">
        <v>1</v>
      </c>
      <c r="E757" s="4">
        <v>228</v>
      </c>
      <c r="F757" s="4">
        <f>ROUND(Source!AY749,O757)</f>
        <v>0</v>
      </c>
      <c r="G757" s="4" t="s">
        <v>77</v>
      </c>
      <c r="H757" s="4" t="s">
        <v>78</v>
      </c>
      <c r="I757" s="4"/>
      <c r="J757" s="4"/>
      <c r="K757" s="4">
        <v>228</v>
      </c>
      <c r="L757" s="4">
        <v>7</v>
      </c>
      <c r="M757" s="4">
        <v>3</v>
      </c>
      <c r="N757" s="4" t="s">
        <v>3</v>
      </c>
      <c r="O757" s="4">
        <v>2</v>
      </c>
      <c r="P757" s="4"/>
      <c r="Q757" s="4"/>
      <c r="R757" s="4"/>
      <c r="S757" s="4"/>
      <c r="T757" s="4"/>
      <c r="U757" s="4"/>
      <c r="V757" s="4"/>
      <c r="W757" s="4"/>
    </row>
    <row r="758" spans="1:23" x14ac:dyDescent="0.2">
      <c r="A758" s="4">
        <v>50</v>
      </c>
      <c r="B758" s="4">
        <v>0</v>
      </c>
      <c r="C758" s="4">
        <v>0</v>
      </c>
      <c r="D758" s="4">
        <v>1</v>
      </c>
      <c r="E758" s="4">
        <v>216</v>
      </c>
      <c r="F758" s="4">
        <f>ROUND(Source!AP749,O758)</f>
        <v>0</v>
      </c>
      <c r="G758" s="4" t="s">
        <v>79</v>
      </c>
      <c r="H758" s="4" t="s">
        <v>80</v>
      </c>
      <c r="I758" s="4"/>
      <c r="J758" s="4"/>
      <c r="K758" s="4">
        <v>216</v>
      </c>
      <c r="L758" s="4">
        <v>8</v>
      </c>
      <c r="M758" s="4">
        <v>3</v>
      </c>
      <c r="N758" s="4" t="s">
        <v>3</v>
      </c>
      <c r="O758" s="4">
        <v>2</v>
      </c>
      <c r="P758" s="4"/>
      <c r="Q758" s="4"/>
      <c r="R758" s="4"/>
      <c r="S758" s="4"/>
      <c r="T758" s="4"/>
      <c r="U758" s="4"/>
      <c r="V758" s="4"/>
      <c r="W758" s="4"/>
    </row>
    <row r="759" spans="1:23" x14ac:dyDescent="0.2">
      <c r="A759" s="4">
        <v>50</v>
      </c>
      <c r="B759" s="4">
        <v>0</v>
      </c>
      <c r="C759" s="4">
        <v>0</v>
      </c>
      <c r="D759" s="4">
        <v>1</v>
      </c>
      <c r="E759" s="4">
        <v>223</v>
      </c>
      <c r="F759" s="4">
        <f>ROUND(Source!AQ749,O759)</f>
        <v>0</v>
      </c>
      <c r="G759" s="4" t="s">
        <v>81</v>
      </c>
      <c r="H759" s="4" t="s">
        <v>82</v>
      </c>
      <c r="I759" s="4"/>
      <c r="J759" s="4"/>
      <c r="K759" s="4">
        <v>223</v>
      </c>
      <c r="L759" s="4">
        <v>9</v>
      </c>
      <c r="M759" s="4">
        <v>3</v>
      </c>
      <c r="N759" s="4" t="s">
        <v>3</v>
      </c>
      <c r="O759" s="4">
        <v>2</v>
      </c>
      <c r="P759" s="4"/>
      <c r="Q759" s="4"/>
      <c r="R759" s="4"/>
      <c r="S759" s="4"/>
      <c r="T759" s="4"/>
      <c r="U759" s="4"/>
      <c r="V759" s="4"/>
      <c r="W759" s="4"/>
    </row>
    <row r="760" spans="1:23" x14ac:dyDescent="0.2">
      <c r="A760" s="4">
        <v>50</v>
      </c>
      <c r="B760" s="4">
        <v>0</v>
      </c>
      <c r="C760" s="4">
        <v>0</v>
      </c>
      <c r="D760" s="4">
        <v>1</v>
      </c>
      <c r="E760" s="4">
        <v>229</v>
      </c>
      <c r="F760" s="4">
        <f>ROUND(Source!AZ749,O760)</f>
        <v>0</v>
      </c>
      <c r="G760" s="4" t="s">
        <v>83</v>
      </c>
      <c r="H760" s="4" t="s">
        <v>84</v>
      </c>
      <c r="I760" s="4"/>
      <c r="J760" s="4"/>
      <c r="K760" s="4">
        <v>229</v>
      </c>
      <c r="L760" s="4">
        <v>10</v>
      </c>
      <c r="M760" s="4">
        <v>3</v>
      </c>
      <c r="N760" s="4" t="s">
        <v>3</v>
      </c>
      <c r="O760" s="4">
        <v>2</v>
      </c>
      <c r="P760" s="4"/>
      <c r="Q760" s="4"/>
      <c r="R760" s="4"/>
      <c r="S760" s="4"/>
      <c r="T760" s="4"/>
      <c r="U760" s="4"/>
      <c r="V760" s="4"/>
      <c r="W760" s="4"/>
    </row>
    <row r="761" spans="1:23" x14ac:dyDescent="0.2">
      <c r="A761" s="4">
        <v>50</v>
      </c>
      <c r="B761" s="4">
        <v>0</v>
      </c>
      <c r="C761" s="4">
        <v>0</v>
      </c>
      <c r="D761" s="4">
        <v>1</v>
      </c>
      <c r="E761" s="4">
        <v>203</v>
      </c>
      <c r="F761" s="4">
        <f>ROUND(Source!Q749,O761)</f>
        <v>0</v>
      </c>
      <c r="G761" s="4" t="s">
        <v>85</v>
      </c>
      <c r="H761" s="4" t="s">
        <v>86</v>
      </c>
      <c r="I761" s="4"/>
      <c r="J761" s="4"/>
      <c r="K761" s="4">
        <v>203</v>
      </c>
      <c r="L761" s="4">
        <v>11</v>
      </c>
      <c r="M761" s="4">
        <v>3</v>
      </c>
      <c r="N761" s="4" t="s">
        <v>3</v>
      </c>
      <c r="O761" s="4">
        <v>2</v>
      </c>
      <c r="P761" s="4"/>
      <c r="Q761" s="4"/>
      <c r="R761" s="4"/>
      <c r="S761" s="4"/>
      <c r="T761" s="4"/>
      <c r="U761" s="4"/>
      <c r="V761" s="4"/>
      <c r="W761" s="4"/>
    </row>
    <row r="762" spans="1:23" x14ac:dyDescent="0.2">
      <c r="A762" s="4">
        <v>50</v>
      </c>
      <c r="B762" s="4">
        <v>0</v>
      </c>
      <c r="C762" s="4">
        <v>0</v>
      </c>
      <c r="D762" s="4">
        <v>1</v>
      </c>
      <c r="E762" s="4">
        <v>231</v>
      </c>
      <c r="F762" s="4">
        <f>ROUND(Source!BB749,O762)</f>
        <v>0</v>
      </c>
      <c r="G762" s="4" t="s">
        <v>87</v>
      </c>
      <c r="H762" s="4" t="s">
        <v>88</v>
      </c>
      <c r="I762" s="4"/>
      <c r="J762" s="4"/>
      <c r="K762" s="4">
        <v>231</v>
      </c>
      <c r="L762" s="4">
        <v>12</v>
      </c>
      <c r="M762" s="4">
        <v>3</v>
      </c>
      <c r="N762" s="4" t="s">
        <v>3</v>
      </c>
      <c r="O762" s="4">
        <v>2</v>
      </c>
      <c r="P762" s="4"/>
      <c r="Q762" s="4"/>
      <c r="R762" s="4"/>
      <c r="S762" s="4"/>
      <c r="T762" s="4"/>
      <c r="U762" s="4"/>
      <c r="V762" s="4"/>
      <c r="W762" s="4"/>
    </row>
    <row r="763" spans="1:23" x14ac:dyDescent="0.2">
      <c r="A763" s="4">
        <v>50</v>
      </c>
      <c r="B763" s="4">
        <v>0</v>
      </c>
      <c r="C763" s="4">
        <v>0</v>
      </c>
      <c r="D763" s="4">
        <v>1</v>
      </c>
      <c r="E763" s="4">
        <v>204</v>
      </c>
      <c r="F763" s="4">
        <f>ROUND(Source!R749,O763)</f>
        <v>0</v>
      </c>
      <c r="G763" s="4" t="s">
        <v>89</v>
      </c>
      <c r="H763" s="4" t="s">
        <v>90</v>
      </c>
      <c r="I763" s="4"/>
      <c r="J763" s="4"/>
      <c r="K763" s="4">
        <v>204</v>
      </c>
      <c r="L763" s="4">
        <v>13</v>
      </c>
      <c r="M763" s="4">
        <v>3</v>
      </c>
      <c r="N763" s="4" t="s">
        <v>3</v>
      </c>
      <c r="O763" s="4">
        <v>2</v>
      </c>
      <c r="P763" s="4"/>
      <c r="Q763" s="4"/>
      <c r="R763" s="4"/>
      <c r="S763" s="4"/>
      <c r="T763" s="4"/>
      <c r="U763" s="4"/>
      <c r="V763" s="4"/>
      <c r="W763" s="4"/>
    </row>
    <row r="764" spans="1:23" x14ac:dyDescent="0.2">
      <c r="A764" s="4">
        <v>50</v>
      </c>
      <c r="B764" s="4">
        <v>0</v>
      </c>
      <c r="C764" s="4">
        <v>0</v>
      </c>
      <c r="D764" s="4">
        <v>1</v>
      </c>
      <c r="E764" s="4">
        <v>205</v>
      </c>
      <c r="F764" s="4">
        <f>ROUND(Source!S749,O764)</f>
        <v>0</v>
      </c>
      <c r="G764" s="4" t="s">
        <v>91</v>
      </c>
      <c r="H764" s="4" t="s">
        <v>92</v>
      </c>
      <c r="I764" s="4"/>
      <c r="J764" s="4"/>
      <c r="K764" s="4">
        <v>205</v>
      </c>
      <c r="L764" s="4">
        <v>14</v>
      </c>
      <c r="M764" s="4">
        <v>3</v>
      </c>
      <c r="N764" s="4" t="s">
        <v>3</v>
      </c>
      <c r="O764" s="4">
        <v>2</v>
      </c>
      <c r="P764" s="4"/>
      <c r="Q764" s="4"/>
      <c r="R764" s="4"/>
      <c r="S764" s="4"/>
      <c r="T764" s="4"/>
      <c r="U764" s="4"/>
      <c r="V764" s="4"/>
      <c r="W764" s="4"/>
    </row>
    <row r="765" spans="1:23" x14ac:dyDescent="0.2">
      <c r="A765" s="4">
        <v>50</v>
      </c>
      <c r="B765" s="4">
        <v>0</v>
      </c>
      <c r="C765" s="4">
        <v>0</v>
      </c>
      <c r="D765" s="4">
        <v>1</v>
      </c>
      <c r="E765" s="4">
        <v>232</v>
      </c>
      <c r="F765" s="4">
        <f>ROUND(Source!BC749,O765)</f>
        <v>0</v>
      </c>
      <c r="G765" s="4" t="s">
        <v>93</v>
      </c>
      <c r="H765" s="4" t="s">
        <v>94</v>
      </c>
      <c r="I765" s="4"/>
      <c r="J765" s="4"/>
      <c r="K765" s="4">
        <v>232</v>
      </c>
      <c r="L765" s="4">
        <v>15</v>
      </c>
      <c r="M765" s="4">
        <v>3</v>
      </c>
      <c r="N765" s="4" t="s">
        <v>3</v>
      </c>
      <c r="O765" s="4">
        <v>2</v>
      </c>
      <c r="P765" s="4"/>
      <c r="Q765" s="4"/>
      <c r="R765" s="4"/>
      <c r="S765" s="4"/>
      <c r="T765" s="4"/>
      <c r="U765" s="4"/>
      <c r="V765" s="4"/>
      <c r="W765" s="4"/>
    </row>
    <row r="766" spans="1:23" x14ac:dyDescent="0.2">
      <c r="A766" s="4">
        <v>50</v>
      </c>
      <c r="B766" s="4">
        <v>0</v>
      </c>
      <c r="C766" s="4">
        <v>0</v>
      </c>
      <c r="D766" s="4">
        <v>1</v>
      </c>
      <c r="E766" s="4">
        <v>214</v>
      </c>
      <c r="F766" s="4">
        <f>ROUND(Source!AS749,O766)</f>
        <v>0</v>
      </c>
      <c r="G766" s="4" t="s">
        <v>95</v>
      </c>
      <c r="H766" s="4" t="s">
        <v>96</v>
      </c>
      <c r="I766" s="4"/>
      <c r="J766" s="4"/>
      <c r="K766" s="4">
        <v>214</v>
      </c>
      <c r="L766" s="4">
        <v>16</v>
      </c>
      <c r="M766" s="4">
        <v>3</v>
      </c>
      <c r="N766" s="4" t="s">
        <v>3</v>
      </c>
      <c r="O766" s="4">
        <v>2</v>
      </c>
      <c r="P766" s="4"/>
      <c r="Q766" s="4"/>
      <c r="R766" s="4"/>
      <c r="S766" s="4"/>
      <c r="T766" s="4"/>
      <c r="U766" s="4"/>
      <c r="V766" s="4"/>
      <c r="W766" s="4"/>
    </row>
    <row r="767" spans="1:23" x14ac:dyDescent="0.2">
      <c r="A767" s="4">
        <v>50</v>
      </c>
      <c r="B767" s="4">
        <v>0</v>
      </c>
      <c r="C767" s="4">
        <v>0</v>
      </c>
      <c r="D767" s="4">
        <v>1</v>
      </c>
      <c r="E767" s="4">
        <v>215</v>
      </c>
      <c r="F767" s="4">
        <f>ROUND(Source!AT749,O767)</f>
        <v>0</v>
      </c>
      <c r="G767" s="4" t="s">
        <v>97</v>
      </c>
      <c r="H767" s="4" t="s">
        <v>98</v>
      </c>
      <c r="I767" s="4"/>
      <c r="J767" s="4"/>
      <c r="K767" s="4">
        <v>215</v>
      </c>
      <c r="L767" s="4">
        <v>17</v>
      </c>
      <c r="M767" s="4">
        <v>3</v>
      </c>
      <c r="N767" s="4" t="s">
        <v>3</v>
      </c>
      <c r="O767" s="4">
        <v>2</v>
      </c>
      <c r="P767" s="4"/>
      <c r="Q767" s="4"/>
      <c r="R767" s="4"/>
      <c r="S767" s="4"/>
      <c r="T767" s="4"/>
      <c r="U767" s="4"/>
      <c r="V767" s="4"/>
      <c r="W767" s="4"/>
    </row>
    <row r="768" spans="1:23" x14ac:dyDescent="0.2">
      <c r="A768" s="4">
        <v>50</v>
      </c>
      <c r="B768" s="4">
        <v>0</v>
      </c>
      <c r="C768" s="4">
        <v>0</v>
      </c>
      <c r="D768" s="4">
        <v>1</v>
      </c>
      <c r="E768" s="4">
        <v>217</v>
      </c>
      <c r="F768" s="4">
        <f>ROUND(Source!AU749,O768)</f>
        <v>0</v>
      </c>
      <c r="G768" s="4" t="s">
        <v>99</v>
      </c>
      <c r="H768" s="4" t="s">
        <v>100</v>
      </c>
      <c r="I768" s="4"/>
      <c r="J768" s="4"/>
      <c r="K768" s="4">
        <v>217</v>
      </c>
      <c r="L768" s="4">
        <v>18</v>
      </c>
      <c r="M768" s="4">
        <v>3</v>
      </c>
      <c r="N768" s="4" t="s">
        <v>3</v>
      </c>
      <c r="O768" s="4">
        <v>2</v>
      </c>
      <c r="P768" s="4"/>
      <c r="Q768" s="4"/>
      <c r="R768" s="4"/>
      <c r="S768" s="4"/>
      <c r="T768" s="4"/>
      <c r="U768" s="4"/>
      <c r="V768" s="4"/>
      <c r="W768" s="4"/>
    </row>
    <row r="769" spans="1:245" x14ac:dyDescent="0.2">
      <c r="A769" s="4">
        <v>50</v>
      </c>
      <c r="B769" s="4">
        <v>0</v>
      </c>
      <c r="C769" s="4">
        <v>0</v>
      </c>
      <c r="D769" s="4">
        <v>1</v>
      </c>
      <c r="E769" s="4">
        <v>230</v>
      </c>
      <c r="F769" s="4">
        <f>ROUND(Source!BA749,O769)</f>
        <v>0</v>
      </c>
      <c r="G769" s="4" t="s">
        <v>101</v>
      </c>
      <c r="H769" s="4" t="s">
        <v>102</v>
      </c>
      <c r="I769" s="4"/>
      <c r="J769" s="4"/>
      <c r="K769" s="4">
        <v>230</v>
      </c>
      <c r="L769" s="4">
        <v>19</v>
      </c>
      <c r="M769" s="4">
        <v>3</v>
      </c>
      <c r="N769" s="4" t="s">
        <v>3</v>
      </c>
      <c r="O769" s="4">
        <v>2</v>
      </c>
      <c r="P769" s="4"/>
      <c r="Q769" s="4"/>
      <c r="R769" s="4"/>
      <c r="S769" s="4"/>
      <c r="T769" s="4"/>
      <c r="U769" s="4"/>
      <c r="V769" s="4"/>
      <c r="W769" s="4"/>
    </row>
    <row r="770" spans="1:245" x14ac:dyDescent="0.2">
      <c r="A770" s="4">
        <v>50</v>
      </c>
      <c r="B770" s="4">
        <v>0</v>
      </c>
      <c r="C770" s="4">
        <v>0</v>
      </c>
      <c r="D770" s="4">
        <v>1</v>
      </c>
      <c r="E770" s="4">
        <v>206</v>
      </c>
      <c r="F770" s="4">
        <f>ROUND(Source!T749,O770)</f>
        <v>0</v>
      </c>
      <c r="G770" s="4" t="s">
        <v>103</v>
      </c>
      <c r="H770" s="4" t="s">
        <v>104</v>
      </c>
      <c r="I770" s="4"/>
      <c r="J770" s="4"/>
      <c r="K770" s="4">
        <v>206</v>
      </c>
      <c r="L770" s="4">
        <v>20</v>
      </c>
      <c r="M770" s="4">
        <v>3</v>
      </c>
      <c r="N770" s="4" t="s">
        <v>3</v>
      </c>
      <c r="O770" s="4">
        <v>2</v>
      </c>
      <c r="P770" s="4"/>
      <c r="Q770" s="4"/>
      <c r="R770" s="4"/>
      <c r="S770" s="4"/>
      <c r="T770" s="4"/>
      <c r="U770" s="4"/>
      <c r="V770" s="4"/>
      <c r="W770" s="4"/>
    </row>
    <row r="771" spans="1:245" x14ac:dyDescent="0.2">
      <c r="A771" s="4">
        <v>50</v>
      </c>
      <c r="B771" s="4">
        <v>0</v>
      </c>
      <c r="C771" s="4">
        <v>0</v>
      </c>
      <c r="D771" s="4">
        <v>1</v>
      </c>
      <c r="E771" s="4">
        <v>207</v>
      </c>
      <c r="F771" s="4">
        <f>Source!U749</f>
        <v>0</v>
      </c>
      <c r="G771" s="4" t="s">
        <v>105</v>
      </c>
      <c r="H771" s="4" t="s">
        <v>106</v>
      </c>
      <c r="I771" s="4"/>
      <c r="J771" s="4"/>
      <c r="K771" s="4">
        <v>207</v>
      </c>
      <c r="L771" s="4">
        <v>21</v>
      </c>
      <c r="M771" s="4">
        <v>3</v>
      </c>
      <c r="N771" s="4" t="s">
        <v>3</v>
      </c>
      <c r="O771" s="4">
        <v>-1</v>
      </c>
      <c r="P771" s="4"/>
      <c r="Q771" s="4"/>
      <c r="R771" s="4"/>
      <c r="S771" s="4"/>
      <c r="T771" s="4"/>
      <c r="U771" s="4"/>
      <c r="V771" s="4"/>
      <c r="W771" s="4"/>
    </row>
    <row r="772" spans="1:245" x14ac:dyDescent="0.2">
      <c r="A772" s="4">
        <v>50</v>
      </c>
      <c r="B772" s="4">
        <v>0</v>
      </c>
      <c r="C772" s="4">
        <v>0</v>
      </c>
      <c r="D772" s="4">
        <v>1</v>
      </c>
      <c r="E772" s="4">
        <v>208</v>
      </c>
      <c r="F772" s="4">
        <f>Source!V749</f>
        <v>0</v>
      </c>
      <c r="G772" s="4" t="s">
        <v>107</v>
      </c>
      <c r="H772" s="4" t="s">
        <v>108</v>
      </c>
      <c r="I772" s="4"/>
      <c r="J772" s="4"/>
      <c r="K772" s="4">
        <v>208</v>
      </c>
      <c r="L772" s="4">
        <v>22</v>
      </c>
      <c r="M772" s="4">
        <v>3</v>
      </c>
      <c r="N772" s="4" t="s">
        <v>3</v>
      </c>
      <c r="O772" s="4">
        <v>-1</v>
      </c>
      <c r="P772" s="4"/>
      <c r="Q772" s="4"/>
      <c r="R772" s="4"/>
      <c r="S772" s="4"/>
      <c r="T772" s="4"/>
      <c r="U772" s="4"/>
      <c r="V772" s="4"/>
      <c r="W772" s="4"/>
    </row>
    <row r="773" spans="1:245" x14ac:dyDescent="0.2">
      <c r="A773" s="4">
        <v>50</v>
      </c>
      <c r="B773" s="4">
        <v>0</v>
      </c>
      <c r="C773" s="4">
        <v>0</v>
      </c>
      <c r="D773" s="4">
        <v>1</v>
      </c>
      <c r="E773" s="4">
        <v>209</v>
      </c>
      <c r="F773" s="4">
        <f>ROUND(Source!W749,O773)</f>
        <v>0</v>
      </c>
      <c r="G773" s="4" t="s">
        <v>109</v>
      </c>
      <c r="H773" s="4" t="s">
        <v>110</v>
      </c>
      <c r="I773" s="4"/>
      <c r="J773" s="4"/>
      <c r="K773" s="4">
        <v>209</v>
      </c>
      <c r="L773" s="4">
        <v>23</v>
      </c>
      <c r="M773" s="4">
        <v>3</v>
      </c>
      <c r="N773" s="4" t="s">
        <v>3</v>
      </c>
      <c r="O773" s="4">
        <v>2</v>
      </c>
      <c r="P773" s="4"/>
      <c r="Q773" s="4"/>
      <c r="R773" s="4"/>
      <c r="S773" s="4"/>
      <c r="T773" s="4"/>
      <c r="U773" s="4"/>
      <c r="V773" s="4"/>
      <c r="W773" s="4"/>
    </row>
    <row r="774" spans="1:245" x14ac:dyDescent="0.2">
      <c r="A774" s="4">
        <v>50</v>
      </c>
      <c r="B774" s="4">
        <v>0</v>
      </c>
      <c r="C774" s="4">
        <v>0</v>
      </c>
      <c r="D774" s="4">
        <v>1</v>
      </c>
      <c r="E774" s="4">
        <v>210</v>
      </c>
      <c r="F774" s="4">
        <f>ROUND(Source!X749,O774)</f>
        <v>0</v>
      </c>
      <c r="G774" s="4" t="s">
        <v>111</v>
      </c>
      <c r="H774" s="4" t="s">
        <v>112</v>
      </c>
      <c r="I774" s="4"/>
      <c r="J774" s="4"/>
      <c r="K774" s="4">
        <v>210</v>
      </c>
      <c r="L774" s="4">
        <v>24</v>
      </c>
      <c r="M774" s="4">
        <v>3</v>
      </c>
      <c r="N774" s="4" t="s">
        <v>3</v>
      </c>
      <c r="O774" s="4">
        <v>2</v>
      </c>
      <c r="P774" s="4"/>
      <c r="Q774" s="4"/>
      <c r="R774" s="4"/>
      <c r="S774" s="4"/>
      <c r="T774" s="4"/>
      <c r="U774" s="4"/>
      <c r="V774" s="4"/>
      <c r="W774" s="4"/>
    </row>
    <row r="775" spans="1:245" x14ac:dyDescent="0.2">
      <c r="A775" s="4">
        <v>50</v>
      </c>
      <c r="B775" s="4">
        <v>0</v>
      </c>
      <c r="C775" s="4">
        <v>0</v>
      </c>
      <c r="D775" s="4">
        <v>1</v>
      </c>
      <c r="E775" s="4">
        <v>211</v>
      </c>
      <c r="F775" s="4">
        <f>ROUND(Source!Y749,O775)</f>
        <v>0</v>
      </c>
      <c r="G775" s="4" t="s">
        <v>113</v>
      </c>
      <c r="H775" s="4" t="s">
        <v>114</v>
      </c>
      <c r="I775" s="4"/>
      <c r="J775" s="4"/>
      <c r="K775" s="4">
        <v>211</v>
      </c>
      <c r="L775" s="4">
        <v>25</v>
      </c>
      <c r="M775" s="4">
        <v>3</v>
      </c>
      <c r="N775" s="4" t="s">
        <v>3</v>
      </c>
      <c r="O775" s="4">
        <v>2</v>
      </c>
      <c r="P775" s="4"/>
      <c r="Q775" s="4"/>
      <c r="R775" s="4"/>
      <c r="S775" s="4"/>
      <c r="T775" s="4"/>
      <c r="U775" s="4"/>
      <c r="V775" s="4"/>
      <c r="W775" s="4"/>
    </row>
    <row r="776" spans="1:245" x14ac:dyDescent="0.2">
      <c r="A776" s="4">
        <v>50</v>
      </c>
      <c r="B776" s="4">
        <v>0</v>
      </c>
      <c r="C776" s="4">
        <v>0</v>
      </c>
      <c r="D776" s="4">
        <v>1</v>
      </c>
      <c r="E776" s="4">
        <v>224</v>
      </c>
      <c r="F776" s="4">
        <f>ROUND(Source!AR749,O776)</f>
        <v>0</v>
      </c>
      <c r="G776" s="4" t="s">
        <v>115</v>
      </c>
      <c r="H776" s="4" t="s">
        <v>116</v>
      </c>
      <c r="I776" s="4"/>
      <c r="J776" s="4"/>
      <c r="K776" s="4">
        <v>224</v>
      </c>
      <c r="L776" s="4">
        <v>26</v>
      </c>
      <c r="M776" s="4">
        <v>3</v>
      </c>
      <c r="N776" s="4" t="s">
        <v>3</v>
      </c>
      <c r="O776" s="4">
        <v>2</v>
      </c>
      <c r="P776" s="4"/>
      <c r="Q776" s="4"/>
      <c r="R776" s="4"/>
      <c r="S776" s="4"/>
      <c r="T776" s="4"/>
      <c r="U776" s="4"/>
      <c r="V776" s="4"/>
      <c r="W776" s="4"/>
    </row>
    <row r="778" spans="1:245" x14ac:dyDescent="0.2">
      <c r="A778" s="1">
        <v>5</v>
      </c>
      <c r="B778" s="1">
        <v>1</v>
      </c>
      <c r="C778" s="1"/>
      <c r="D778" s="1">
        <f>ROW(A798)</f>
        <v>798</v>
      </c>
      <c r="E778" s="1"/>
      <c r="F778" s="1" t="s">
        <v>15</v>
      </c>
      <c r="G778" s="1" t="s">
        <v>297</v>
      </c>
      <c r="H778" s="1" t="s">
        <v>3</v>
      </c>
      <c r="I778" s="1">
        <v>0</v>
      </c>
      <c r="J778" s="1"/>
      <c r="K778" s="1">
        <v>0</v>
      </c>
      <c r="L778" s="1"/>
      <c r="M778" s="1"/>
      <c r="N778" s="1"/>
      <c r="O778" s="1"/>
      <c r="P778" s="1"/>
      <c r="Q778" s="1"/>
      <c r="R778" s="1"/>
      <c r="S778" s="1"/>
      <c r="T778" s="1"/>
      <c r="U778" s="1" t="s">
        <v>3</v>
      </c>
      <c r="V778" s="1">
        <v>0</v>
      </c>
      <c r="W778" s="1"/>
      <c r="X778" s="1"/>
      <c r="Y778" s="1"/>
      <c r="Z778" s="1"/>
      <c r="AA778" s="1"/>
      <c r="AB778" s="1" t="s">
        <v>3</v>
      </c>
      <c r="AC778" s="1" t="s">
        <v>3</v>
      </c>
      <c r="AD778" s="1" t="s">
        <v>3</v>
      </c>
      <c r="AE778" s="1" t="s">
        <v>3</v>
      </c>
      <c r="AF778" s="1" t="s">
        <v>3</v>
      </c>
      <c r="AG778" s="1" t="s">
        <v>3</v>
      </c>
      <c r="AH778" s="1"/>
      <c r="AI778" s="1"/>
      <c r="AJ778" s="1"/>
      <c r="AK778" s="1"/>
      <c r="AL778" s="1"/>
      <c r="AM778" s="1"/>
      <c r="AN778" s="1"/>
      <c r="AO778" s="1"/>
      <c r="AP778" s="1" t="s">
        <v>3</v>
      </c>
      <c r="AQ778" s="1" t="s">
        <v>3</v>
      </c>
      <c r="AR778" s="1" t="s">
        <v>3</v>
      </c>
      <c r="AS778" s="1"/>
      <c r="AT778" s="1"/>
      <c r="AU778" s="1"/>
      <c r="AV778" s="1"/>
      <c r="AW778" s="1"/>
      <c r="AX778" s="1"/>
      <c r="AY778" s="1"/>
      <c r="AZ778" s="1" t="s">
        <v>3</v>
      </c>
      <c r="BA778" s="1"/>
      <c r="BB778" s="1" t="s">
        <v>3</v>
      </c>
      <c r="BC778" s="1" t="s">
        <v>3</v>
      </c>
      <c r="BD778" s="1" t="s">
        <v>3</v>
      </c>
      <c r="BE778" s="1" t="s">
        <v>3</v>
      </c>
      <c r="BF778" s="1" t="s">
        <v>3</v>
      </c>
      <c r="BG778" s="1" t="s">
        <v>3</v>
      </c>
      <c r="BH778" s="1" t="s">
        <v>3</v>
      </c>
      <c r="BI778" s="1" t="s">
        <v>3</v>
      </c>
      <c r="BJ778" s="1" t="s">
        <v>3</v>
      </c>
      <c r="BK778" s="1" t="s">
        <v>3</v>
      </c>
      <c r="BL778" s="1" t="s">
        <v>3</v>
      </c>
      <c r="BM778" s="1" t="s">
        <v>3</v>
      </c>
      <c r="BN778" s="1" t="s">
        <v>3</v>
      </c>
      <c r="BO778" s="1" t="s">
        <v>3</v>
      </c>
      <c r="BP778" s="1" t="s">
        <v>3</v>
      </c>
      <c r="BQ778" s="1"/>
      <c r="BR778" s="1"/>
      <c r="BS778" s="1"/>
      <c r="BT778" s="1"/>
      <c r="BU778" s="1"/>
      <c r="BV778" s="1"/>
      <c r="BW778" s="1"/>
      <c r="BX778" s="1">
        <v>0</v>
      </c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>
        <v>0</v>
      </c>
    </row>
    <row r="780" spans="1:245" x14ac:dyDescent="0.2">
      <c r="A780" s="2">
        <v>52</v>
      </c>
      <c r="B780" s="2">
        <f t="shared" ref="B780:G780" si="519">B798</f>
        <v>1</v>
      </c>
      <c r="C780" s="2">
        <f t="shared" si="519"/>
        <v>5</v>
      </c>
      <c r="D780" s="2">
        <f t="shared" si="519"/>
        <v>778</v>
      </c>
      <c r="E780" s="2">
        <f t="shared" si="519"/>
        <v>0</v>
      </c>
      <c r="F780" s="2" t="str">
        <f t="shared" si="519"/>
        <v>Новый подраздел</v>
      </c>
      <c r="G780" s="2" t="str">
        <f t="shared" si="519"/>
        <v>Устройство пешеходного перехода</v>
      </c>
      <c r="H780" s="2"/>
      <c r="I780" s="2"/>
      <c r="J780" s="2"/>
      <c r="K780" s="2"/>
      <c r="L780" s="2"/>
      <c r="M780" s="2"/>
      <c r="N780" s="2"/>
      <c r="O780" s="2">
        <f t="shared" ref="O780:AT780" si="520">O798</f>
        <v>0</v>
      </c>
      <c r="P780" s="2">
        <f t="shared" si="520"/>
        <v>0</v>
      </c>
      <c r="Q780" s="2">
        <f t="shared" si="520"/>
        <v>0</v>
      </c>
      <c r="R780" s="2">
        <f t="shared" si="520"/>
        <v>0</v>
      </c>
      <c r="S780" s="2">
        <f t="shared" si="520"/>
        <v>0</v>
      </c>
      <c r="T780" s="2">
        <f t="shared" si="520"/>
        <v>0</v>
      </c>
      <c r="U780" s="2">
        <f t="shared" si="520"/>
        <v>0</v>
      </c>
      <c r="V780" s="2">
        <f t="shared" si="520"/>
        <v>0</v>
      </c>
      <c r="W780" s="2">
        <f t="shared" si="520"/>
        <v>0</v>
      </c>
      <c r="X780" s="2">
        <f t="shared" si="520"/>
        <v>0</v>
      </c>
      <c r="Y780" s="2">
        <f t="shared" si="520"/>
        <v>0</v>
      </c>
      <c r="Z780" s="2">
        <f t="shared" si="520"/>
        <v>0</v>
      </c>
      <c r="AA780" s="2">
        <f t="shared" si="520"/>
        <v>0</v>
      </c>
      <c r="AB780" s="2">
        <f t="shared" si="520"/>
        <v>0</v>
      </c>
      <c r="AC780" s="2">
        <f t="shared" si="520"/>
        <v>0</v>
      </c>
      <c r="AD780" s="2">
        <f t="shared" si="520"/>
        <v>0</v>
      </c>
      <c r="AE780" s="2">
        <f t="shared" si="520"/>
        <v>0</v>
      </c>
      <c r="AF780" s="2">
        <f t="shared" si="520"/>
        <v>0</v>
      </c>
      <c r="AG780" s="2">
        <f t="shared" si="520"/>
        <v>0</v>
      </c>
      <c r="AH780" s="2">
        <f t="shared" si="520"/>
        <v>0</v>
      </c>
      <c r="AI780" s="2">
        <f t="shared" si="520"/>
        <v>0</v>
      </c>
      <c r="AJ780" s="2">
        <f t="shared" si="520"/>
        <v>0</v>
      </c>
      <c r="AK780" s="2">
        <f t="shared" si="520"/>
        <v>0</v>
      </c>
      <c r="AL780" s="2">
        <f t="shared" si="520"/>
        <v>0</v>
      </c>
      <c r="AM780" s="2">
        <f t="shared" si="520"/>
        <v>0</v>
      </c>
      <c r="AN780" s="2">
        <f t="shared" si="520"/>
        <v>0</v>
      </c>
      <c r="AO780" s="2">
        <f t="shared" si="520"/>
        <v>0</v>
      </c>
      <c r="AP780" s="2">
        <f t="shared" si="520"/>
        <v>0</v>
      </c>
      <c r="AQ780" s="2">
        <f t="shared" si="520"/>
        <v>0</v>
      </c>
      <c r="AR780" s="2">
        <f t="shared" si="520"/>
        <v>0</v>
      </c>
      <c r="AS780" s="2">
        <f t="shared" si="520"/>
        <v>0</v>
      </c>
      <c r="AT780" s="2">
        <f t="shared" si="520"/>
        <v>0</v>
      </c>
      <c r="AU780" s="2">
        <f t="shared" ref="AU780:BZ780" si="521">AU798</f>
        <v>0</v>
      </c>
      <c r="AV780" s="2">
        <f t="shared" si="521"/>
        <v>0</v>
      </c>
      <c r="AW780" s="2">
        <f t="shared" si="521"/>
        <v>0</v>
      </c>
      <c r="AX780" s="2">
        <f t="shared" si="521"/>
        <v>0</v>
      </c>
      <c r="AY780" s="2">
        <f t="shared" si="521"/>
        <v>0</v>
      </c>
      <c r="AZ780" s="2">
        <f t="shared" si="521"/>
        <v>0</v>
      </c>
      <c r="BA780" s="2">
        <f t="shared" si="521"/>
        <v>0</v>
      </c>
      <c r="BB780" s="2">
        <f t="shared" si="521"/>
        <v>0</v>
      </c>
      <c r="BC780" s="2">
        <f t="shared" si="521"/>
        <v>0</v>
      </c>
      <c r="BD780" s="2">
        <f t="shared" si="521"/>
        <v>0</v>
      </c>
      <c r="BE780" s="2">
        <f t="shared" si="521"/>
        <v>0</v>
      </c>
      <c r="BF780" s="2">
        <f t="shared" si="521"/>
        <v>0</v>
      </c>
      <c r="BG780" s="2">
        <f t="shared" si="521"/>
        <v>0</v>
      </c>
      <c r="BH780" s="2">
        <f t="shared" si="521"/>
        <v>0</v>
      </c>
      <c r="BI780" s="2">
        <f t="shared" si="521"/>
        <v>0</v>
      </c>
      <c r="BJ780" s="2">
        <f t="shared" si="521"/>
        <v>0</v>
      </c>
      <c r="BK780" s="2">
        <f t="shared" si="521"/>
        <v>0</v>
      </c>
      <c r="BL780" s="2">
        <f t="shared" si="521"/>
        <v>0</v>
      </c>
      <c r="BM780" s="2">
        <f t="shared" si="521"/>
        <v>0</v>
      </c>
      <c r="BN780" s="2">
        <f t="shared" si="521"/>
        <v>0</v>
      </c>
      <c r="BO780" s="2">
        <f t="shared" si="521"/>
        <v>0</v>
      </c>
      <c r="BP780" s="2">
        <f t="shared" si="521"/>
        <v>0</v>
      </c>
      <c r="BQ780" s="2">
        <f t="shared" si="521"/>
        <v>0</v>
      </c>
      <c r="BR780" s="2">
        <f t="shared" si="521"/>
        <v>0</v>
      </c>
      <c r="BS780" s="2">
        <f t="shared" si="521"/>
        <v>0</v>
      </c>
      <c r="BT780" s="2">
        <f t="shared" si="521"/>
        <v>0</v>
      </c>
      <c r="BU780" s="2">
        <f t="shared" si="521"/>
        <v>0</v>
      </c>
      <c r="BV780" s="2">
        <f t="shared" si="521"/>
        <v>0</v>
      </c>
      <c r="BW780" s="2">
        <f t="shared" si="521"/>
        <v>0</v>
      </c>
      <c r="BX780" s="2">
        <f t="shared" si="521"/>
        <v>0</v>
      </c>
      <c r="BY780" s="2">
        <f t="shared" si="521"/>
        <v>0</v>
      </c>
      <c r="BZ780" s="2">
        <f t="shared" si="521"/>
        <v>0</v>
      </c>
      <c r="CA780" s="2">
        <f t="shared" ref="CA780:DF780" si="522">CA798</f>
        <v>0</v>
      </c>
      <c r="CB780" s="2">
        <f t="shared" si="522"/>
        <v>0</v>
      </c>
      <c r="CC780" s="2">
        <f t="shared" si="522"/>
        <v>0</v>
      </c>
      <c r="CD780" s="2">
        <f t="shared" si="522"/>
        <v>0</v>
      </c>
      <c r="CE780" s="2">
        <f t="shared" si="522"/>
        <v>0</v>
      </c>
      <c r="CF780" s="2">
        <f t="shared" si="522"/>
        <v>0</v>
      </c>
      <c r="CG780" s="2">
        <f t="shared" si="522"/>
        <v>0</v>
      </c>
      <c r="CH780" s="2">
        <f t="shared" si="522"/>
        <v>0</v>
      </c>
      <c r="CI780" s="2">
        <f t="shared" si="522"/>
        <v>0</v>
      </c>
      <c r="CJ780" s="2">
        <f t="shared" si="522"/>
        <v>0</v>
      </c>
      <c r="CK780" s="2">
        <f t="shared" si="522"/>
        <v>0</v>
      </c>
      <c r="CL780" s="2">
        <f t="shared" si="522"/>
        <v>0</v>
      </c>
      <c r="CM780" s="2">
        <f t="shared" si="522"/>
        <v>0</v>
      </c>
      <c r="CN780" s="2">
        <f t="shared" si="522"/>
        <v>0</v>
      </c>
      <c r="CO780" s="2">
        <f t="shared" si="522"/>
        <v>0</v>
      </c>
      <c r="CP780" s="2">
        <f t="shared" si="522"/>
        <v>0</v>
      </c>
      <c r="CQ780" s="2">
        <f t="shared" si="522"/>
        <v>0</v>
      </c>
      <c r="CR780" s="2">
        <f t="shared" si="522"/>
        <v>0</v>
      </c>
      <c r="CS780" s="2">
        <f t="shared" si="522"/>
        <v>0</v>
      </c>
      <c r="CT780" s="2">
        <f t="shared" si="522"/>
        <v>0</v>
      </c>
      <c r="CU780" s="2">
        <f t="shared" si="522"/>
        <v>0</v>
      </c>
      <c r="CV780" s="2">
        <f t="shared" si="522"/>
        <v>0</v>
      </c>
      <c r="CW780" s="2">
        <f t="shared" si="522"/>
        <v>0</v>
      </c>
      <c r="CX780" s="2">
        <f t="shared" si="522"/>
        <v>0</v>
      </c>
      <c r="CY780" s="2">
        <f t="shared" si="522"/>
        <v>0</v>
      </c>
      <c r="CZ780" s="2">
        <f t="shared" si="522"/>
        <v>0</v>
      </c>
      <c r="DA780" s="2">
        <f t="shared" si="522"/>
        <v>0</v>
      </c>
      <c r="DB780" s="2">
        <f t="shared" si="522"/>
        <v>0</v>
      </c>
      <c r="DC780" s="2">
        <f t="shared" si="522"/>
        <v>0</v>
      </c>
      <c r="DD780" s="2">
        <f t="shared" si="522"/>
        <v>0</v>
      </c>
      <c r="DE780" s="2">
        <f t="shared" si="522"/>
        <v>0</v>
      </c>
      <c r="DF780" s="2">
        <f t="shared" si="522"/>
        <v>0</v>
      </c>
      <c r="DG780" s="3">
        <f t="shared" ref="DG780:EL780" si="523">DG798</f>
        <v>0</v>
      </c>
      <c r="DH780" s="3">
        <f t="shared" si="523"/>
        <v>0</v>
      </c>
      <c r="DI780" s="3">
        <f t="shared" si="523"/>
        <v>0</v>
      </c>
      <c r="DJ780" s="3">
        <f t="shared" si="523"/>
        <v>0</v>
      </c>
      <c r="DK780" s="3">
        <f t="shared" si="523"/>
        <v>0</v>
      </c>
      <c r="DL780" s="3">
        <f t="shared" si="523"/>
        <v>0</v>
      </c>
      <c r="DM780" s="3">
        <f t="shared" si="523"/>
        <v>0</v>
      </c>
      <c r="DN780" s="3">
        <f t="shared" si="523"/>
        <v>0</v>
      </c>
      <c r="DO780" s="3">
        <f t="shared" si="523"/>
        <v>0</v>
      </c>
      <c r="DP780" s="3">
        <f t="shared" si="523"/>
        <v>0</v>
      </c>
      <c r="DQ780" s="3">
        <f t="shared" si="523"/>
        <v>0</v>
      </c>
      <c r="DR780" s="3">
        <f t="shared" si="523"/>
        <v>0</v>
      </c>
      <c r="DS780" s="3">
        <f t="shared" si="523"/>
        <v>0</v>
      </c>
      <c r="DT780" s="3">
        <f t="shared" si="523"/>
        <v>0</v>
      </c>
      <c r="DU780" s="3">
        <f t="shared" si="523"/>
        <v>0</v>
      </c>
      <c r="DV780" s="3">
        <f t="shared" si="523"/>
        <v>0</v>
      </c>
      <c r="DW780" s="3">
        <f t="shared" si="523"/>
        <v>0</v>
      </c>
      <c r="DX780" s="3">
        <f t="shared" si="523"/>
        <v>0</v>
      </c>
      <c r="DY780" s="3">
        <f t="shared" si="523"/>
        <v>0</v>
      </c>
      <c r="DZ780" s="3">
        <f t="shared" si="523"/>
        <v>0</v>
      </c>
      <c r="EA780" s="3">
        <f t="shared" si="523"/>
        <v>0</v>
      </c>
      <c r="EB780" s="3">
        <f t="shared" si="523"/>
        <v>0</v>
      </c>
      <c r="EC780" s="3">
        <f t="shared" si="523"/>
        <v>0</v>
      </c>
      <c r="ED780" s="3">
        <f t="shared" si="523"/>
        <v>0</v>
      </c>
      <c r="EE780" s="3">
        <f t="shared" si="523"/>
        <v>0</v>
      </c>
      <c r="EF780" s="3">
        <f t="shared" si="523"/>
        <v>0</v>
      </c>
      <c r="EG780" s="3">
        <f t="shared" si="523"/>
        <v>0</v>
      </c>
      <c r="EH780" s="3">
        <f t="shared" si="523"/>
        <v>0</v>
      </c>
      <c r="EI780" s="3">
        <f t="shared" si="523"/>
        <v>0</v>
      </c>
      <c r="EJ780" s="3">
        <f t="shared" si="523"/>
        <v>0</v>
      </c>
      <c r="EK780" s="3">
        <f t="shared" si="523"/>
        <v>0</v>
      </c>
      <c r="EL780" s="3">
        <f t="shared" si="523"/>
        <v>0</v>
      </c>
      <c r="EM780" s="3">
        <f t="shared" ref="EM780:FR780" si="524">EM798</f>
        <v>0</v>
      </c>
      <c r="EN780" s="3">
        <f t="shared" si="524"/>
        <v>0</v>
      </c>
      <c r="EO780" s="3">
        <f t="shared" si="524"/>
        <v>0</v>
      </c>
      <c r="EP780" s="3">
        <f t="shared" si="524"/>
        <v>0</v>
      </c>
      <c r="EQ780" s="3">
        <f t="shared" si="524"/>
        <v>0</v>
      </c>
      <c r="ER780" s="3">
        <f t="shared" si="524"/>
        <v>0</v>
      </c>
      <c r="ES780" s="3">
        <f t="shared" si="524"/>
        <v>0</v>
      </c>
      <c r="ET780" s="3">
        <f t="shared" si="524"/>
        <v>0</v>
      </c>
      <c r="EU780" s="3">
        <f t="shared" si="524"/>
        <v>0</v>
      </c>
      <c r="EV780" s="3">
        <f t="shared" si="524"/>
        <v>0</v>
      </c>
      <c r="EW780" s="3">
        <f t="shared" si="524"/>
        <v>0</v>
      </c>
      <c r="EX780" s="3">
        <f t="shared" si="524"/>
        <v>0</v>
      </c>
      <c r="EY780" s="3">
        <f t="shared" si="524"/>
        <v>0</v>
      </c>
      <c r="EZ780" s="3">
        <f t="shared" si="524"/>
        <v>0</v>
      </c>
      <c r="FA780" s="3">
        <f t="shared" si="524"/>
        <v>0</v>
      </c>
      <c r="FB780" s="3">
        <f t="shared" si="524"/>
        <v>0</v>
      </c>
      <c r="FC780" s="3">
        <f t="shared" si="524"/>
        <v>0</v>
      </c>
      <c r="FD780" s="3">
        <f t="shared" si="524"/>
        <v>0</v>
      </c>
      <c r="FE780" s="3">
        <f t="shared" si="524"/>
        <v>0</v>
      </c>
      <c r="FF780" s="3">
        <f t="shared" si="524"/>
        <v>0</v>
      </c>
      <c r="FG780" s="3">
        <f t="shared" si="524"/>
        <v>0</v>
      </c>
      <c r="FH780" s="3">
        <f t="shared" si="524"/>
        <v>0</v>
      </c>
      <c r="FI780" s="3">
        <f t="shared" si="524"/>
        <v>0</v>
      </c>
      <c r="FJ780" s="3">
        <f t="shared" si="524"/>
        <v>0</v>
      </c>
      <c r="FK780" s="3">
        <f t="shared" si="524"/>
        <v>0</v>
      </c>
      <c r="FL780" s="3">
        <f t="shared" si="524"/>
        <v>0</v>
      </c>
      <c r="FM780" s="3">
        <f t="shared" si="524"/>
        <v>0</v>
      </c>
      <c r="FN780" s="3">
        <f t="shared" si="524"/>
        <v>0</v>
      </c>
      <c r="FO780" s="3">
        <f t="shared" si="524"/>
        <v>0</v>
      </c>
      <c r="FP780" s="3">
        <f t="shared" si="524"/>
        <v>0</v>
      </c>
      <c r="FQ780" s="3">
        <f t="shared" si="524"/>
        <v>0</v>
      </c>
      <c r="FR780" s="3">
        <f t="shared" si="524"/>
        <v>0</v>
      </c>
      <c r="FS780" s="3">
        <f t="shared" ref="FS780:GX780" si="525">FS798</f>
        <v>0</v>
      </c>
      <c r="FT780" s="3">
        <f t="shared" si="525"/>
        <v>0</v>
      </c>
      <c r="FU780" s="3">
        <f t="shared" si="525"/>
        <v>0</v>
      </c>
      <c r="FV780" s="3">
        <f t="shared" si="525"/>
        <v>0</v>
      </c>
      <c r="FW780" s="3">
        <f t="shared" si="525"/>
        <v>0</v>
      </c>
      <c r="FX780" s="3">
        <f t="shared" si="525"/>
        <v>0</v>
      </c>
      <c r="FY780" s="3">
        <f t="shared" si="525"/>
        <v>0</v>
      </c>
      <c r="FZ780" s="3">
        <f t="shared" si="525"/>
        <v>0</v>
      </c>
      <c r="GA780" s="3">
        <f t="shared" si="525"/>
        <v>0</v>
      </c>
      <c r="GB780" s="3">
        <f t="shared" si="525"/>
        <v>0</v>
      </c>
      <c r="GC780" s="3">
        <f t="shared" si="525"/>
        <v>0</v>
      </c>
      <c r="GD780" s="3">
        <f t="shared" si="525"/>
        <v>0</v>
      </c>
      <c r="GE780" s="3">
        <f t="shared" si="525"/>
        <v>0</v>
      </c>
      <c r="GF780" s="3">
        <f t="shared" si="525"/>
        <v>0</v>
      </c>
      <c r="GG780" s="3">
        <f t="shared" si="525"/>
        <v>0</v>
      </c>
      <c r="GH780" s="3">
        <f t="shared" si="525"/>
        <v>0</v>
      </c>
      <c r="GI780" s="3">
        <f t="shared" si="525"/>
        <v>0</v>
      </c>
      <c r="GJ780" s="3">
        <f t="shared" si="525"/>
        <v>0</v>
      </c>
      <c r="GK780" s="3">
        <f t="shared" si="525"/>
        <v>0</v>
      </c>
      <c r="GL780" s="3">
        <f t="shared" si="525"/>
        <v>0</v>
      </c>
      <c r="GM780" s="3">
        <f t="shared" si="525"/>
        <v>0</v>
      </c>
      <c r="GN780" s="3">
        <f t="shared" si="525"/>
        <v>0</v>
      </c>
      <c r="GO780" s="3">
        <f t="shared" si="525"/>
        <v>0</v>
      </c>
      <c r="GP780" s="3">
        <f t="shared" si="525"/>
        <v>0</v>
      </c>
      <c r="GQ780" s="3">
        <f t="shared" si="525"/>
        <v>0</v>
      </c>
      <c r="GR780" s="3">
        <f t="shared" si="525"/>
        <v>0</v>
      </c>
      <c r="GS780" s="3">
        <f t="shared" si="525"/>
        <v>0</v>
      </c>
      <c r="GT780" s="3">
        <f t="shared" si="525"/>
        <v>0</v>
      </c>
      <c r="GU780" s="3">
        <f t="shared" si="525"/>
        <v>0</v>
      </c>
      <c r="GV780" s="3">
        <f t="shared" si="525"/>
        <v>0</v>
      </c>
      <c r="GW780" s="3">
        <f t="shared" si="525"/>
        <v>0</v>
      </c>
      <c r="GX780" s="3">
        <f t="shared" si="525"/>
        <v>0</v>
      </c>
    </row>
    <row r="782" spans="1:245" x14ac:dyDescent="0.2">
      <c r="A782">
        <v>17</v>
      </c>
      <c r="B782">
        <v>1</v>
      </c>
      <c r="C782">
        <f>ROW(SmtRes!A97)</f>
        <v>97</v>
      </c>
      <c r="D782">
        <f>ROW(EtalonRes!A241)</f>
        <v>241</v>
      </c>
      <c r="E782" t="s">
        <v>298</v>
      </c>
      <c r="F782" t="s">
        <v>124</v>
      </c>
      <c r="G782" t="s">
        <v>125</v>
      </c>
      <c r="H782" t="s">
        <v>20</v>
      </c>
      <c r="I782">
        <v>0</v>
      </c>
      <c r="J782">
        <v>0</v>
      </c>
      <c r="O782">
        <f t="shared" ref="O782:O796" si="526">ROUND(CP782,2)</f>
        <v>0</v>
      </c>
      <c r="P782">
        <f t="shared" ref="P782:P796" si="527">ROUND(CQ782*I782,2)</f>
        <v>0</v>
      </c>
      <c r="Q782">
        <f t="shared" ref="Q782:Q796" si="528">ROUND(CR782*I782,2)</f>
        <v>0</v>
      </c>
      <c r="R782">
        <f t="shared" ref="R782:R796" si="529">ROUND(CS782*I782,2)</f>
        <v>0</v>
      </c>
      <c r="S782">
        <f t="shared" ref="S782:S796" si="530">ROUND(CT782*I782,2)</f>
        <v>0</v>
      </c>
      <c r="T782">
        <f t="shared" ref="T782:T796" si="531">ROUND(CU782*I782,2)</f>
        <v>0</v>
      </c>
      <c r="U782">
        <f t="shared" ref="U782:U796" si="532">CV782*I782</f>
        <v>0</v>
      </c>
      <c r="V782">
        <f t="shared" ref="V782:V796" si="533">CW782*I782</f>
        <v>0</v>
      </c>
      <c r="W782">
        <f t="shared" ref="W782:W796" si="534">ROUND(CX782*I782,2)</f>
        <v>0</v>
      </c>
      <c r="X782">
        <f t="shared" ref="X782:X796" si="535">ROUND(CY782,2)</f>
        <v>0</v>
      </c>
      <c r="Y782">
        <f t="shared" ref="Y782:Y796" si="536">ROUND(CZ782,2)</f>
        <v>0</v>
      </c>
      <c r="AA782">
        <v>39292387</v>
      </c>
      <c r="AB782">
        <f t="shared" ref="AB782:AB796" si="537">ROUND((AC782+AD782+AF782),6)</f>
        <v>8776.4</v>
      </c>
      <c r="AC782">
        <f>ROUND((ES782),6)</f>
        <v>0</v>
      </c>
      <c r="AD782">
        <f>ROUND((((ET782)-(EU782))+AE782),6)</f>
        <v>8502.7099999999991</v>
      </c>
      <c r="AE782">
        <f t="shared" ref="AE782:AF786" si="538">ROUND((EU782),6)</f>
        <v>3260.42</v>
      </c>
      <c r="AF782">
        <f t="shared" si="538"/>
        <v>273.69</v>
      </c>
      <c r="AG782">
        <f t="shared" ref="AG782:AG796" si="539">ROUND((AP782),6)</f>
        <v>0</v>
      </c>
      <c r="AH782">
        <f t="shared" ref="AH782:AI786" si="540">(EW782)</f>
        <v>1.59</v>
      </c>
      <c r="AI782">
        <f t="shared" si="540"/>
        <v>0</v>
      </c>
      <c r="AJ782">
        <f t="shared" ref="AJ782:AJ796" si="541">(AS782)</f>
        <v>0</v>
      </c>
      <c r="AK782">
        <v>8776.4</v>
      </c>
      <c r="AL782">
        <v>0</v>
      </c>
      <c r="AM782">
        <v>8502.7099999999991</v>
      </c>
      <c r="AN782">
        <v>3260.42</v>
      </c>
      <c r="AO782">
        <v>273.69</v>
      </c>
      <c r="AP782">
        <v>0</v>
      </c>
      <c r="AQ782">
        <v>1.59</v>
      </c>
      <c r="AR782">
        <v>0</v>
      </c>
      <c r="AS782">
        <v>0</v>
      </c>
      <c r="AT782">
        <v>70</v>
      </c>
      <c r="AU782">
        <v>10</v>
      </c>
      <c r="AV782">
        <v>1</v>
      </c>
      <c r="AW782">
        <v>1</v>
      </c>
      <c r="AZ782">
        <v>1</v>
      </c>
      <c r="BA782">
        <v>1</v>
      </c>
      <c r="BB782">
        <v>1</v>
      </c>
      <c r="BC782">
        <v>1</v>
      </c>
      <c r="BD782" t="s">
        <v>3</v>
      </c>
      <c r="BE782" t="s">
        <v>3</v>
      </c>
      <c r="BF782" t="s">
        <v>3</v>
      </c>
      <c r="BG782" t="s">
        <v>3</v>
      </c>
      <c r="BH782">
        <v>0</v>
      </c>
      <c r="BI782">
        <v>4</v>
      </c>
      <c r="BJ782" t="s">
        <v>126</v>
      </c>
      <c r="BM782">
        <v>0</v>
      </c>
      <c r="BN782">
        <v>0</v>
      </c>
      <c r="BO782" t="s">
        <v>3</v>
      </c>
      <c r="BP782">
        <v>0</v>
      </c>
      <c r="BQ782">
        <v>1</v>
      </c>
      <c r="BR782">
        <v>0</v>
      </c>
      <c r="BS782">
        <v>1</v>
      </c>
      <c r="BT782">
        <v>1</v>
      </c>
      <c r="BU782">
        <v>1</v>
      </c>
      <c r="BV782">
        <v>1</v>
      </c>
      <c r="BW782">
        <v>1</v>
      </c>
      <c r="BX782">
        <v>1</v>
      </c>
      <c r="BY782" t="s">
        <v>3</v>
      </c>
      <c r="BZ782">
        <v>70</v>
      </c>
      <c r="CA782">
        <v>10</v>
      </c>
      <c r="CE782">
        <v>0</v>
      </c>
      <c r="CF782">
        <v>0</v>
      </c>
      <c r="CG782">
        <v>0</v>
      </c>
      <c r="CM782">
        <v>0</v>
      </c>
      <c r="CN782" t="s">
        <v>3</v>
      </c>
      <c r="CO782">
        <v>0</v>
      </c>
      <c r="CP782">
        <f t="shared" ref="CP782:CP796" si="542">(P782+Q782+S782)</f>
        <v>0</v>
      </c>
      <c r="CQ782">
        <f t="shared" ref="CQ782:CQ796" si="543">(AC782*BC782*AW782)</f>
        <v>0</v>
      </c>
      <c r="CR782">
        <f>((((ET782)*BB782-(EU782)*BS782)+AE782*BS782)*AV782)</f>
        <v>8502.7099999999991</v>
      </c>
      <c r="CS782">
        <f t="shared" ref="CS782:CS796" si="544">(AE782*BS782*AV782)</f>
        <v>3260.42</v>
      </c>
      <c r="CT782">
        <f t="shared" ref="CT782:CT796" si="545">(AF782*BA782*AV782)</f>
        <v>273.69</v>
      </c>
      <c r="CU782">
        <f t="shared" ref="CU782:CU796" si="546">AG782</f>
        <v>0</v>
      </c>
      <c r="CV782">
        <f t="shared" ref="CV782:CV796" si="547">(AH782*AV782)</f>
        <v>1.59</v>
      </c>
      <c r="CW782">
        <f t="shared" ref="CW782:CW796" si="548">AI782</f>
        <v>0</v>
      </c>
      <c r="CX782">
        <f t="shared" ref="CX782:CX796" si="549">AJ782</f>
        <v>0</v>
      </c>
      <c r="CY782">
        <f t="shared" ref="CY782:CY796" si="550">((S782*BZ782)/100)</f>
        <v>0</v>
      </c>
      <c r="CZ782">
        <f t="shared" ref="CZ782:CZ796" si="551">((S782*CA782)/100)</f>
        <v>0</v>
      </c>
      <c r="DC782" t="s">
        <v>3</v>
      </c>
      <c r="DD782" t="s">
        <v>3</v>
      </c>
      <c r="DE782" t="s">
        <v>3</v>
      </c>
      <c r="DF782" t="s">
        <v>3</v>
      </c>
      <c r="DG782" t="s">
        <v>3</v>
      </c>
      <c r="DH782" t="s">
        <v>3</v>
      </c>
      <c r="DI782" t="s">
        <v>3</v>
      </c>
      <c r="DJ782" t="s">
        <v>3</v>
      </c>
      <c r="DK782" t="s">
        <v>3</v>
      </c>
      <c r="DL782" t="s">
        <v>3</v>
      </c>
      <c r="DM782" t="s">
        <v>3</v>
      </c>
      <c r="DN782">
        <v>0</v>
      </c>
      <c r="DO782">
        <v>0</v>
      </c>
      <c r="DP782">
        <v>1</v>
      </c>
      <c r="DQ782">
        <v>1</v>
      </c>
      <c r="DU782">
        <v>1007</v>
      </c>
      <c r="DV782" t="s">
        <v>20</v>
      </c>
      <c r="DW782" t="s">
        <v>20</v>
      </c>
      <c r="DX782">
        <v>100</v>
      </c>
      <c r="EE782">
        <v>34857346</v>
      </c>
      <c r="EF782">
        <v>1</v>
      </c>
      <c r="EG782" t="s">
        <v>22</v>
      </c>
      <c r="EH782">
        <v>0</v>
      </c>
      <c r="EI782" t="s">
        <v>3</v>
      </c>
      <c r="EJ782">
        <v>4</v>
      </c>
      <c r="EK782">
        <v>0</v>
      </c>
      <c r="EL782" t="s">
        <v>23</v>
      </c>
      <c r="EM782" t="s">
        <v>24</v>
      </c>
      <c r="EO782" t="s">
        <v>3</v>
      </c>
      <c r="EQ782">
        <v>0</v>
      </c>
      <c r="ER782">
        <v>8776.4</v>
      </c>
      <c r="ES782">
        <v>0</v>
      </c>
      <c r="ET782">
        <v>8502.7099999999991</v>
      </c>
      <c r="EU782">
        <v>3260.42</v>
      </c>
      <c r="EV782">
        <v>273.69</v>
      </c>
      <c r="EW782">
        <v>1.59</v>
      </c>
      <c r="EX782">
        <v>0</v>
      </c>
      <c r="EY782">
        <v>0</v>
      </c>
      <c r="FQ782">
        <v>0</v>
      </c>
      <c r="FR782">
        <f t="shared" ref="FR782:FR796" si="552">ROUND(IF(AND(BH782=3,BI782=3),P782,0),2)</f>
        <v>0</v>
      </c>
      <c r="FS782">
        <v>0</v>
      </c>
      <c r="FX782">
        <v>70</v>
      </c>
      <c r="FY782">
        <v>10</v>
      </c>
      <c r="GA782" t="s">
        <v>3</v>
      </c>
      <c r="GD782">
        <v>0</v>
      </c>
      <c r="GF782">
        <v>929397458</v>
      </c>
      <c r="GG782">
        <v>2</v>
      </c>
      <c r="GH782">
        <v>1</v>
      </c>
      <c r="GI782">
        <v>-2</v>
      </c>
      <c r="GJ782">
        <v>0</v>
      </c>
      <c r="GK782">
        <f>ROUND(R782*(R12)/100,2)</f>
        <v>0</v>
      </c>
      <c r="GL782">
        <f t="shared" ref="GL782:GL796" si="553">ROUND(IF(AND(BH782=3,BI782=3,FS782&lt;&gt;0),P782,0),2)</f>
        <v>0</v>
      </c>
      <c r="GM782">
        <f>ROUND(O782+X782+Y782+GK782,2)+GX782</f>
        <v>0</v>
      </c>
      <c r="GN782">
        <f>IF(OR(BI782=0,BI782=1),ROUND(O782+X782+Y782+GK782,2),0)</f>
        <v>0</v>
      </c>
      <c r="GO782">
        <f>IF(BI782=2,ROUND(O782+X782+Y782+GK782,2),0)</f>
        <v>0</v>
      </c>
      <c r="GP782">
        <f>IF(BI782=4,ROUND(O782+X782+Y782+GK782,2)+GX782,0)</f>
        <v>0</v>
      </c>
      <c r="GR782">
        <v>0</v>
      </c>
      <c r="GS782">
        <v>3</v>
      </c>
      <c r="GT782">
        <v>0</v>
      </c>
      <c r="GU782" t="s">
        <v>3</v>
      </c>
      <c r="GV782">
        <f t="shared" ref="GV782:GV796" si="554">ROUND((GT782),6)</f>
        <v>0</v>
      </c>
      <c r="GW782">
        <v>1</v>
      </c>
      <c r="GX782">
        <f t="shared" ref="GX782:GX796" si="555">ROUND(HC782*I782,2)</f>
        <v>0</v>
      </c>
      <c r="HA782">
        <v>0</v>
      </c>
      <c r="HB782">
        <v>0</v>
      </c>
      <c r="HC782">
        <f t="shared" ref="HC782:HC796" si="556">GV782*GW782</f>
        <v>0</v>
      </c>
      <c r="IK782">
        <v>0</v>
      </c>
    </row>
    <row r="783" spans="1:245" x14ac:dyDescent="0.2">
      <c r="A783">
        <v>17</v>
      </c>
      <c r="B783">
        <v>1</v>
      </c>
      <c r="C783">
        <f>ROW(SmtRes!A98)</f>
        <v>98</v>
      </c>
      <c r="D783">
        <f>ROW(EtalonRes!A242)</f>
        <v>242</v>
      </c>
      <c r="E783" t="s">
        <v>299</v>
      </c>
      <c r="F783" t="s">
        <v>128</v>
      </c>
      <c r="G783" t="s">
        <v>129</v>
      </c>
      <c r="H783" t="s">
        <v>20</v>
      </c>
      <c r="I783">
        <f>ROUND(I782/0.9*0.1,9)</f>
        <v>0</v>
      </c>
      <c r="J783">
        <v>0</v>
      </c>
      <c r="O783">
        <f t="shared" si="526"/>
        <v>0</v>
      </c>
      <c r="P783">
        <f t="shared" si="527"/>
        <v>0</v>
      </c>
      <c r="Q783">
        <f t="shared" si="528"/>
        <v>0</v>
      </c>
      <c r="R783">
        <f t="shared" si="529"/>
        <v>0</v>
      </c>
      <c r="S783">
        <f t="shared" si="530"/>
        <v>0</v>
      </c>
      <c r="T783">
        <f t="shared" si="531"/>
        <v>0</v>
      </c>
      <c r="U783">
        <f t="shared" si="532"/>
        <v>0</v>
      </c>
      <c r="V783">
        <f t="shared" si="533"/>
        <v>0</v>
      </c>
      <c r="W783">
        <f t="shared" si="534"/>
        <v>0</v>
      </c>
      <c r="X783">
        <f t="shared" si="535"/>
        <v>0</v>
      </c>
      <c r="Y783">
        <f t="shared" si="536"/>
        <v>0</v>
      </c>
      <c r="AA783">
        <v>39292387</v>
      </c>
      <c r="AB783">
        <f t="shared" si="537"/>
        <v>39952.26</v>
      </c>
      <c r="AC783">
        <f>ROUND((ES783),6)</f>
        <v>0</v>
      </c>
      <c r="AD783">
        <f>ROUND((((ET783)-(EU783))+AE783),6)</f>
        <v>0</v>
      </c>
      <c r="AE783">
        <f t="shared" si="538"/>
        <v>0</v>
      </c>
      <c r="AF783">
        <f t="shared" si="538"/>
        <v>39952.26</v>
      </c>
      <c r="AG783">
        <f t="shared" si="539"/>
        <v>0</v>
      </c>
      <c r="AH783">
        <f t="shared" si="540"/>
        <v>221.6</v>
      </c>
      <c r="AI783">
        <f t="shared" si="540"/>
        <v>0</v>
      </c>
      <c r="AJ783">
        <f t="shared" si="541"/>
        <v>0</v>
      </c>
      <c r="AK783">
        <v>39952.26</v>
      </c>
      <c r="AL783">
        <v>0</v>
      </c>
      <c r="AM783">
        <v>0</v>
      </c>
      <c r="AN783">
        <v>0</v>
      </c>
      <c r="AO783">
        <v>39952.26</v>
      </c>
      <c r="AP783">
        <v>0</v>
      </c>
      <c r="AQ783">
        <v>221.6</v>
      </c>
      <c r="AR783">
        <v>0</v>
      </c>
      <c r="AS783">
        <v>0</v>
      </c>
      <c r="AT783">
        <v>70</v>
      </c>
      <c r="AU783">
        <v>10</v>
      </c>
      <c r="AV783">
        <v>1</v>
      </c>
      <c r="AW783">
        <v>1</v>
      </c>
      <c r="AZ783">
        <v>1</v>
      </c>
      <c r="BA783">
        <v>1</v>
      </c>
      <c r="BB783">
        <v>1</v>
      </c>
      <c r="BC783">
        <v>1</v>
      </c>
      <c r="BD783" t="s">
        <v>3</v>
      </c>
      <c r="BE783" t="s">
        <v>3</v>
      </c>
      <c r="BF783" t="s">
        <v>3</v>
      </c>
      <c r="BG783" t="s">
        <v>3</v>
      </c>
      <c r="BH783">
        <v>0</v>
      </c>
      <c r="BI783">
        <v>4</v>
      </c>
      <c r="BJ783" t="s">
        <v>130</v>
      </c>
      <c r="BM783">
        <v>0</v>
      </c>
      <c r="BN783">
        <v>0</v>
      </c>
      <c r="BO783" t="s">
        <v>3</v>
      </c>
      <c r="BP783">
        <v>0</v>
      </c>
      <c r="BQ783">
        <v>1</v>
      </c>
      <c r="BR783">
        <v>0</v>
      </c>
      <c r="BS783">
        <v>1</v>
      </c>
      <c r="BT783">
        <v>1</v>
      </c>
      <c r="BU783">
        <v>1</v>
      </c>
      <c r="BV783">
        <v>1</v>
      </c>
      <c r="BW783">
        <v>1</v>
      </c>
      <c r="BX783">
        <v>1</v>
      </c>
      <c r="BY783" t="s">
        <v>3</v>
      </c>
      <c r="BZ783">
        <v>70</v>
      </c>
      <c r="CA783">
        <v>10</v>
      </c>
      <c r="CE783">
        <v>0</v>
      </c>
      <c r="CF783">
        <v>0</v>
      </c>
      <c r="CG783">
        <v>0</v>
      </c>
      <c r="CM783">
        <v>0</v>
      </c>
      <c r="CN783" t="s">
        <v>3</v>
      </c>
      <c r="CO783">
        <v>0</v>
      </c>
      <c r="CP783">
        <f t="shared" si="542"/>
        <v>0</v>
      </c>
      <c r="CQ783">
        <f t="shared" si="543"/>
        <v>0</v>
      </c>
      <c r="CR783">
        <f>((((ET783)*BB783-(EU783)*BS783)+AE783*BS783)*AV783)</f>
        <v>0</v>
      </c>
      <c r="CS783">
        <f t="shared" si="544"/>
        <v>0</v>
      </c>
      <c r="CT783">
        <f t="shared" si="545"/>
        <v>39952.26</v>
      </c>
      <c r="CU783">
        <f t="shared" si="546"/>
        <v>0</v>
      </c>
      <c r="CV783">
        <f t="shared" si="547"/>
        <v>221.6</v>
      </c>
      <c r="CW783">
        <f t="shared" si="548"/>
        <v>0</v>
      </c>
      <c r="CX783">
        <f t="shared" si="549"/>
        <v>0</v>
      </c>
      <c r="CY783">
        <f t="shared" si="550"/>
        <v>0</v>
      </c>
      <c r="CZ783">
        <f t="shared" si="551"/>
        <v>0</v>
      </c>
      <c r="DC783" t="s">
        <v>3</v>
      </c>
      <c r="DD783" t="s">
        <v>3</v>
      </c>
      <c r="DE783" t="s">
        <v>3</v>
      </c>
      <c r="DF783" t="s">
        <v>3</v>
      </c>
      <c r="DG783" t="s">
        <v>3</v>
      </c>
      <c r="DH783" t="s">
        <v>3</v>
      </c>
      <c r="DI783" t="s">
        <v>3</v>
      </c>
      <c r="DJ783" t="s">
        <v>3</v>
      </c>
      <c r="DK783" t="s">
        <v>3</v>
      </c>
      <c r="DL783" t="s">
        <v>3</v>
      </c>
      <c r="DM783" t="s">
        <v>3</v>
      </c>
      <c r="DN783">
        <v>0</v>
      </c>
      <c r="DO783">
        <v>0</v>
      </c>
      <c r="DP783">
        <v>1</v>
      </c>
      <c r="DQ783">
        <v>1</v>
      </c>
      <c r="DU783">
        <v>1007</v>
      </c>
      <c r="DV783" t="s">
        <v>20</v>
      </c>
      <c r="DW783" t="s">
        <v>20</v>
      </c>
      <c r="DX783">
        <v>100</v>
      </c>
      <c r="EE783">
        <v>34857346</v>
      </c>
      <c r="EF783">
        <v>1</v>
      </c>
      <c r="EG783" t="s">
        <v>22</v>
      </c>
      <c r="EH783">
        <v>0</v>
      </c>
      <c r="EI783" t="s">
        <v>3</v>
      </c>
      <c r="EJ783">
        <v>4</v>
      </c>
      <c r="EK783">
        <v>0</v>
      </c>
      <c r="EL783" t="s">
        <v>23</v>
      </c>
      <c r="EM783" t="s">
        <v>24</v>
      </c>
      <c r="EO783" t="s">
        <v>3</v>
      </c>
      <c r="EQ783">
        <v>0</v>
      </c>
      <c r="ER783">
        <v>39952.26</v>
      </c>
      <c r="ES783">
        <v>0</v>
      </c>
      <c r="ET783">
        <v>0</v>
      </c>
      <c r="EU783">
        <v>0</v>
      </c>
      <c r="EV783">
        <v>39952.26</v>
      </c>
      <c r="EW783">
        <v>221.6</v>
      </c>
      <c r="EX783">
        <v>0</v>
      </c>
      <c r="EY783">
        <v>0</v>
      </c>
      <c r="FQ783">
        <v>0</v>
      </c>
      <c r="FR783">
        <f t="shared" si="552"/>
        <v>0</v>
      </c>
      <c r="FS783">
        <v>0</v>
      </c>
      <c r="FX783">
        <v>70</v>
      </c>
      <c r="FY783">
        <v>10</v>
      </c>
      <c r="GA783" t="s">
        <v>3</v>
      </c>
      <c r="GD783">
        <v>0</v>
      </c>
      <c r="GF783">
        <v>-867358258</v>
      </c>
      <c r="GG783">
        <v>2</v>
      </c>
      <c r="GH783">
        <v>1</v>
      </c>
      <c r="GI783">
        <v>-2</v>
      </c>
      <c r="GJ783">
        <v>0</v>
      </c>
      <c r="GK783">
        <f>ROUND(R783*(R12)/100,2)</f>
        <v>0</v>
      </c>
      <c r="GL783">
        <f t="shared" si="553"/>
        <v>0</v>
      </c>
      <c r="GM783">
        <f>ROUND(O783+X783+Y783+GK783,2)+GX783</f>
        <v>0</v>
      </c>
      <c r="GN783">
        <f>IF(OR(BI783=0,BI783=1),ROUND(O783+X783+Y783+GK783,2),0)</f>
        <v>0</v>
      </c>
      <c r="GO783">
        <f>IF(BI783=2,ROUND(O783+X783+Y783+GK783,2),0)</f>
        <v>0</v>
      </c>
      <c r="GP783">
        <f>IF(BI783=4,ROUND(O783+X783+Y783+GK783,2)+GX783,0)</f>
        <v>0</v>
      </c>
      <c r="GR783">
        <v>0</v>
      </c>
      <c r="GS783">
        <v>3</v>
      </c>
      <c r="GT783">
        <v>0</v>
      </c>
      <c r="GU783" t="s">
        <v>3</v>
      </c>
      <c r="GV783">
        <f t="shared" si="554"/>
        <v>0</v>
      </c>
      <c r="GW783">
        <v>1</v>
      </c>
      <c r="GX783">
        <f t="shared" si="555"/>
        <v>0</v>
      </c>
      <c r="HA783">
        <v>0</v>
      </c>
      <c r="HB783">
        <v>0</v>
      </c>
      <c r="HC783">
        <f t="shared" si="556"/>
        <v>0</v>
      </c>
      <c r="IK783">
        <v>0</v>
      </c>
    </row>
    <row r="784" spans="1:245" x14ac:dyDescent="0.2">
      <c r="A784">
        <v>17</v>
      </c>
      <c r="B784">
        <v>1</v>
      </c>
      <c r="C784">
        <f>ROW(SmtRes!A101)</f>
        <v>101</v>
      </c>
      <c r="D784">
        <f>ROW(EtalonRes!A245)</f>
        <v>245</v>
      </c>
      <c r="E784" t="s">
        <v>300</v>
      </c>
      <c r="F784" t="s">
        <v>124</v>
      </c>
      <c r="G784" t="s">
        <v>125</v>
      </c>
      <c r="H784" t="s">
        <v>20</v>
      </c>
      <c r="I784">
        <f>ROUND(I783*0.9,9)</f>
        <v>0</v>
      </c>
      <c r="J784">
        <v>0</v>
      </c>
      <c r="O784">
        <f t="shared" si="526"/>
        <v>0</v>
      </c>
      <c r="P784">
        <f t="shared" si="527"/>
        <v>0</v>
      </c>
      <c r="Q784">
        <f t="shared" si="528"/>
        <v>0</v>
      </c>
      <c r="R784">
        <f t="shared" si="529"/>
        <v>0</v>
      </c>
      <c r="S784">
        <f t="shared" si="530"/>
        <v>0</v>
      </c>
      <c r="T784">
        <f t="shared" si="531"/>
        <v>0</v>
      </c>
      <c r="U784">
        <f t="shared" si="532"/>
        <v>0</v>
      </c>
      <c r="V784">
        <f t="shared" si="533"/>
        <v>0</v>
      </c>
      <c r="W784">
        <f t="shared" si="534"/>
        <v>0</v>
      </c>
      <c r="X784">
        <f t="shared" si="535"/>
        <v>0</v>
      </c>
      <c r="Y784">
        <f t="shared" si="536"/>
        <v>0</v>
      </c>
      <c r="AA784">
        <v>39292387</v>
      </c>
      <c r="AB784">
        <f t="shared" si="537"/>
        <v>8776.4</v>
      </c>
      <c r="AC784">
        <f>ROUND((ES784),6)</f>
        <v>0</v>
      </c>
      <c r="AD784">
        <f>ROUND((((ET784)-(EU784))+AE784),6)</f>
        <v>8502.7099999999991</v>
      </c>
      <c r="AE784">
        <f t="shared" si="538"/>
        <v>3260.42</v>
      </c>
      <c r="AF784">
        <f t="shared" si="538"/>
        <v>273.69</v>
      </c>
      <c r="AG784">
        <f t="shared" si="539"/>
        <v>0</v>
      </c>
      <c r="AH784">
        <f t="shared" si="540"/>
        <v>1.59</v>
      </c>
      <c r="AI784">
        <f t="shared" si="540"/>
        <v>0</v>
      </c>
      <c r="AJ784">
        <f t="shared" si="541"/>
        <v>0</v>
      </c>
      <c r="AK784">
        <v>8776.4</v>
      </c>
      <c r="AL784">
        <v>0</v>
      </c>
      <c r="AM784">
        <v>8502.7099999999991</v>
      </c>
      <c r="AN784">
        <v>3260.42</v>
      </c>
      <c r="AO784">
        <v>273.69</v>
      </c>
      <c r="AP784">
        <v>0</v>
      </c>
      <c r="AQ784">
        <v>1.59</v>
      </c>
      <c r="AR784">
        <v>0</v>
      </c>
      <c r="AS784">
        <v>0</v>
      </c>
      <c r="AT784">
        <v>70</v>
      </c>
      <c r="AU784">
        <v>10</v>
      </c>
      <c r="AV784">
        <v>1</v>
      </c>
      <c r="AW784">
        <v>1</v>
      </c>
      <c r="AZ784">
        <v>1</v>
      </c>
      <c r="BA784">
        <v>1</v>
      </c>
      <c r="BB784">
        <v>1</v>
      </c>
      <c r="BC784">
        <v>1</v>
      </c>
      <c r="BD784" t="s">
        <v>3</v>
      </c>
      <c r="BE784" t="s">
        <v>3</v>
      </c>
      <c r="BF784" t="s">
        <v>3</v>
      </c>
      <c r="BG784" t="s">
        <v>3</v>
      </c>
      <c r="BH784">
        <v>0</v>
      </c>
      <c r="BI784">
        <v>4</v>
      </c>
      <c r="BJ784" t="s">
        <v>126</v>
      </c>
      <c r="BM784">
        <v>0</v>
      </c>
      <c r="BN784">
        <v>0</v>
      </c>
      <c r="BO784" t="s">
        <v>3</v>
      </c>
      <c r="BP784">
        <v>0</v>
      </c>
      <c r="BQ784">
        <v>1</v>
      </c>
      <c r="BR784">
        <v>0</v>
      </c>
      <c r="BS784">
        <v>1</v>
      </c>
      <c r="BT784">
        <v>1</v>
      </c>
      <c r="BU784">
        <v>1</v>
      </c>
      <c r="BV784">
        <v>1</v>
      </c>
      <c r="BW784">
        <v>1</v>
      </c>
      <c r="BX784">
        <v>1</v>
      </c>
      <c r="BY784" t="s">
        <v>3</v>
      </c>
      <c r="BZ784">
        <v>70</v>
      </c>
      <c r="CA784">
        <v>10</v>
      </c>
      <c r="CE784">
        <v>0</v>
      </c>
      <c r="CF784">
        <v>0</v>
      </c>
      <c r="CG784">
        <v>0</v>
      </c>
      <c r="CM784">
        <v>0</v>
      </c>
      <c r="CN784" t="s">
        <v>3</v>
      </c>
      <c r="CO784">
        <v>0</v>
      </c>
      <c r="CP784">
        <f t="shared" si="542"/>
        <v>0</v>
      </c>
      <c r="CQ784">
        <f t="shared" si="543"/>
        <v>0</v>
      </c>
      <c r="CR784">
        <f>((((ET784)*BB784-(EU784)*BS784)+AE784*BS784)*AV784)</f>
        <v>8502.7099999999991</v>
      </c>
      <c r="CS784">
        <f t="shared" si="544"/>
        <v>3260.42</v>
      </c>
      <c r="CT784">
        <f t="shared" si="545"/>
        <v>273.69</v>
      </c>
      <c r="CU784">
        <f t="shared" si="546"/>
        <v>0</v>
      </c>
      <c r="CV784">
        <f t="shared" si="547"/>
        <v>1.59</v>
      </c>
      <c r="CW784">
        <f t="shared" si="548"/>
        <v>0</v>
      </c>
      <c r="CX784">
        <f t="shared" si="549"/>
        <v>0</v>
      </c>
      <c r="CY784">
        <f t="shared" si="550"/>
        <v>0</v>
      </c>
      <c r="CZ784">
        <f t="shared" si="551"/>
        <v>0</v>
      </c>
      <c r="DC784" t="s">
        <v>3</v>
      </c>
      <c r="DD784" t="s">
        <v>3</v>
      </c>
      <c r="DE784" t="s">
        <v>3</v>
      </c>
      <c r="DF784" t="s">
        <v>3</v>
      </c>
      <c r="DG784" t="s">
        <v>3</v>
      </c>
      <c r="DH784" t="s">
        <v>3</v>
      </c>
      <c r="DI784" t="s">
        <v>3</v>
      </c>
      <c r="DJ784" t="s">
        <v>3</v>
      </c>
      <c r="DK784" t="s">
        <v>3</v>
      </c>
      <c r="DL784" t="s">
        <v>3</v>
      </c>
      <c r="DM784" t="s">
        <v>3</v>
      </c>
      <c r="DN784">
        <v>0</v>
      </c>
      <c r="DO784">
        <v>0</v>
      </c>
      <c r="DP784">
        <v>1</v>
      </c>
      <c r="DQ784">
        <v>1</v>
      </c>
      <c r="DU784">
        <v>1007</v>
      </c>
      <c r="DV784" t="s">
        <v>20</v>
      </c>
      <c r="DW784" t="s">
        <v>20</v>
      </c>
      <c r="DX784">
        <v>100</v>
      </c>
      <c r="EE784">
        <v>34857346</v>
      </c>
      <c r="EF784">
        <v>1</v>
      </c>
      <c r="EG784" t="s">
        <v>22</v>
      </c>
      <c r="EH784">
        <v>0</v>
      </c>
      <c r="EI784" t="s">
        <v>3</v>
      </c>
      <c r="EJ784">
        <v>4</v>
      </c>
      <c r="EK784">
        <v>0</v>
      </c>
      <c r="EL784" t="s">
        <v>23</v>
      </c>
      <c r="EM784" t="s">
        <v>24</v>
      </c>
      <c r="EO784" t="s">
        <v>3</v>
      </c>
      <c r="EQ784">
        <v>0</v>
      </c>
      <c r="ER784">
        <v>8776.4</v>
      </c>
      <c r="ES784">
        <v>0</v>
      </c>
      <c r="ET784">
        <v>8502.7099999999991</v>
      </c>
      <c r="EU784">
        <v>3260.42</v>
      </c>
      <c r="EV784">
        <v>273.69</v>
      </c>
      <c r="EW784">
        <v>1.59</v>
      </c>
      <c r="EX784">
        <v>0</v>
      </c>
      <c r="EY784">
        <v>0</v>
      </c>
      <c r="FQ784">
        <v>0</v>
      </c>
      <c r="FR784">
        <f t="shared" si="552"/>
        <v>0</v>
      </c>
      <c r="FS784">
        <v>0</v>
      </c>
      <c r="FX784">
        <v>70</v>
      </c>
      <c r="FY784">
        <v>10</v>
      </c>
      <c r="GA784" t="s">
        <v>3</v>
      </c>
      <c r="GD784">
        <v>0</v>
      </c>
      <c r="GF784">
        <v>929397458</v>
      </c>
      <c r="GG784">
        <v>2</v>
      </c>
      <c r="GH784">
        <v>1</v>
      </c>
      <c r="GI784">
        <v>-2</v>
      </c>
      <c r="GJ784">
        <v>0</v>
      </c>
      <c r="GK784">
        <f>ROUND(R784*(R12)/100,2)</f>
        <v>0</v>
      </c>
      <c r="GL784">
        <f t="shared" si="553"/>
        <v>0</v>
      </c>
      <c r="GM784">
        <f>ROUND(O784+X784+Y784+GK784,2)+GX784</f>
        <v>0</v>
      </c>
      <c r="GN784">
        <f>IF(OR(BI784=0,BI784=1),ROUND(O784+X784+Y784+GK784,2),0)</f>
        <v>0</v>
      </c>
      <c r="GO784">
        <f>IF(BI784=2,ROUND(O784+X784+Y784+GK784,2),0)</f>
        <v>0</v>
      </c>
      <c r="GP784">
        <f>IF(BI784=4,ROUND(O784+X784+Y784+GK784,2)+GX784,0)</f>
        <v>0</v>
      </c>
      <c r="GR784">
        <v>0</v>
      </c>
      <c r="GS784">
        <v>3</v>
      </c>
      <c r="GT784">
        <v>0</v>
      </c>
      <c r="GU784" t="s">
        <v>3</v>
      </c>
      <c r="GV784">
        <f t="shared" si="554"/>
        <v>0</v>
      </c>
      <c r="GW784">
        <v>1</v>
      </c>
      <c r="GX784">
        <f t="shared" si="555"/>
        <v>0</v>
      </c>
      <c r="HA784">
        <v>0</v>
      </c>
      <c r="HB784">
        <v>0</v>
      </c>
      <c r="HC784">
        <f t="shared" si="556"/>
        <v>0</v>
      </c>
      <c r="IK784">
        <v>0</v>
      </c>
    </row>
    <row r="785" spans="1:245" x14ac:dyDescent="0.2">
      <c r="A785">
        <v>17</v>
      </c>
      <c r="B785">
        <v>1</v>
      </c>
      <c r="C785">
        <f>ROW(SmtRes!A102)</f>
        <v>102</v>
      </c>
      <c r="D785">
        <f>ROW(EtalonRes!A246)</f>
        <v>246</v>
      </c>
      <c r="E785" t="s">
        <v>301</v>
      </c>
      <c r="F785" t="s">
        <v>133</v>
      </c>
      <c r="G785" t="s">
        <v>134</v>
      </c>
      <c r="H785" t="s">
        <v>20</v>
      </c>
      <c r="I785">
        <f>ROUND(I783*0.1,9)</f>
        <v>0</v>
      </c>
      <c r="J785">
        <v>0</v>
      </c>
      <c r="O785">
        <f t="shared" si="526"/>
        <v>0</v>
      </c>
      <c r="P785">
        <f t="shared" si="527"/>
        <v>0</v>
      </c>
      <c r="Q785">
        <f t="shared" si="528"/>
        <v>0</v>
      </c>
      <c r="R785">
        <f t="shared" si="529"/>
        <v>0</v>
      </c>
      <c r="S785">
        <f t="shared" si="530"/>
        <v>0</v>
      </c>
      <c r="T785">
        <f t="shared" si="531"/>
        <v>0</v>
      </c>
      <c r="U785">
        <f t="shared" si="532"/>
        <v>0</v>
      </c>
      <c r="V785">
        <f t="shared" si="533"/>
        <v>0</v>
      </c>
      <c r="W785">
        <f t="shared" si="534"/>
        <v>0</v>
      </c>
      <c r="X785">
        <f t="shared" si="535"/>
        <v>0</v>
      </c>
      <c r="Y785">
        <f t="shared" si="536"/>
        <v>0</v>
      </c>
      <c r="AA785">
        <v>39292387</v>
      </c>
      <c r="AB785">
        <f t="shared" si="537"/>
        <v>10648.9</v>
      </c>
      <c r="AC785">
        <f>ROUND((ES785),6)</f>
        <v>0</v>
      </c>
      <c r="AD785">
        <f>ROUND((((ET785)-(EU785))+AE785),6)</f>
        <v>0</v>
      </c>
      <c r="AE785">
        <f t="shared" si="538"/>
        <v>0</v>
      </c>
      <c r="AF785">
        <f t="shared" si="538"/>
        <v>10648.9</v>
      </c>
      <c r="AG785">
        <f t="shared" si="539"/>
        <v>0</v>
      </c>
      <c r="AH785">
        <f t="shared" si="540"/>
        <v>83</v>
      </c>
      <c r="AI785">
        <f t="shared" si="540"/>
        <v>0</v>
      </c>
      <c r="AJ785">
        <f t="shared" si="541"/>
        <v>0</v>
      </c>
      <c r="AK785">
        <v>10648.9</v>
      </c>
      <c r="AL785">
        <v>0</v>
      </c>
      <c r="AM785">
        <v>0</v>
      </c>
      <c r="AN785">
        <v>0</v>
      </c>
      <c r="AO785">
        <v>10648.9</v>
      </c>
      <c r="AP785">
        <v>0</v>
      </c>
      <c r="AQ785">
        <v>83</v>
      </c>
      <c r="AR785">
        <v>0</v>
      </c>
      <c r="AS785">
        <v>0</v>
      </c>
      <c r="AT785">
        <v>70</v>
      </c>
      <c r="AU785">
        <v>10</v>
      </c>
      <c r="AV785">
        <v>1</v>
      </c>
      <c r="AW785">
        <v>1</v>
      </c>
      <c r="AZ785">
        <v>1</v>
      </c>
      <c r="BA785">
        <v>1</v>
      </c>
      <c r="BB785">
        <v>1</v>
      </c>
      <c r="BC785">
        <v>1</v>
      </c>
      <c r="BD785" t="s">
        <v>3</v>
      </c>
      <c r="BE785" t="s">
        <v>3</v>
      </c>
      <c r="BF785" t="s">
        <v>3</v>
      </c>
      <c r="BG785" t="s">
        <v>3</v>
      </c>
      <c r="BH785">
        <v>0</v>
      </c>
      <c r="BI785">
        <v>4</v>
      </c>
      <c r="BJ785" t="s">
        <v>135</v>
      </c>
      <c r="BM785">
        <v>0</v>
      </c>
      <c r="BN785">
        <v>0</v>
      </c>
      <c r="BO785" t="s">
        <v>3</v>
      </c>
      <c r="BP785">
        <v>0</v>
      </c>
      <c r="BQ785">
        <v>1</v>
      </c>
      <c r="BR785">
        <v>0</v>
      </c>
      <c r="BS785">
        <v>1</v>
      </c>
      <c r="BT785">
        <v>1</v>
      </c>
      <c r="BU785">
        <v>1</v>
      </c>
      <c r="BV785">
        <v>1</v>
      </c>
      <c r="BW785">
        <v>1</v>
      </c>
      <c r="BX785">
        <v>1</v>
      </c>
      <c r="BY785" t="s">
        <v>3</v>
      </c>
      <c r="BZ785">
        <v>70</v>
      </c>
      <c r="CA785">
        <v>10</v>
      </c>
      <c r="CE785">
        <v>0</v>
      </c>
      <c r="CF785">
        <v>0</v>
      </c>
      <c r="CG785">
        <v>0</v>
      </c>
      <c r="CM785">
        <v>0</v>
      </c>
      <c r="CN785" t="s">
        <v>3</v>
      </c>
      <c r="CO785">
        <v>0</v>
      </c>
      <c r="CP785">
        <f t="shared" si="542"/>
        <v>0</v>
      </c>
      <c r="CQ785">
        <f t="shared" si="543"/>
        <v>0</v>
      </c>
      <c r="CR785">
        <f>((((ET785)*BB785-(EU785)*BS785)+AE785*BS785)*AV785)</f>
        <v>0</v>
      </c>
      <c r="CS785">
        <f t="shared" si="544"/>
        <v>0</v>
      </c>
      <c r="CT785">
        <f t="shared" si="545"/>
        <v>10648.9</v>
      </c>
      <c r="CU785">
        <f t="shared" si="546"/>
        <v>0</v>
      </c>
      <c r="CV785">
        <f t="shared" si="547"/>
        <v>83</v>
      </c>
      <c r="CW785">
        <f t="shared" si="548"/>
        <v>0</v>
      </c>
      <c r="CX785">
        <f t="shared" si="549"/>
        <v>0</v>
      </c>
      <c r="CY785">
        <f t="shared" si="550"/>
        <v>0</v>
      </c>
      <c r="CZ785">
        <f t="shared" si="551"/>
        <v>0</v>
      </c>
      <c r="DC785" t="s">
        <v>3</v>
      </c>
      <c r="DD785" t="s">
        <v>3</v>
      </c>
      <c r="DE785" t="s">
        <v>3</v>
      </c>
      <c r="DF785" t="s">
        <v>3</v>
      </c>
      <c r="DG785" t="s">
        <v>3</v>
      </c>
      <c r="DH785" t="s">
        <v>3</v>
      </c>
      <c r="DI785" t="s">
        <v>3</v>
      </c>
      <c r="DJ785" t="s">
        <v>3</v>
      </c>
      <c r="DK785" t="s">
        <v>3</v>
      </c>
      <c r="DL785" t="s">
        <v>3</v>
      </c>
      <c r="DM785" t="s">
        <v>3</v>
      </c>
      <c r="DN785">
        <v>0</v>
      </c>
      <c r="DO785">
        <v>0</v>
      </c>
      <c r="DP785">
        <v>1</v>
      </c>
      <c r="DQ785">
        <v>1</v>
      </c>
      <c r="DU785">
        <v>1007</v>
      </c>
      <c r="DV785" t="s">
        <v>20</v>
      </c>
      <c r="DW785" t="s">
        <v>20</v>
      </c>
      <c r="DX785">
        <v>100</v>
      </c>
      <c r="EE785">
        <v>34857346</v>
      </c>
      <c r="EF785">
        <v>1</v>
      </c>
      <c r="EG785" t="s">
        <v>22</v>
      </c>
      <c r="EH785">
        <v>0</v>
      </c>
      <c r="EI785" t="s">
        <v>3</v>
      </c>
      <c r="EJ785">
        <v>4</v>
      </c>
      <c r="EK785">
        <v>0</v>
      </c>
      <c r="EL785" t="s">
        <v>23</v>
      </c>
      <c r="EM785" t="s">
        <v>24</v>
      </c>
      <c r="EO785" t="s">
        <v>3</v>
      </c>
      <c r="EQ785">
        <v>0</v>
      </c>
      <c r="ER785">
        <v>10648.9</v>
      </c>
      <c r="ES785">
        <v>0</v>
      </c>
      <c r="ET785">
        <v>0</v>
      </c>
      <c r="EU785">
        <v>0</v>
      </c>
      <c r="EV785">
        <v>10648.9</v>
      </c>
      <c r="EW785">
        <v>83</v>
      </c>
      <c r="EX785">
        <v>0</v>
      </c>
      <c r="EY785">
        <v>0</v>
      </c>
      <c r="FQ785">
        <v>0</v>
      </c>
      <c r="FR785">
        <f t="shared" si="552"/>
        <v>0</v>
      </c>
      <c r="FS785">
        <v>0</v>
      </c>
      <c r="FX785">
        <v>70</v>
      </c>
      <c r="FY785">
        <v>10</v>
      </c>
      <c r="GA785" t="s">
        <v>3</v>
      </c>
      <c r="GD785">
        <v>0</v>
      </c>
      <c r="GF785">
        <v>182236028</v>
      </c>
      <c r="GG785">
        <v>2</v>
      </c>
      <c r="GH785">
        <v>1</v>
      </c>
      <c r="GI785">
        <v>-2</v>
      </c>
      <c r="GJ785">
        <v>0</v>
      </c>
      <c r="GK785">
        <f>ROUND(R785*(R12)/100,2)</f>
        <v>0</v>
      </c>
      <c r="GL785">
        <f t="shared" si="553"/>
        <v>0</v>
      </c>
      <c r="GM785">
        <f>ROUND(O785+X785+Y785+GK785,2)+GX785</f>
        <v>0</v>
      </c>
      <c r="GN785">
        <f>IF(OR(BI785=0,BI785=1),ROUND(O785+X785+Y785+GK785,2),0)</f>
        <v>0</v>
      </c>
      <c r="GO785">
        <f>IF(BI785=2,ROUND(O785+X785+Y785+GK785,2),0)</f>
        <v>0</v>
      </c>
      <c r="GP785">
        <f>IF(BI785=4,ROUND(O785+X785+Y785+GK785,2)+GX785,0)</f>
        <v>0</v>
      </c>
      <c r="GR785">
        <v>0</v>
      </c>
      <c r="GS785">
        <v>3</v>
      </c>
      <c r="GT785">
        <v>0</v>
      </c>
      <c r="GU785" t="s">
        <v>3</v>
      </c>
      <c r="GV785">
        <f t="shared" si="554"/>
        <v>0</v>
      </c>
      <c r="GW785">
        <v>1</v>
      </c>
      <c r="GX785">
        <f t="shared" si="555"/>
        <v>0</v>
      </c>
      <c r="HA785">
        <v>0</v>
      </c>
      <c r="HB785">
        <v>0</v>
      </c>
      <c r="HC785">
        <f t="shared" si="556"/>
        <v>0</v>
      </c>
      <c r="IK785">
        <v>0</v>
      </c>
    </row>
    <row r="786" spans="1:245" x14ac:dyDescent="0.2">
      <c r="A786">
        <v>17</v>
      </c>
      <c r="B786">
        <v>1</v>
      </c>
      <c r="C786">
        <f>ROW(SmtRes!A103)</f>
        <v>103</v>
      </c>
      <c r="D786">
        <f>ROW(EtalonRes!A247)</f>
        <v>247</v>
      </c>
      <c r="E786" t="s">
        <v>302</v>
      </c>
      <c r="F786" t="s">
        <v>137</v>
      </c>
      <c r="G786" t="s">
        <v>138</v>
      </c>
      <c r="H786" t="s">
        <v>139</v>
      </c>
      <c r="I786">
        <f>ROUND((I782+I783)*100,9)</f>
        <v>0</v>
      </c>
      <c r="J786">
        <v>0</v>
      </c>
      <c r="O786">
        <f t="shared" si="526"/>
        <v>0</v>
      </c>
      <c r="P786">
        <f t="shared" si="527"/>
        <v>0</v>
      </c>
      <c r="Q786">
        <f t="shared" si="528"/>
        <v>0</v>
      </c>
      <c r="R786">
        <f t="shared" si="529"/>
        <v>0</v>
      </c>
      <c r="S786">
        <f t="shared" si="530"/>
        <v>0</v>
      </c>
      <c r="T786">
        <f t="shared" si="531"/>
        <v>0</v>
      </c>
      <c r="U786">
        <f t="shared" si="532"/>
        <v>0</v>
      </c>
      <c r="V786">
        <f t="shared" si="533"/>
        <v>0</v>
      </c>
      <c r="W786">
        <f t="shared" si="534"/>
        <v>0</v>
      </c>
      <c r="X786">
        <f t="shared" si="535"/>
        <v>0</v>
      </c>
      <c r="Y786">
        <f t="shared" si="536"/>
        <v>0</v>
      </c>
      <c r="AA786">
        <v>39292387</v>
      </c>
      <c r="AB786">
        <f t="shared" si="537"/>
        <v>51.67</v>
      </c>
      <c r="AC786">
        <f>ROUND((ES786),6)</f>
        <v>0</v>
      </c>
      <c r="AD786">
        <f>ROUND((((ET786)-(EU786))+AE786),6)</f>
        <v>51.67</v>
      </c>
      <c r="AE786">
        <f t="shared" si="538"/>
        <v>30.22</v>
      </c>
      <c r="AF786">
        <f t="shared" si="538"/>
        <v>0</v>
      </c>
      <c r="AG786">
        <f t="shared" si="539"/>
        <v>0</v>
      </c>
      <c r="AH786">
        <f t="shared" si="540"/>
        <v>0</v>
      </c>
      <c r="AI786">
        <f t="shared" si="540"/>
        <v>0</v>
      </c>
      <c r="AJ786">
        <f t="shared" si="541"/>
        <v>0</v>
      </c>
      <c r="AK786">
        <v>51.67</v>
      </c>
      <c r="AL786">
        <v>0</v>
      </c>
      <c r="AM786">
        <v>51.67</v>
      </c>
      <c r="AN786">
        <v>30.22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1</v>
      </c>
      <c r="AW786">
        <v>1</v>
      </c>
      <c r="AZ786">
        <v>1</v>
      </c>
      <c r="BA786">
        <v>1</v>
      </c>
      <c r="BB786">
        <v>1</v>
      </c>
      <c r="BC786">
        <v>1</v>
      </c>
      <c r="BD786" t="s">
        <v>3</v>
      </c>
      <c r="BE786" t="s">
        <v>3</v>
      </c>
      <c r="BF786" t="s">
        <v>3</v>
      </c>
      <c r="BG786" t="s">
        <v>3</v>
      </c>
      <c r="BH786">
        <v>0</v>
      </c>
      <c r="BI786">
        <v>4</v>
      </c>
      <c r="BJ786" t="s">
        <v>140</v>
      </c>
      <c r="BM786">
        <v>1</v>
      </c>
      <c r="BN786">
        <v>0</v>
      </c>
      <c r="BO786" t="s">
        <v>3</v>
      </c>
      <c r="BP786">
        <v>0</v>
      </c>
      <c r="BQ786">
        <v>1</v>
      </c>
      <c r="BR786">
        <v>0</v>
      </c>
      <c r="BS786">
        <v>1</v>
      </c>
      <c r="BT786">
        <v>1</v>
      </c>
      <c r="BU786">
        <v>1</v>
      </c>
      <c r="BV786">
        <v>1</v>
      </c>
      <c r="BW786">
        <v>1</v>
      </c>
      <c r="BX786">
        <v>1</v>
      </c>
      <c r="BY786" t="s">
        <v>3</v>
      </c>
      <c r="BZ786">
        <v>0</v>
      </c>
      <c r="CA786">
        <v>0</v>
      </c>
      <c r="CE786">
        <v>0</v>
      </c>
      <c r="CF786">
        <v>0</v>
      </c>
      <c r="CG786">
        <v>0</v>
      </c>
      <c r="CM786">
        <v>0</v>
      </c>
      <c r="CN786" t="s">
        <v>3</v>
      </c>
      <c r="CO786">
        <v>0</v>
      </c>
      <c r="CP786">
        <f t="shared" si="542"/>
        <v>0</v>
      </c>
      <c r="CQ786">
        <f t="shared" si="543"/>
        <v>0</v>
      </c>
      <c r="CR786">
        <f>((((ET786)*BB786-(EU786)*BS786)+AE786*BS786)*AV786)</f>
        <v>51.67</v>
      </c>
      <c r="CS786">
        <f t="shared" si="544"/>
        <v>30.22</v>
      </c>
      <c r="CT786">
        <f t="shared" si="545"/>
        <v>0</v>
      </c>
      <c r="CU786">
        <f t="shared" si="546"/>
        <v>0</v>
      </c>
      <c r="CV786">
        <f t="shared" si="547"/>
        <v>0</v>
      </c>
      <c r="CW786">
        <f t="shared" si="548"/>
        <v>0</v>
      </c>
      <c r="CX786">
        <f t="shared" si="549"/>
        <v>0</v>
      </c>
      <c r="CY786">
        <f t="shared" si="550"/>
        <v>0</v>
      </c>
      <c r="CZ786">
        <f t="shared" si="551"/>
        <v>0</v>
      </c>
      <c r="DC786" t="s">
        <v>3</v>
      </c>
      <c r="DD786" t="s">
        <v>3</v>
      </c>
      <c r="DE786" t="s">
        <v>3</v>
      </c>
      <c r="DF786" t="s">
        <v>3</v>
      </c>
      <c r="DG786" t="s">
        <v>3</v>
      </c>
      <c r="DH786" t="s">
        <v>3</v>
      </c>
      <c r="DI786" t="s">
        <v>3</v>
      </c>
      <c r="DJ786" t="s">
        <v>3</v>
      </c>
      <c r="DK786" t="s">
        <v>3</v>
      </c>
      <c r="DL786" t="s">
        <v>3</v>
      </c>
      <c r="DM786" t="s">
        <v>3</v>
      </c>
      <c r="DN786">
        <v>0</v>
      </c>
      <c r="DO786">
        <v>0</v>
      </c>
      <c r="DP786">
        <v>1</v>
      </c>
      <c r="DQ786">
        <v>1</v>
      </c>
      <c r="DU786">
        <v>1007</v>
      </c>
      <c r="DV786" t="s">
        <v>139</v>
      </c>
      <c r="DW786" t="s">
        <v>139</v>
      </c>
      <c r="DX786">
        <v>1</v>
      </c>
      <c r="EE786">
        <v>34857348</v>
      </c>
      <c r="EF786">
        <v>1</v>
      </c>
      <c r="EG786" t="s">
        <v>22</v>
      </c>
      <c r="EH786">
        <v>0</v>
      </c>
      <c r="EI786" t="s">
        <v>3</v>
      </c>
      <c r="EJ786">
        <v>4</v>
      </c>
      <c r="EK786">
        <v>1</v>
      </c>
      <c r="EL786" t="s">
        <v>43</v>
      </c>
      <c r="EM786" t="s">
        <v>24</v>
      </c>
      <c r="EO786" t="s">
        <v>3</v>
      </c>
      <c r="EQ786">
        <v>0</v>
      </c>
      <c r="ER786">
        <v>51.67</v>
      </c>
      <c r="ES786">
        <v>0</v>
      </c>
      <c r="ET786">
        <v>51.67</v>
      </c>
      <c r="EU786">
        <v>30.22</v>
      </c>
      <c r="EV786">
        <v>0</v>
      </c>
      <c r="EW786">
        <v>0</v>
      </c>
      <c r="EX786">
        <v>0</v>
      </c>
      <c r="EY786">
        <v>0</v>
      </c>
      <c r="FQ786">
        <v>0</v>
      </c>
      <c r="FR786">
        <f t="shared" si="552"/>
        <v>0</v>
      </c>
      <c r="FS786">
        <v>0</v>
      </c>
      <c r="FX786">
        <v>0</v>
      </c>
      <c r="FY786">
        <v>0</v>
      </c>
      <c r="GA786" t="s">
        <v>3</v>
      </c>
      <c r="GD786">
        <v>1</v>
      </c>
      <c r="GF786">
        <v>-1405900482</v>
      </c>
      <c r="GG786">
        <v>2</v>
      </c>
      <c r="GH786">
        <v>1</v>
      </c>
      <c r="GI786">
        <v>-2</v>
      </c>
      <c r="GJ786">
        <v>0</v>
      </c>
      <c r="GK786">
        <v>0</v>
      </c>
      <c r="GL786">
        <f t="shared" si="553"/>
        <v>0</v>
      </c>
      <c r="GM786">
        <f>ROUND(O786+X786+Y786,2)+GX786</f>
        <v>0</v>
      </c>
      <c r="GN786">
        <f>IF(OR(BI786=0,BI786=1),ROUND(O786+X786+Y786,2),0)</f>
        <v>0</v>
      </c>
      <c r="GO786">
        <f>IF(BI786=2,ROUND(O786+X786+Y786,2),0)</f>
        <v>0</v>
      </c>
      <c r="GP786">
        <f>IF(BI786=4,ROUND(O786+X786+Y786,2)+GX786,0)</f>
        <v>0</v>
      </c>
      <c r="GR786">
        <v>0</v>
      </c>
      <c r="GS786">
        <v>3</v>
      </c>
      <c r="GT786">
        <v>0</v>
      </c>
      <c r="GU786" t="s">
        <v>3</v>
      </c>
      <c r="GV786">
        <f t="shared" si="554"/>
        <v>0</v>
      </c>
      <c r="GW786">
        <v>1</v>
      </c>
      <c r="GX786">
        <f t="shared" si="555"/>
        <v>0</v>
      </c>
      <c r="HA786">
        <v>0</v>
      </c>
      <c r="HB786">
        <v>0</v>
      </c>
      <c r="HC786">
        <f t="shared" si="556"/>
        <v>0</v>
      </c>
      <c r="IK786">
        <v>0</v>
      </c>
    </row>
    <row r="787" spans="1:245" x14ac:dyDescent="0.2">
      <c r="A787">
        <v>17</v>
      </c>
      <c r="B787">
        <v>1</v>
      </c>
      <c r="C787">
        <f>ROW(SmtRes!A104)</f>
        <v>104</v>
      </c>
      <c r="D787">
        <f>ROW(EtalonRes!A248)</f>
        <v>248</v>
      </c>
      <c r="E787" t="s">
        <v>303</v>
      </c>
      <c r="F787" t="s">
        <v>142</v>
      </c>
      <c r="G787" t="s">
        <v>143</v>
      </c>
      <c r="H787" t="s">
        <v>139</v>
      </c>
      <c r="I787">
        <f>ROUND(I786,9)</f>
        <v>0</v>
      </c>
      <c r="J787">
        <v>0</v>
      </c>
      <c r="O787">
        <f t="shared" si="526"/>
        <v>0</v>
      </c>
      <c r="P787">
        <f t="shared" si="527"/>
        <v>0</v>
      </c>
      <c r="Q787">
        <f t="shared" si="528"/>
        <v>0</v>
      </c>
      <c r="R787">
        <f t="shared" si="529"/>
        <v>0</v>
      </c>
      <c r="S787">
        <f t="shared" si="530"/>
        <v>0</v>
      </c>
      <c r="T787">
        <f t="shared" si="531"/>
        <v>0</v>
      </c>
      <c r="U787">
        <f t="shared" si="532"/>
        <v>0</v>
      </c>
      <c r="V787">
        <f t="shared" si="533"/>
        <v>0</v>
      </c>
      <c r="W787">
        <f t="shared" si="534"/>
        <v>0</v>
      </c>
      <c r="X787">
        <f t="shared" si="535"/>
        <v>0</v>
      </c>
      <c r="Y787">
        <f t="shared" si="536"/>
        <v>0</v>
      </c>
      <c r="AA787">
        <v>39292387</v>
      </c>
      <c r="AB787">
        <f t="shared" si="537"/>
        <v>683.47</v>
      </c>
      <c r="AC787">
        <f>ROUND(((ES787*41)),6)</f>
        <v>0</v>
      </c>
      <c r="AD787">
        <f>ROUND(((((ET787*41))-((EU787*41)))+AE787),6)</f>
        <v>683.47</v>
      </c>
      <c r="AE787">
        <f>ROUND(((EU787*41)),6)</f>
        <v>399.75</v>
      </c>
      <c r="AF787">
        <f>ROUND(((EV787*41)),6)</f>
        <v>0</v>
      </c>
      <c r="AG787">
        <f t="shared" si="539"/>
        <v>0</v>
      </c>
      <c r="AH787">
        <f>((EW787*41))</f>
        <v>0</v>
      </c>
      <c r="AI787">
        <f>((EX787*41))</f>
        <v>0</v>
      </c>
      <c r="AJ787">
        <f t="shared" si="541"/>
        <v>0</v>
      </c>
      <c r="AK787">
        <v>16.670000000000002</v>
      </c>
      <c r="AL787">
        <v>0</v>
      </c>
      <c r="AM787">
        <v>16.670000000000002</v>
      </c>
      <c r="AN787">
        <v>9.75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1</v>
      </c>
      <c r="AW787">
        <v>1</v>
      </c>
      <c r="AZ787">
        <v>1</v>
      </c>
      <c r="BA787">
        <v>1</v>
      </c>
      <c r="BB787">
        <v>1</v>
      </c>
      <c r="BC787">
        <v>1</v>
      </c>
      <c r="BD787" t="s">
        <v>3</v>
      </c>
      <c r="BE787" t="s">
        <v>3</v>
      </c>
      <c r="BF787" t="s">
        <v>3</v>
      </c>
      <c r="BG787" t="s">
        <v>3</v>
      </c>
      <c r="BH787">
        <v>0</v>
      </c>
      <c r="BI787">
        <v>4</v>
      </c>
      <c r="BJ787" t="s">
        <v>144</v>
      </c>
      <c r="BM787">
        <v>1</v>
      </c>
      <c r="BN787">
        <v>0</v>
      </c>
      <c r="BO787" t="s">
        <v>3</v>
      </c>
      <c r="BP787">
        <v>0</v>
      </c>
      <c r="BQ787">
        <v>1</v>
      </c>
      <c r="BR787">
        <v>0</v>
      </c>
      <c r="BS787">
        <v>1</v>
      </c>
      <c r="BT787">
        <v>1</v>
      </c>
      <c r="BU787">
        <v>1</v>
      </c>
      <c r="BV787">
        <v>1</v>
      </c>
      <c r="BW787">
        <v>1</v>
      </c>
      <c r="BX787">
        <v>1</v>
      </c>
      <c r="BY787" t="s">
        <v>3</v>
      </c>
      <c r="BZ787">
        <v>0</v>
      </c>
      <c r="CA787">
        <v>0</v>
      </c>
      <c r="CE787">
        <v>0</v>
      </c>
      <c r="CF787">
        <v>0</v>
      </c>
      <c r="CG787">
        <v>0</v>
      </c>
      <c r="CM787">
        <v>0</v>
      </c>
      <c r="CN787" t="s">
        <v>3</v>
      </c>
      <c r="CO787">
        <v>0</v>
      </c>
      <c r="CP787">
        <f t="shared" si="542"/>
        <v>0</v>
      </c>
      <c r="CQ787">
        <f t="shared" si="543"/>
        <v>0</v>
      </c>
      <c r="CR787">
        <f>(((((ET787*41))*BB787-((EU787*41))*BS787)+AE787*BS787)*AV787)</f>
        <v>683.47</v>
      </c>
      <c r="CS787">
        <f t="shared" si="544"/>
        <v>399.75</v>
      </c>
      <c r="CT787">
        <f t="shared" si="545"/>
        <v>0</v>
      </c>
      <c r="CU787">
        <f t="shared" si="546"/>
        <v>0</v>
      </c>
      <c r="CV787">
        <f t="shared" si="547"/>
        <v>0</v>
      </c>
      <c r="CW787">
        <f t="shared" si="548"/>
        <v>0</v>
      </c>
      <c r="CX787">
        <f t="shared" si="549"/>
        <v>0</v>
      </c>
      <c r="CY787">
        <f t="shared" si="550"/>
        <v>0</v>
      </c>
      <c r="CZ787">
        <f t="shared" si="551"/>
        <v>0</v>
      </c>
      <c r="DC787" t="s">
        <v>3</v>
      </c>
      <c r="DD787" t="s">
        <v>145</v>
      </c>
      <c r="DE787" t="s">
        <v>145</v>
      </c>
      <c r="DF787" t="s">
        <v>145</v>
      </c>
      <c r="DG787" t="s">
        <v>145</v>
      </c>
      <c r="DH787" t="s">
        <v>3</v>
      </c>
      <c r="DI787" t="s">
        <v>145</v>
      </c>
      <c r="DJ787" t="s">
        <v>145</v>
      </c>
      <c r="DK787" t="s">
        <v>3</v>
      </c>
      <c r="DL787" t="s">
        <v>3</v>
      </c>
      <c r="DM787" t="s">
        <v>3</v>
      </c>
      <c r="DN787">
        <v>0</v>
      </c>
      <c r="DO787">
        <v>0</v>
      </c>
      <c r="DP787">
        <v>1</v>
      </c>
      <c r="DQ787">
        <v>1</v>
      </c>
      <c r="DU787">
        <v>1007</v>
      </c>
      <c r="DV787" t="s">
        <v>139</v>
      </c>
      <c r="DW787" t="s">
        <v>139</v>
      </c>
      <c r="DX787">
        <v>1</v>
      </c>
      <c r="EE787">
        <v>34857348</v>
      </c>
      <c r="EF787">
        <v>1</v>
      </c>
      <c r="EG787" t="s">
        <v>22</v>
      </c>
      <c r="EH787">
        <v>0</v>
      </c>
      <c r="EI787" t="s">
        <v>3</v>
      </c>
      <c r="EJ787">
        <v>4</v>
      </c>
      <c r="EK787">
        <v>1</v>
      </c>
      <c r="EL787" t="s">
        <v>43</v>
      </c>
      <c r="EM787" t="s">
        <v>24</v>
      </c>
      <c r="EO787" t="s">
        <v>3</v>
      </c>
      <c r="EQ787">
        <v>0</v>
      </c>
      <c r="ER787">
        <v>16.670000000000002</v>
      </c>
      <c r="ES787">
        <v>0</v>
      </c>
      <c r="ET787">
        <v>16.670000000000002</v>
      </c>
      <c r="EU787">
        <v>9.75</v>
      </c>
      <c r="EV787">
        <v>0</v>
      </c>
      <c r="EW787">
        <v>0</v>
      </c>
      <c r="EX787">
        <v>0</v>
      </c>
      <c r="EY787">
        <v>0</v>
      </c>
      <c r="FQ787">
        <v>0</v>
      </c>
      <c r="FR787">
        <f t="shared" si="552"/>
        <v>0</v>
      </c>
      <c r="FS787">
        <v>0</v>
      </c>
      <c r="FX787">
        <v>0</v>
      </c>
      <c r="FY787">
        <v>0</v>
      </c>
      <c r="GA787" t="s">
        <v>3</v>
      </c>
      <c r="GD787">
        <v>1</v>
      </c>
      <c r="GF787">
        <v>-1926785046</v>
      </c>
      <c r="GG787">
        <v>2</v>
      </c>
      <c r="GH787">
        <v>1</v>
      </c>
      <c r="GI787">
        <v>-2</v>
      </c>
      <c r="GJ787">
        <v>0</v>
      </c>
      <c r="GK787">
        <v>0</v>
      </c>
      <c r="GL787">
        <f t="shared" si="553"/>
        <v>0</v>
      </c>
      <c r="GM787">
        <f>ROUND(O787+X787+Y787,2)+GX787</f>
        <v>0</v>
      </c>
      <c r="GN787">
        <f>IF(OR(BI787=0,BI787=1),ROUND(O787+X787+Y787,2),0)</f>
        <v>0</v>
      </c>
      <c r="GO787">
        <f>IF(BI787=2,ROUND(O787+X787+Y787,2),0)</f>
        <v>0</v>
      </c>
      <c r="GP787">
        <f>IF(BI787=4,ROUND(O787+X787+Y787,2)+GX787,0)</f>
        <v>0</v>
      </c>
      <c r="GR787">
        <v>0</v>
      </c>
      <c r="GS787">
        <v>3</v>
      </c>
      <c r="GT787">
        <v>0</v>
      </c>
      <c r="GU787" t="s">
        <v>3</v>
      </c>
      <c r="GV787">
        <f t="shared" si="554"/>
        <v>0</v>
      </c>
      <c r="GW787">
        <v>1</v>
      </c>
      <c r="GX787">
        <f t="shared" si="555"/>
        <v>0</v>
      </c>
      <c r="HA787">
        <v>0</v>
      </c>
      <c r="HB787">
        <v>0</v>
      </c>
      <c r="HC787">
        <f t="shared" si="556"/>
        <v>0</v>
      </c>
      <c r="IK787">
        <v>0</v>
      </c>
    </row>
    <row r="788" spans="1:245" x14ac:dyDescent="0.2">
      <c r="A788">
        <v>17</v>
      </c>
      <c r="B788">
        <v>1</v>
      </c>
      <c r="E788" t="s">
        <v>304</v>
      </c>
      <c r="F788" t="s">
        <v>147</v>
      </c>
      <c r="G788" t="s">
        <v>148</v>
      </c>
      <c r="H788" t="s">
        <v>37</v>
      </c>
      <c r="I788">
        <f>ROUND(I787*1.8,9)</f>
        <v>0</v>
      </c>
      <c r="J788">
        <v>0</v>
      </c>
      <c r="O788">
        <f t="shared" si="526"/>
        <v>0</v>
      </c>
      <c r="P788">
        <f t="shared" si="527"/>
        <v>0</v>
      </c>
      <c r="Q788">
        <f t="shared" si="528"/>
        <v>0</v>
      </c>
      <c r="R788">
        <f t="shared" si="529"/>
        <v>0</v>
      </c>
      <c r="S788">
        <f t="shared" si="530"/>
        <v>0</v>
      </c>
      <c r="T788">
        <f t="shared" si="531"/>
        <v>0</v>
      </c>
      <c r="U788">
        <f t="shared" si="532"/>
        <v>0</v>
      </c>
      <c r="V788">
        <f t="shared" si="533"/>
        <v>0</v>
      </c>
      <c r="W788">
        <f t="shared" si="534"/>
        <v>0</v>
      </c>
      <c r="X788">
        <f t="shared" si="535"/>
        <v>0</v>
      </c>
      <c r="Y788">
        <f t="shared" si="536"/>
        <v>0</v>
      </c>
      <c r="AA788">
        <v>39292387</v>
      </c>
      <c r="AB788">
        <f t="shared" si="537"/>
        <v>153.63999999999999</v>
      </c>
      <c r="AC788">
        <f t="shared" ref="AC788:AC796" si="557">ROUND((ES788),6)</f>
        <v>153.63999999999999</v>
      </c>
      <c r="AD788">
        <f t="shared" ref="AD788:AD796" si="558">ROUND((((ET788)-(EU788))+AE788),6)</f>
        <v>0</v>
      </c>
      <c r="AE788">
        <f t="shared" ref="AE788:AE796" si="559">ROUND((EU788),6)</f>
        <v>0</v>
      </c>
      <c r="AF788">
        <f t="shared" ref="AF788:AF796" si="560">ROUND((EV788),6)</f>
        <v>0</v>
      </c>
      <c r="AG788">
        <f t="shared" si="539"/>
        <v>0</v>
      </c>
      <c r="AH788">
        <f t="shared" ref="AH788:AH796" si="561">(EW788)</f>
        <v>0</v>
      </c>
      <c r="AI788">
        <f t="shared" ref="AI788:AI796" si="562">(EX788)</f>
        <v>0</v>
      </c>
      <c r="AJ788">
        <f t="shared" si="541"/>
        <v>0</v>
      </c>
      <c r="AK788">
        <v>153.63999999999999</v>
      </c>
      <c r="AL788">
        <v>153.63999999999999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70</v>
      </c>
      <c r="AU788">
        <v>10</v>
      </c>
      <c r="AV788">
        <v>1</v>
      </c>
      <c r="AW788">
        <v>1</v>
      </c>
      <c r="AZ788">
        <v>1</v>
      </c>
      <c r="BA788">
        <v>1</v>
      </c>
      <c r="BB788">
        <v>1</v>
      </c>
      <c r="BC788">
        <v>1</v>
      </c>
      <c r="BD788" t="s">
        <v>3</v>
      </c>
      <c r="BE788" t="s">
        <v>3</v>
      </c>
      <c r="BF788" t="s">
        <v>3</v>
      </c>
      <c r="BG788" t="s">
        <v>3</v>
      </c>
      <c r="BH788">
        <v>3</v>
      </c>
      <c r="BI788">
        <v>4</v>
      </c>
      <c r="BJ788" t="s">
        <v>149</v>
      </c>
      <c r="BM788">
        <v>0</v>
      </c>
      <c r="BN788">
        <v>0</v>
      </c>
      <c r="BO788" t="s">
        <v>3</v>
      </c>
      <c r="BP788">
        <v>0</v>
      </c>
      <c r="BQ788">
        <v>1</v>
      </c>
      <c r="BR788">
        <v>0</v>
      </c>
      <c r="BS788">
        <v>1</v>
      </c>
      <c r="BT788">
        <v>1</v>
      </c>
      <c r="BU788">
        <v>1</v>
      </c>
      <c r="BV788">
        <v>1</v>
      </c>
      <c r="BW788">
        <v>1</v>
      </c>
      <c r="BX788">
        <v>1</v>
      </c>
      <c r="BY788" t="s">
        <v>3</v>
      </c>
      <c r="BZ788">
        <v>70</v>
      </c>
      <c r="CA788">
        <v>10</v>
      </c>
      <c r="CE788">
        <v>0</v>
      </c>
      <c r="CF788">
        <v>0</v>
      </c>
      <c r="CG788">
        <v>0</v>
      </c>
      <c r="CM788">
        <v>0</v>
      </c>
      <c r="CN788" t="s">
        <v>3</v>
      </c>
      <c r="CO788">
        <v>0</v>
      </c>
      <c r="CP788">
        <f t="shared" si="542"/>
        <v>0</v>
      </c>
      <c r="CQ788">
        <f t="shared" si="543"/>
        <v>153.63999999999999</v>
      </c>
      <c r="CR788">
        <f t="shared" ref="CR788:CR796" si="563">((((ET788)*BB788-(EU788)*BS788)+AE788*BS788)*AV788)</f>
        <v>0</v>
      </c>
      <c r="CS788">
        <f t="shared" si="544"/>
        <v>0</v>
      </c>
      <c r="CT788">
        <f t="shared" si="545"/>
        <v>0</v>
      </c>
      <c r="CU788">
        <f t="shared" si="546"/>
        <v>0</v>
      </c>
      <c r="CV788">
        <f t="shared" si="547"/>
        <v>0</v>
      </c>
      <c r="CW788">
        <f t="shared" si="548"/>
        <v>0</v>
      </c>
      <c r="CX788">
        <f t="shared" si="549"/>
        <v>0</v>
      </c>
      <c r="CY788">
        <f t="shared" si="550"/>
        <v>0</v>
      </c>
      <c r="CZ788">
        <f t="shared" si="551"/>
        <v>0</v>
      </c>
      <c r="DC788" t="s">
        <v>3</v>
      </c>
      <c r="DD788" t="s">
        <v>3</v>
      </c>
      <c r="DE788" t="s">
        <v>3</v>
      </c>
      <c r="DF788" t="s">
        <v>3</v>
      </c>
      <c r="DG788" t="s">
        <v>3</v>
      </c>
      <c r="DH788" t="s">
        <v>3</v>
      </c>
      <c r="DI788" t="s">
        <v>3</v>
      </c>
      <c r="DJ788" t="s">
        <v>3</v>
      </c>
      <c r="DK788" t="s">
        <v>3</v>
      </c>
      <c r="DL788" t="s">
        <v>3</v>
      </c>
      <c r="DM788" t="s">
        <v>3</v>
      </c>
      <c r="DN788">
        <v>0</v>
      </c>
      <c r="DO788">
        <v>0</v>
      </c>
      <c r="DP788">
        <v>1</v>
      </c>
      <c r="DQ788">
        <v>1</v>
      </c>
      <c r="DU788">
        <v>1009</v>
      </c>
      <c r="DV788" t="s">
        <v>37</v>
      </c>
      <c r="DW788" t="s">
        <v>37</v>
      </c>
      <c r="DX788">
        <v>1000</v>
      </c>
      <c r="EE788">
        <v>34857346</v>
      </c>
      <c r="EF788">
        <v>1</v>
      </c>
      <c r="EG788" t="s">
        <v>22</v>
      </c>
      <c r="EH788">
        <v>0</v>
      </c>
      <c r="EI788" t="s">
        <v>3</v>
      </c>
      <c r="EJ788">
        <v>4</v>
      </c>
      <c r="EK788">
        <v>0</v>
      </c>
      <c r="EL788" t="s">
        <v>23</v>
      </c>
      <c r="EM788" t="s">
        <v>24</v>
      </c>
      <c r="EO788" t="s">
        <v>3</v>
      </c>
      <c r="EQ788">
        <v>0</v>
      </c>
      <c r="ER788">
        <v>153.63999999999999</v>
      </c>
      <c r="ES788">
        <v>153.63999999999999</v>
      </c>
      <c r="ET788">
        <v>0</v>
      </c>
      <c r="EU788">
        <v>0</v>
      </c>
      <c r="EV788">
        <v>0</v>
      </c>
      <c r="EW788">
        <v>0</v>
      </c>
      <c r="EX788">
        <v>0</v>
      </c>
      <c r="EY788">
        <v>0</v>
      </c>
      <c r="FQ788">
        <v>0</v>
      </c>
      <c r="FR788">
        <f t="shared" si="552"/>
        <v>0</v>
      </c>
      <c r="FS788">
        <v>0</v>
      </c>
      <c r="FX788">
        <v>70</v>
      </c>
      <c r="FY788">
        <v>10</v>
      </c>
      <c r="GA788" t="s">
        <v>3</v>
      </c>
      <c r="GD788">
        <v>0</v>
      </c>
      <c r="GF788">
        <v>-1578414484</v>
      </c>
      <c r="GG788">
        <v>2</v>
      </c>
      <c r="GH788">
        <v>1</v>
      </c>
      <c r="GI788">
        <v>-2</v>
      </c>
      <c r="GJ788">
        <v>0</v>
      </c>
      <c r="GK788">
        <f>ROUND(R788*(R12)/100,2)</f>
        <v>0</v>
      </c>
      <c r="GL788">
        <f t="shared" si="553"/>
        <v>0</v>
      </c>
      <c r="GM788">
        <f t="shared" ref="GM788:GM796" si="564">ROUND(O788+X788+Y788+GK788,2)+GX788</f>
        <v>0</v>
      </c>
      <c r="GN788">
        <f t="shared" ref="GN788:GN796" si="565">IF(OR(BI788=0,BI788=1),ROUND(O788+X788+Y788+GK788,2),0)</f>
        <v>0</v>
      </c>
      <c r="GO788">
        <f t="shared" ref="GO788:GO796" si="566">IF(BI788=2,ROUND(O788+X788+Y788+GK788,2),0)</f>
        <v>0</v>
      </c>
      <c r="GP788">
        <f t="shared" ref="GP788:GP796" si="567">IF(BI788=4,ROUND(O788+X788+Y788+GK788,2)+GX788,0)</f>
        <v>0</v>
      </c>
      <c r="GR788">
        <v>0</v>
      </c>
      <c r="GS788">
        <v>3</v>
      </c>
      <c r="GT788">
        <v>0</v>
      </c>
      <c r="GU788" t="s">
        <v>3</v>
      </c>
      <c r="GV788">
        <f t="shared" si="554"/>
        <v>0</v>
      </c>
      <c r="GW788">
        <v>1</v>
      </c>
      <c r="GX788">
        <f t="shared" si="555"/>
        <v>0</v>
      </c>
      <c r="HA788">
        <v>0</v>
      </c>
      <c r="HB788">
        <v>0</v>
      </c>
      <c r="HC788">
        <f t="shared" si="556"/>
        <v>0</v>
      </c>
      <c r="IK788">
        <v>0</v>
      </c>
    </row>
    <row r="789" spans="1:245" x14ac:dyDescent="0.2">
      <c r="A789">
        <v>17</v>
      </c>
      <c r="B789">
        <v>1</v>
      </c>
      <c r="D789">
        <f>ROW(EtalonRes!A256)</f>
        <v>256</v>
      </c>
      <c r="E789" t="s">
        <v>305</v>
      </c>
      <c r="F789" t="s">
        <v>151</v>
      </c>
      <c r="G789" t="s">
        <v>306</v>
      </c>
      <c r="H789" t="s">
        <v>20</v>
      </c>
      <c r="I789">
        <v>0</v>
      </c>
      <c r="J789">
        <v>0</v>
      </c>
      <c r="O789">
        <f t="shared" si="526"/>
        <v>0</v>
      </c>
      <c r="P789">
        <f t="shared" si="527"/>
        <v>0</v>
      </c>
      <c r="Q789">
        <f t="shared" si="528"/>
        <v>0</v>
      </c>
      <c r="R789">
        <f t="shared" si="529"/>
        <v>0</v>
      </c>
      <c r="S789">
        <f t="shared" si="530"/>
        <v>0</v>
      </c>
      <c r="T789">
        <f t="shared" si="531"/>
        <v>0</v>
      </c>
      <c r="U789">
        <f t="shared" si="532"/>
        <v>0</v>
      </c>
      <c r="V789">
        <f t="shared" si="533"/>
        <v>0</v>
      </c>
      <c r="W789">
        <f t="shared" si="534"/>
        <v>0</v>
      </c>
      <c r="X789">
        <f t="shared" si="535"/>
        <v>0</v>
      </c>
      <c r="Y789">
        <f t="shared" si="536"/>
        <v>0</v>
      </c>
      <c r="AA789">
        <v>39292387</v>
      </c>
      <c r="AB789">
        <f t="shared" si="537"/>
        <v>76371.3</v>
      </c>
      <c r="AC789">
        <f t="shared" si="557"/>
        <v>65154.45</v>
      </c>
      <c r="AD789">
        <f t="shared" si="558"/>
        <v>8265.0300000000007</v>
      </c>
      <c r="AE789">
        <f t="shared" si="559"/>
        <v>3342.74</v>
      </c>
      <c r="AF789">
        <f t="shared" si="560"/>
        <v>2951.82</v>
      </c>
      <c r="AG789">
        <f t="shared" si="539"/>
        <v>0</v>
      </c>
      <c r="AH789">
        <f t="shared" si="561"/>
        <v>16.559999999999999</v>
      </c>
      <c r="AI789">
        <f t="shared" si="562"/>
        <v>0</v>
      </c>
      <c r="AJ789">
        <f t="shared" si="541"/>
        <v>0</v>
      </c>
      <c r="AK789">
        <v>76371.3</v>
      </c>
      <c r="AL789">
        <v>65154.45</v>
      </c>
      <c r="AM789">
        <v>8265.0300000000007</v>
      </c>
      <c r="AN789">
        <v>3342.74</v>
      </c>
      <c r="AO789">
        <v>2951.82</v>
      </c>
      <c r="AP789">
        <v>0</v>
      </c>
      <c r="AQ789">
        <v>16.559999999999999</v>
      </c>
      <c r="AR789">
        <v>0</v>
      </c>
      <c r="AS789">
        <v>0</v>
      </c>
      <c r="AT789">
        <v>70</v>
      </c>
      <c r="AU789">
        <v>10</v>
      </c>
      <c r="AV789">
        <v>1</v>
      </c>
      <c r="AW789">
        <v>1</v>
      </c>
      <c r="AZ789">
        <v>1</v>
      </c>
      <c r="BA789">
        <v>1</v>
      </c>
      <c r="BB789">
        <v>1</v>
      </c>
      <c r="BC789">
        <v>1</v>
      </c>
      <c r="BD789" t="s">
        <v>3</v>
      </c>
      <c r="BE789" t="s">
        <v>3</v>
      </c>
      <c r="BF789" t="s">
        <v>3</v>
      </c>
      <c r="BG789" t="s">
        <v>3</v>
      </c>
      <c r="BH789">
        <v>0</v>
      </c>
      <c r="BI789">
        <v>4</v>
      </c>
      <c r="BJ789" t="s">
        <v>153</v>
      </c>
      <c r="BM789">
        <v>0</v>
      </c>
      <c r="BN789">
        <v>0</v>
      </c>
      <c r="BO789" t="s">
        <v>3</v>
      </c>
      <c r="BP789">
        <v>0</v>
      </c>
      <c r="BQ789">
        <v>1</v>
      </c>
      <c r="BR789">
        <v>0</v>
      </c>
      <c r="BS789">
        <v>1</v>
      </c>
      <c r="BT789">
        <v>1</v>
      </c>
      <c r="BU789">
        <v>1</v>
      </c>
      <c r="BV789">
        <v>1</v>
      </c>
      <c r="BW789">
        <v>1</v>
      </c>
      <c r="BX789">
        <v>1</v>
      </c>
      <c r="BY789" t="s">
        <v>3</v>
      </c>
      <c r="BZ789">
        <v>70</v>
      </c>
      <c r="CA789">
        <v>10</v>
      </c>
      <c r="CE789">
        <v>0</v>
      </c>
      <c r="CF789">
        <v>0</v>
      </c>
      <c r="CG789">
        <v>0</v>
      </c>
      <c r="CM789">
        <v>0</v>
      </c>
      <c r="CN789" t="s">
        <v>3</v>
      </c>
      <c r="CO789">
        <v>0</v>
      </c>
      <c r="CP789">
        <f t="shared" si="542"/>
        <v>0</v>
      </c>
      <c r="CQ789">
        <f t="shared" si="543"/>
        <v>65154.45</v>
      </c>
      <c r="CR789">
        <f t="shared" si="563"/>
        <v>8265.0300000000007</v>
      </c>
      <c r="CS789">
        <f t="shared" si="544"/>
        <v>3342.74</v>
      </c>
      <c r="CT789">
        <f t="shared" si="545"/>
        <v>2951.82</v>
      </c>
      <c r="CU789">
        <f t="shared" si="546"/>
        <v>0</v>
      </c>
      <c r="CV789">
        <f t="shared" si="547"/>
        <v>16.559999999999999</v>
      </c>
      <c r="CW789">
        <f t="shared" si="548"/>
        <v>0</v>
      </c>
      <c r="CX789">
        <f t="shared" si="549"/>
        <v>0</v>
      </c>
      <c r="CY789">
        <f t="shared" si="550"/>
        <v>0</v>
      </c>
      <c r="CZ789">
        <f t="shared" si="551"/>
        <v>0</v>
      </c>
      <c r="DC789" t="s">
        <v>3</v>
      </c>
      <c r="DD789" t="s">
        <v>3</v>
      </c>
      <c r="DE789" t="s">
        <v>3</v>
      </c>
      <c r="DF789" t="s">
        <v>3</v>
      </c>
      <c r="DG789" t="s">
        <v>3</v>
      </c>
      <c r="DH789" t="s">
        <v>3</v>
      </c>
      <c r="DI789" t="s">
        <v>3</v>
      </c>
      <c r="DJ789" t="s">
        <v>3</v>
      </c>
      <c r="DK789" t="s">
        <v>3</v>
      </c>
      <c r="DL789" t="s">
        <v>3</v>
      </c>
      <c r="DM789" t="s">
        <v>3</v>
      </c>
      <c r="DN789">
        <v>0</v>
      </c>
      <c r="DO789">
        <v>0</v>
      </c>
      <c r="DP789">
        <v>1</v>
      </c>
      <c r="DQ789">
        <v>1</v>
      </c>
      <c r="DU789">
        <v>1007</v>
      </c>
      <c r="DV789" t="s">
        <v>20</v>
      </c>
      <c r="DW789" t="s">
        <v>20</v>
      </c>
      <c r="DX789">
        <v>100</v>
      </c>
      <c r="EE789">
        <v>34857346</v>
      </c>
      <c r="EF789">
        <v>1</v>
      </c>
      <c r="EG789" t="s">
        <v>22</v>
      </c>
      <c r="EH789">
        <v>0</v>
      </c>
      <c r="EI789" t="s">
        <v>3</v>
      </c>
      <c r="EJ789">
        <v>4</v>
      </c>
      <c r="EK789">
        <v>0</v>
      </c>
      <c r="EL789" t="s">
        <v>23</v>
      </c>
      <c r="EM789" t="s">
        <v>24</v>
      </c>
      <c r="EO789" t="s">
        <v>3</v>
      </c>
      <c r="EQ789">
        <v>0</v>
      </c>
      <c r="ER789">
        <v>76371.3</v>
      </c>
      <c r="ES789">
        <v>65154.45</v>
      </c>
      <c r="ET789">
        <v>8265.0300000000007</v>
      </c>
      <c r="EU789">
        <v>3342.74</v>
      </c>
      <c r="EV789">
        <v>2951.82</v>
      </c>
      <c r="EW789">
        <v>16.559999999999999</v>
      </c>
      <c r="EX789">
        <v>0</v>
      </c>
      <c r="EY789">
        <v>0</v>
      </c>
      <c r="FQ789">
        <v>0</v>
      </c>
      <c r="FR789">
        <f t="shared" si="552"/>
        <v>0</v>
      </c>
      <c r="FS789">
        <v>0</v>
      </c>
      <c r="FX789">
        <v>70</v>
      </c>
      <c r="FY789">
        <v>10</v>
      </c>
      <c r="GA789" t="s">
        <v>3</v>
      </c>
      <c r="GD789">
        <v>0</v>
      </c>
      <c r="GF789">
        <v>-1312944171</v>
      </c>
      <c r="GG789">
        <v>2</v>
      </c>
      <c r="GH789">
        <v>1</v>
      </c>
      <c r="GI789">
        <v>-2</v>
      </c>
      <c r="GJ789">
        <v>0</v>
      </c>
      <c r="GK789">
        <f>ROUND(R789*(R12)/100,2)</f>
        <v>0</v>
      </c>
      <c r="GL789">
        <f t="shared" si="553"/>
        <v>0</v>
      </c>
      <c r="GM789">
        <f t="shared" si="564"/>
        <v>0</v>
      </c>
      <c r="GN789">
        <f t="shared" si="565"/>
        <v>0</v>
      </c>
      <c r="GO789">
        <f t="shared" si="566"/>
        <v>0</v>
      </c>
      <c r="GP789">
        <f t="shared" si="567"/>
        <v>0</v>
      </c>
      <c r="GR789">
        <v>0</v>
      </c>
      <c r="GS789">
        <v>3</v>
      </c>
      <c r="GT789">
        <v>0</v>
      </c>
      <c r="GU789" t="s">
        <v>3</v>
      </c>
      <c r="GV789">
        <f t="shared" si="554"/>
        <v>0</v>
      </c>
      <c r="GW789">
        <v>1</v>
      </c>
      <c r="GX789">
        <f t="shared" si="555"/>
        <v>0</v>
      </c>
      <c r="HA789">
        <v>0</v>
      </c>
      <c r="HB789">
        <v>0</v>
      </c>
      <c r="HC789">
        <f t="shared" si="556"/>
        <v>0</v>
      </c>
      <c r="IK789">
        <v>0</v>
      </c>
    </row>
    <row r="790" spans="1:245" x14ac:dyDescent="0.2">
      <c r="A790">
        <v>17</v>
      </c>
      <c r="B790">
        <v>1</v>
      </c>
      <c r="D790">
        <f>ROW(EtalonRes!A265)</f>
        <v>265</v>
      </c>
      <c r="E790" t="s">
        <v>307</v>
      </c>
      <c r="F790" t="s">
        <v>155</v>
      </c>
      <c r="G790" t="s">
        <v>308</v>
      </c>
      <c r="H790" t="s">
        <v>20</v>
      </c>
      <c r="I790">
        <v>0</v>
      </c>
      <c r="J790">
        <v>0</v>
      </c>
      <c r="O790">
        <f t="shared" si="526"/>
        <v>0</v>
      </c>
      <c r="P790">
        <f t="shared" si="527"/>
        <v>0</v>
      </c>
      <c r="Q790">
        <f t="shared" si="528"/>
        <v>0</v>
      </c>
      <c r="R790">
        <f t="shared" si="529"/>
        <v>0</v>
      </c>
      <c r="S790">
        <f t="shared" si="530"/>
        <v>0</v>
      </c>
      <c r="T790">
        <f t="shared" si="531"/>
        <v>0</v>
      </c>
      <c r="U790">
        <f t="shared" si="532"/>
        <v>0</v>
      </c>
      <c r="V790">
        <f t="shared" si="533"/>
        <v>0</v>
      </c>
      <c r="W790">
        <f t="shared" si="534"/>
        <v>0</v>
      </c>
      <c r="X790">
        <f t="shared" si="535"/>
        <v>0</v>
      </c>
      <c r="Y790">
        <f t="shared" si="536"/>
        <v>0</v>
      </c>
      <c r="AA790">
        <v>39292387</v>
      </c>
      <c r="AB790">
        <f t="shared" si="537"/>
        <v>283607.26</v>
      </c>
      <c r="AC790">
        <f t="shared" si="557"/>
        <v>227826.13</v>
      </c>
      <c r="AD790">
        <f t="shared" si="558"/>
        <v>51353.4</v>
      </c>
      <c r="AE790">
        <f t="shared" si="559"/>
        <v>20189.400000000001</v>
      </c>
      <c r="AF790">
        <f t="shared" si="560"/>
        <v>4427.7299999999996</v>
      </c>
      <c r="AG790">
        <f t="shared" si="539"/>
        <v>0</v>
      </c>
      <c r="AH790">
        <f t="shared" si="561"/>
        <v>24.84</v>
      </c>
      <c r="AI790">
        <f t="shared" si="562"/>
        <v>0</v>
      </c>
      <c r="AJ790">
        <f t="shared" si="541"/>
        <v>0</v>
      </c>
      <c r="AK790">
        <v>283607.26</v>
      </c>
      <c r="AL790">
        <v>227826.13</v>
      </c>
      <c r="AM790">
        <v>51353.4</v>
      </c>
      <c r="AN790">
        <v>20189.400000000001</v>
      </c>
      <c r="AO790">
        <v>4427.7299999999996</v>
      </c>
      <c r="AP790">
        <v>0</v>
      </c>
      <c r="AQ790">
        <v>24.84</v>
      </c>
      <c r="AR790">
        <v>0</v>
      </c>
      <c r="AS790">
        <v>0</v>
      </c>
      <c r="AT790">
        <v>70</v>
      </c>
      <c r="AU790">
        <v>10</v>
      </c>
      <c r="AV790">
        <v>1</v>
      </c>
      <c r="AW790">
        <v>1</v>
      </c>
      <c r="AZ790">
        <v>1</v>
      </c>
      <c r="BA790">
        <v>1</v>
      </c>
      <c r="BB790">
        <v>1</v>
      </c>
      <c r="BC790">
        <v>1</v>
      </c>
      <c r="BD790" t="s">
        <v>3</v>
      </c>
      <c r="BE790" t="s">
        <v>3</v>
      </c>
      <c r="BF790" t="s">
        <v>3</v>
      </c>
      <c r="BG790" t="s">
        <v>3</v>
      </c>
      <c r="BH790">
        <v>0</v>
      </c>
      <c r="BI790">
        <v>4</v>
      </c>
      <c r="BJ790" t="s">
        <v>157</v>
      </c>
      <c r="BM790">
        <v>0</v>
      </c>
      <c r="BN790">
        <v>0</v>
      </c>
      <c r="BO790" t="s">
        <v>3</v>
      </c>
      <c r="BP790">
        <v>0</v>
      </c>
      <c r="BQ790">
        <v>1</v>
      </c>
      <c r="BR790">
        <v>0</v>
      </c>
      <c r="BS790">
        <v>1</v>
      </c>
      <c r="BT790">
        <v>1</v>
      </c>
      <c r="BU790">
        <v>1</v>
      </c>
      <c r="BV790">
        <v>1</v>
      </c>
      <c r="BW790">
        <v>1</v>
      </c>
      <c r="BX790">
        <v>1</v>
      </c>
      <c r="BY790" t="s">
        <v>3</v>
      </c>
      <c r="BZ790">
        <v>70</v>
      </c>
      <c r="CA790">
        <v>10</v>
      </c>
      <c r="CE790">
        <v>0</v>
      </c>
      <c r="CF790">
        <v>0</v>
      </c>
      <c r="CG790">
        <v>0</v>
      </c>
      <c r="CM790">
        <v>0</v>
      </c>
      <c r="CN790" t="s">
        <v>3</v>
      </c>
      <c r="CO790">
        <v>0</v>
      </c>
      <c r="CP790">
        <f t="shared" si="542"/>
        <v>0</v>
      </c>
      <c r="CQ790">
        <f t="shared" si="543"/>
        <v>227826.13</v>
      </c>
      <c r="CR790">
        <f t="shared" si="563"/>
        <v>51353.4</v>
      </c>
      <c r="CS790">
        <f t="shared" si="544"/>
        <v>20189.400000000001</v>
      </c>
      <c r="CT790">
        <f t="shared" si="545"/>
        <v>4427.7299999999996</v>
      </c>
      <c r="CU790">
        <f t="shared" si="546"/>
        <v>0</v>
      </c>
      <c r="CV790">
        <f t="shared" si="547"/>
        <v>24.84</v>
      </c>
      <c r="CW790">
        <f t="shared" si="548"/>
        <v>0</v>
      </c>
      <c r="CX790">
        <f t="shared" si="549"/>
        <v>0</v>
      </c>
      <c r="CY790">
        <f t="shared" si="550"/>
        <v>0</v>
      </c>
      <c r="CZ790">
        <f t="shared" si="551"/>
        <v>0</v>
      </c>
      <c r="DC790" t="s">
        <v>3</v>
      </c>
      <c r="DD790" t="s">
        <v>3</v>
      </c>
      <c r="DE790" t="s">
        <v>3</v>
      </c>
      <c r="DF790" t="s">
        <v>3</v>
      </c>
      <c r="DG790" t="s">
        <v>3</v>
      </c>
      <c r="DH790" t="s">
        <v>3</v>
      </c>
      <c r="DI790" t="s">
        <v>3</v>
      </c>
      <c r="DJ790" t="s">
        <v>3</v>
      </c>
      <c r="DK790" t="s">
        <v>3</v>
      </c>
      <c r="DL790" t="s">
        <v>3</v>
      </c>
      <c r="DM790" t="s">
        <v>3</v>
      </c>
      <c r="DN790">
        <v>0</v>
      </c>
      <c r="DO790">
        <v>0</v>
      </c>
      <c r="DP790">
        <v>1</v>
      </c>
      <c r="DQ790">
        <v>1</v>
      </c>
      <c r="DU790">
        <v>1007</v>
      </c>
      <c r="DV790" t="s">
        <v>20</v>
      </c>
      <c r="DW790" t="s">
        <v>20</v>
      </c>
      <c r="DX790">
        <v>100</v>
      </c>
      <c r="EE790">
        <v>34857346</v>
      </c>
      <c r="EF790">
        <v>1</v>
      </c>
      <c r="EG790" t="s">
        <v>22</v>
      </c>
      <c r="EH790">
        <v>0</v>
      </c>
      <c r="EI790" t="s">
        <v>3</v>
      </c>
      <c r="EJ790">
        <v>4</v>
      </c>
      <c r="EK790">
        <v>0</v>
      </c>
      <c r="EL790" t="s">
        <v>23</v>
      </c>
      <c r="EM790" t="s">
        <v>24</v>
      </c>
      <c r="EO790" t="s">
        <v>3</v>
      </c>
      <c r="EQ790">
        <v>0</v>
      </c>
      <c r="ER790">
        <v>283607.26</v>
      </c>
      <c r="ES790">
        <v>227826.13</v>
      </c>
      <c r="ET790">
        <v>51353.4</v>
      </c>
      <c r="EU790">
        <v>20189.400000000001</v>
      </c>
      <c r="EV790">
        <v>4427.7299999999996</v>
      </c>
      <c r="EW790">
        <v>24.84</v>
      </c>
      <c r="EX790">
        <v>0</v>
      </c>
      <c r="EY790">
        <v>0</v>
      </c>
      <c r="FQ790">
        <v>0</v>
      </c>
      <c r="FR790">
        <f t="shared" si="552"/>
        <v>0</v>
      </c>
      <c r="FS790">
        <v>0</v>
      </c>
      <c r="FX790">
        <v>70</v>
      </c>
      <c r="FY790">
        <v>10</v>
      </c>
      <c r="GA790" t="s">
        <v>3</v>
      </c>
      <c r="GD790">
        <v>0</v>
      </c>
      <c r="GF790">
        <v>391784167</v>
      </c>
      <c r="GG790">
        <v>2</v>
      </c>
      <c r="GH790">
        <v>1</v>
      </c>
      <c r="GI790">
        <v>-2</v>
      </c>
      <c r="GJ790">
        <v>0</v>
      </c>
      <c r="GK790">
        <f>ROUND(R790*(R12)/100,2)</f>
        <v>0</v>
      </c>
      <c r="GL790">
        <f t="shared" si="553"/>
        <v>0</v>
      </c>
      <c r="GM790">
        <f t="shared" si="564"/>
        <v>0</v>
      </c>
      <c r="GN790">
        <f t="shared" si="565"/>
        <v>0</v>
      </c>
      <c r="GO790">
        <f t="shared" si="566"/>
        <v>0</v>
      </c>
      <c r="GP790">
        <f t="shared" si="567"/>
        <v>0</v>
      </c>
      <c r="GR790">
        <v>0</v>
      </c>
      <c r="GS790">
        <v>3</v>
      </c>
      <c r="GT790">
        <v>0</v>
      </c>
      <c r="GU790" t="s">
        <v>3</v>
      </c>
      <c r="GV790">
        <f t="shared" si="554"/>
        <v>0</v>
      </c>
      <c r="GW790">
        <v>1</v>
      </c>
      <c r="GX790">
        <f t="shared" si="555"/>
        <v>0</v>
      </c>
      <c r="HA790">
        <v>0</v>
      </c>
      <c r="HB790">
        <v>0</v>
      </c>
      <c r="HC790">
        <f t="shared" si="556"/>
        <v>0</v>
      </c>
      <c r="IK790">
        <v>0</v>
      </c>
    </row>
    <row r="791" spans="1:245" x14ac:dyDescent="0.2">
      <c r="A791">
        <v>17</v>
      </c>
      <c r="B791">
        <v>1</v>
      </c>
      <c r="C791">
        <f>ROW(SmtRes!A106)</f>
        <v>106</v>
      </c>
      <c r="D791">
        <f>ROW(EtalonRes!A269)</f>
        <v>269</v>
      </c>
      <c r="E791" t="s">
        <v>309</v>
      </c>
      <c r="F791" t="s">
        <v>159</v>
      </c>
      <c r="G791" t="s">
        <v>160</v>
      </c>
      <c r="H791" t="s">
        <v>161</v>
      </c>
      <c r="I791">
        <v>0</v>
      </c>
      <c r="J791">
        <v>0</v>
      </c>
      <c r="O791">
        <f t="shared" si="526"/>
        <v>0</v>
      </c>
      <c r="P791">
        <f t="shared" si="527"/>
        <v>0</v>
      </c>
      <c r="Q791">
        <f t="shared" si="528"/>
        <v>0</v>
      </c>
      <c r="R791">
        <f t="shared" si="529"/>
        <v>0</v>
      </c>
      <c r="S791">
        <f t="shared" si="530"/>
        <v>0</v>
      </c>
      <c r="T791">
        <f t="shared" si="531"/>
        <v>0</v>
      </c>
      <c r="U791">
        <f t="shared" si="532"/>
        <v>0</v>
      </c>
      <c r="V791">
        <f t="shared" si="533"/>
        <v>0</v>
      </c>
      <c r="W791">
        <f t="shared" si="534"/>
        <v>0</v>
      </c>
      <c r="X791">
        <f t="shared" si="535"/>
        <v>0</v>
      </c>
      <c r="Y791">
        <f t="shared" si="536"/>
        <v>0</v>
      </c>
      <c r="AA791">
        <v>39292387</v>
      </c>
      <c r="AB791">
        <f t="shared" si="537"/>
        <v>23878.959999999999</v>
      </c>
      <c r="AC791">
        <f t="shared" si="557"/>
        <v>20561.080000000002</v>
      </c>
      <c r="AD791">
        <f t="shared" si="558"/>
        <v>1074.95</v>
      </c>
      <c r="AE791">
        <f t="shared" si="559"/>
        <v>448.92</v>
      </c>
      <c r="AF791">
        <f t="shared" si="560"/>
        <v>2242.9299999999998</v>
      </c>
      <c r="AG791">
        <f t="shared" si="539"/>
        <v>0</v>
      </c>
      <c r="AH791">
        <f t="shared" si="561"/>
        <v>10.3</v>
      </c>
      <c r="AI791">
        <f t="shared" si="562"/>
        <v>0</v>
      </c>
      <c r="AJ791">
        <f t="shared" si="541"/>
        <v>0</v>
      </c>
      <c r="AK791">
        <v>23878.959999999999</v>
      </c>
      <c r="AL791">
        <v>20561.080000000002</v>
      </c>
      <c r="AM791">
        <v>1074.95</v>
      </c>
      <c r="AN791">
        <v>448.92</v>
      </c>
      <c r="AO791">
        <v>2242.9299999999998</v>
      </c>
      <c r="AP791">
        <v>0</v>
      </c>
      <c r="AQ791">
        <v>10.3</v>
      </c>
      <c r="AR791">
        <v>0</v>
      </c>
      <c r="AS791">
        <v>0</v>
      </c>
      <c r="AT791">
        <v>70</v>
      </c>
      <c r="AU791">
        <v>10</v>
      </c>
      <c r="AV791">
        <v>1</v>
      </c>
      <c r="AW791">
        <v>1</v>
      </c>
      <c r="AZ791">
        <v>1</v>
      </c>
      <c r="BA791">
        <v>1</v>
      </c>
      <c r="BB791">
        <v>1</v>
      </c>
      <c r="BC791">
        <v>1</v>
      </c>
      <c r="BD791" t="s">
        <v>3</v>
      </c>
      <c r="BE791" t="s">
        <v>3</v>
      </c>
      <c r="BF791" t="s">
        <v>3</v>
      </c>
      <c r="BG791" t="s">
        <v>3</v>
      </c>
      <c r="BH791">
        <v>0</v>
      </c>
      <c r="BI791">
        <v>4</v>
      </c>
      <c r="BJ791" t="s">
        <v>162</v>
      </c>
      <c r="BM791">
        <v>0</v>
      </c>
      <c r="BN791">
        <v>0</v>
      </c>
      <c r="BO791" t="s">
        <v>3</v>
      </c>
      <c r="BP791">
        <v>0</v>
      </c>
      <c r="BQ791">
        <v>1</v>
      </c>
      <c r="BR791">
        <v>0</v>
      </c>
      <c r="BS791">
        <v>1</v>
      </c>
      <c r="BT791">
        <v>1</v>
      </c>
      <c r="BU791">
        <v>1</v>
      </c>
      <c r="BV791">
        <v>1</v>
      </c>
      <c r="BW791">
        <v>1</v>
      </c>
      <c r="BX791">
        <v>1</v>
      </c>
      <c r="BY791" t="s">
        <v>3</v>
      </c>
      <c r="BZ791">
        <v>70</v>
      </c>
      <c r="CA791">
        <v>10</v>
      </c>
      <c r="CE791">
        <v>0</v>
      </c>
      <c r="CF791">
        <v>0</v>
      </c>
      <c r="CG791">
        <v>0</v>
      </c>
      <c r="CM791">
        <v>0</v>
      </c>
      <c r="CN791" t="s">
        <v>3</v>
      </c>
      <c r="CO791">
        <v>0</v>
      </c>
      <c r="CP791">
        <f t="shared" si="542"/>
        <v>0</v>
      </c>
      <c r="CQ791">
        <f t="shared" si="543"/>
        <v>20561.080000000002</v>
      </c>
      <c r="CR791">
        <f t="shared" si="563"/>
        <v>1074.95</v>
      </c>
      <c r="CS791">
        <f t="shared" si="544"/>
        <v>448.92</v>
      </c>
      <c r="CT791">
        <f t="shared" si="545"/>
        <v>2242.9299999999998</v>
      </c>
      <c r="CU791">
        <f t="shared" si="546"/>
        <v>0</v>
      </c>
      <c r="CV791">
        <f t="shared" si="547"/>
        <v>10.3</v>
      </c>
      <c r="CW791">
        <f t="shared" si="548"/>
        <v>0</v>
      </c>
      <c r="CX791">
        <f t="shared" si="549"/>
        <v>0</v>
      </c>
      <c r="CY791">
        <f t="shared" si="550"/>
        <v>0</v>
      </c>
      <c r="CZ791">
        <f t="shared" si="551"/>
        <v>0</v>
      </c>
      <c r="DC791" t="s">
        <v>3</v>
      </c>
      <c r="DD791" t="s">
        <v>3</v>
      </c>
      <c r="DE791" t="s">
        <v>3</v>
      </c>
      <c r="DF791" t="s">
        <v>3</v>
      </c>
      <c r="DG791" t="s">
        <v>3</v>
      </c>
      <c r="DH791" t="s">
        <v>3</v>
      </c>
      <c r="DI791" t="s">
        <v>3</v>
      </c>
      <c r="DJ791" t="s">
        <v>3</v>
      </c>
      <c r="DK791" t="s">
        <v>3</v>
      </c>
      <c r="DL791" t="s">
        <v>3</v>
      </c>
      <c r="DM791" t="s">
        <v>3</v>
      </c>
      <c r="DN791">
        <v>0</v>
      </c>
      <c r="DO791">
        <v>0</v>
      </c>
      <c r="DP791">
        <v>1</v>
      </c>
      <c r="DQ791">
        <v>1</v>
      </c>
      <c r="DU791">
        <v>1005</v>
      </c>
      <c r="DV791" t="s">
        <v>161</v>
      </c>
      <c r="DW791" t="s">
        <v>161</v>
      </c>
      <c r="DX791">
        <v>100</v>
      </c>
      <c r="EE791">
        <v>34857346</v>
      </c>
      <c r="EF791">
        <v>1</v>
      </c>
      <c r="EG791" t="s">
        <v>22</v>
      </c>
      <c r="EH791">
        <v>0</v>
      </c>
      <c r="EI791" t="s">
        <v>3</v>
      </c>
      <c r="EJ791">
        <v>4</v>
      </c>
      <c r="EK791">
        <v>0</v>
      </c>
      <c r="EL791" t="s">
        <v>23</v>
      </c>
      <c r="EM791" t="s">
        <v>24</v>
      </c>
      <c r="EO791" t="s">
        <v>3</v>
      </c>
      <c r="EQ791">
        <v>0</v>
      </c>
      <c r="ER791">
        <v>23878.959999999999</v>
      </c>
      <c r="ES791">
        <v>20561.080000000002</v>
      </c>
      <c r="ET791">
        <v>1074.95</v>
      </c>
      <c r="EU791">
        <v>448.92</v>
      </c>
      <c r="EV791">
        <v>2242.9299999999998</v>
      </c>
      <c r="EW791">
        <v>10.3</v>
      </c>
      <c r="EX791">
        <v>0</v>
      </c>
      <c r="EY791">
        <v>0</v>
      </c>
      <c r="FQ791">
        <v>0</v>
      </c>
      <c r="FR791">
        <f t="shared" si="552"/>
        <v>0</v>
      </c>
      <c r="FS791">
        <v>0</v>
      </c>
      <c r="FX791">
        <v>70</v>
      </c>
      <c r="FY791">
        <v>10</v>
      </c>
      <c r="GA791" t="s">
        <v>3</v>
      </c>
      <c r="GD791">
        <v>0</v>
      </c>
      <c r="GF791">
        <v>720112528</v>
      </c>
      <c r="GG791">
        <v>2</v>
      </c>
      <c r="GH791">
        <v>1</v>
      </c>
      <c r="GI791">
        <v>-2</v>
      </c>
      <c r="GJ791">
        <v>0</v>
      </c>
      <c r="GK791">
        <f>ROUND(R791*(R12)/100,2)</f>
        <v>0</v>
      </c>
      <c r="GL791">
        <f t="shared" si="553"/>
        <v>0</v>
      </c>
      <c r="GM791">
        <f t="shared" si="564"/>
        <v>0</v>
      </c>
      <c r="GN791">
        <f t="shared" si="565"/>
        <v>0</v>
      </c>
      <c r="GO791">
        <f t="shared" si="566"/>
        <v>0</v>
      </c>
      <c r="GP791">
        <f t="shared" si="567"/>
        <v>0</v>
      </c>
      <c r="GR791">
        <v>0</v>
      </c>
      <c r="GS791">
        <v>3</v>
      </c>
      <c r="GT791">
        <v>0</v>
      </c>
      <c r="GU791" t="s">
        <v>3</v>
      </c>
      <c r="GV791">
        <f t="shared" si="554"/>
        <v>0</v>
      </c>
      <c r="GW791">
        <v>1</v>
      </c>
      <c r="GX791">
        <f t="shared" si="555"/>
        <v>0</v>
      </c>
      <c r="HA791">
        <v>0</v>
      </c>
      <c r="HB791">
        <v>0</v>
      </c>
      <c r="HC791">
        <f t="shared" si="556"/>
        <v>0</v>
      </c>
      <c r="IK791">
        <v>0</v>
      </c>
    </row>
    <row r="792" spans="1:245" x14ac:dyDescent="0.2">
      <c r="A792">
        <v>18</v>
      </c>
      <c r="B792">
        <v>1</v>
      </c>
      <c r="C792">
        <v>105</v>
      </c>
      <c r="E792" t="s">
        <v>310</v>
      </c>
      <c r="F792" t="s">
        <v>164</v>
      </c>
      <c r="G792" t="s">
        <v>165</v>
      </c>
      <c r="H792" t="s">
        <v>37</v>
      </c>
      <c r="I792">
        <f>I791*J792</f>
        <v>0</v>
      </c>
      <c r="J792">
        <v>-7.1400000000000006</v>
      </c>
      <c r="O792">
        <f t="shared" si="526"/>
        <v>0</v>
      </c>
      <c r="P792">
        <f t="shared" si="527"/>
        <v>0</v>
      </c>
      <c r="Q792">
        <f t="shared" si="528"/>
        <v>0</v>
      </c>
      <c r="R792">
        <f t="shared" si="529"/>
        <v>0</v>
      </c>
      <c r="S792">
        <f t="shared" si="530"/>
        <v>0</v>
      </c>
      <c r="T792">
        <f t="shared" si="531"/>
        <v>0</v>
      </c>
      <c r="U792">
        <f t="shared" si="532"/>
        <v>0</v>
      </c>
      <c r="V792">
        <f t="shared" si="533"/>
        <v>0</v>
      </c>
      <c r="W792">
        <f t="shared" si="534"/>
        <v>0</v>
      </c>
      <c r="X792">
        <f t="shared" si="535"/>
        <v>0</v>
      </c>
      <c r="Y792">
        <f t="shared" si="536"/>
        <v>0</v>
      </c>
      <c r="AA792">
        <v>39292387</v>
      </c>
      <c r="AB792">
        <f t="shared" si="537"/>
        <v>2628.2</v>
      </c>
      <c r="AC792">
        <f t="shared" si="557"/>
        <v>2628.2</v>
      </c>
      <c r="AD792">
        <f t="shared" si="558"/>
        <v>0</v>
      </c>
      <c r="AE792">
        <f t="shared" si="559"/>
        <v>0</v>
      </c>
      <c r="AF792">
        <f t="shared" si="560"/>
        <v>0</v>
      </c>
      <c r="AG792">
        <f t="shared" si="539"/>
        <v>0</v>
      </c>
      <c r="AH792">
        <f t="shared" si="561"/>
        <v>0</v>
      </c>
      <c r="AI792">
        <f t="shared" si="562"/>
        <v>0</v>
      </c>
      <c r="AJ792">
        <f t="shared" si="541"/>
        <v>0</v>
      </c>
      <c r="AK792">
        <v>2628.2</v>
      </c>
      <c r="AL792">
        <v>2628.2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70</v>
      </c>
      <c r="AU792">
        <v>10</v>
      </c>
      <c r="AV792">
        <v>1</v>
      </c>
      <c r="AW792">
        <v>1</v>
      </c>
      <c r="AZ792">
        <v>1</v>
      </c>
      <c r="BA792">
        <v>1</v>
      </c>
      <c r="BB792">
        <v>1</v>
      </c>
      <c r="BC792">
        <v>1</v>
      </c>
      <c r="BD792" t="s">
        <v>3</v>
      </c>
      <c r="BE792" t="s">
        <v>3</v>
      </c>
      <c r="BF792" t="s">
        <v>3</v>
      </c>
      <c r="BG792" t="s">
        <v>3</v>
      </c>
      <c r="BH792">
        <v>3</v>
      </c>
      <c r="BI792">
        <v>4</v>
      </c>
      <c r="BJ792" t="s">
        <v>166</v>
      </c>
      <c r="BM792">
        <v>0</v>
      </c>
      <c r="BN792">
        <v>0</v>
      </c>
      <c r="BO792" t="s">
        <v>3</v>
      </c>
      <c r="BP792">
        <v>0</v>
      </c>
      <c r="BQ792">
        <v>1</v>
      </c>
      <c r="BR792">
        <v>1</v>
      </c>
      <c r="BS792">
        <v>1</v>
      </c>
      <c r="BT792">
        <v>1</v>
      </c>
      <c r="BU792">
        <v>1</v>
      </c>
      <c r="BV792">
        <v>1</v>
      </c>
      <c r="BW792">
        <v>1</v>
      </c>
      <c r="BX792">
        <v>1</v>
      </c>
      <c r="BY792" t="s">
        <v>3</v>
      </c>
      <c r="BZ792">
        <v>70</v>
      </c>
      <c r="CA792">
        <v>10</v>
      </c>
      <c r="CE792">
        <v>0</v>
      </c>
      <c r="CF792">
        <v>0</v>
      </c>
      <c r="CG792">
        <v>0</v>
      </c>
      <c r="CM792">
        <v>0</v>
      </c>
      <c r="CN792" t="s">
        <v>3</v>
      </c>
      <c r="CO792">
        <v>0</v>
      </c>
      <c r="CP792">
        <f t="shared" si="542"/>
        <v>0</v>
      </c>
      <c r="CQ792">
        <f t="shared" si="543"/>
        <v>2628.2</v>
      </c>
      <c r="CR792">
        <f t="shared" si="563"/>
        <v>0</v>
      </c>
      <c r="CS792">
        <f t="shared" si="544"/>
        <v>0</v>
      </c>
      <c r="CT792">
        <f t="shared" si="545"/>
        <v>0</v>
      </c>
      <c r="CU792">
        <f t="shared" si="546"/>
        <v>0</v>
      </c>
      <c r="CV792">
        <f t="shared" si="547"/>
        <v>0</v>
      </c>
      <c r="CW792">
        <f t="shared" si="548"/>
        <v>0</v>
      </c>
      <c r="CX792">
        <f t="shared" si="549"/>
        <v>0</v>
      </c>
      <c r="CY792">
        <f t="shared" si="550"/>
        <v>0</v>
      </c>
      <c r="CZ792">
        <f t="shared" si="551"/>
        <v>0</v>
      </c>
      <c r="DC792" t="s">
        <v>3</v>
      </c>
      <c r="DD792" t="s">
        <v>3</v>
      </c>
      <c r="DE792" t="s">
        <v>3</v>
      </c>
      <c r="DF792" t="s">
        <v>3</v>
      </c>
      <c r="DG792" t="s">
        <v>3</v>
      </c>
      <c r="DH792" t="s">
        <v>3</v>
      </c>
      <c r="DI792" t="s">
        <v>3</v>
      </c>
      <c r="DJ792" t="s">
        <v>3</v>
      </c>
      <c r="DK792" t="s">
        <v>3</v>
      </c>
      <c r="DL792" t="s">
        <v>3</v>
      </c>
      <c r="DM792" t="s">
        <v>3</v>
      </c>
      <c r="DN792">
        <v>0</v>
      </c>
      <c r="DO792">
        <v>0</v>
      </c>
      <c r="DP792">
        <v>1</v>
      </c>
      <c r="DQ792">
        <v>1</v>
      </c>
      <c r="DU792">
        <v>1009</v>
      </c>
      <c r="DV792" t="s">
        <v>37</v>
      </c>
      <c r="DW792" t="s">
        <v>37</v>
      </c>
      <c r="DX792">
        <v>1000</v>
      </c>
      <c r="EE792">
        <v>34857346</v>
      </c>
      <c r="EF792">
        <v>1</v>
      </c>
      <c r="EG792" t="s">
        <v>22</v>
      </c>
      <c r="EH792">
        <v>0</v>
      </c>
      <c r="EI792" t="s">
        <v>3</v>
      </c>
      <c r="EJ792">
        <v>4</v>
      </c>
      <c r="EK792">
        <v>0</v>
      </c>
      <c r="EL792" t="s">
        <v>23</v>
      </c>
      <c r="EM792" t="s">
        <v>24</v>
      </c>
      <c r="EO792" t="s">
        <v>3</v>
      </c>
      <c r="EQ792">
        <v>32768</v>
      </c>
      <c r="ER792">
        <v>2628.2</v>
      </c>
      <c r="ES792">
        <v>2628.2</v>
      </c>
      <c r="ET792">
        <v>0</v>
      </c>
      <c r="EU792">
        <v>0</v>
      </c>
      <c r="EV792">
        <v>0</v>
      </c>
      <c r="EW792">
        <v>0</v>
      </c>
      <c r="EX792">
        <v>0</v>
      </c>
      <c r="FQ792">
        <v>0</v>
      </c>
      <c r="FR792">
        <f t="shared" si="552"/>
        <v>0</v>
      </c>
      <c r="FS792">
        <v>0</v>
      </c>
      <c r="FX792">
        <v>70</v>
      </c>
      <c r="FY792">
        <v>10</v>
      </c>
      <c r="GA792" t="s">
        <v>3</v>
      </c>
      <c r="GD792">
        <v>0</v>
      </c>
      <c r="GF792">
        <v>1680765387</v>
      </c>
      <c r="GG792">
        <v>2</v>
      </c>
      <c r="GH792">
        <v>1</v>
      </c>
      <c r="GI792">
        <v>-2</v>
      </c>
      <c r="GJ792">
        <v>0</v>
      </c>
      <c r="GK792">
        <f>ROUND(R792*(R12)/100,2)</f>
        <v>0</v>
      </c>
      <c r="GL792">
        <f t="shared" si="553"/>
        <v>0</v>
      </c>
      <c r="GM792">
        <f t="shared" si="564"/>
        <v>0</v>
      </c>
      <c r="GN792">
        <f t="shared" si="565"/>
        <v>0</v>
      </c>
      <c r="GO792">
        <f t="shared" si="566"/>
        <v>0</v>
      </c>
      <c r="GP792">
        <f t="shared" si="567"/>
        <v>0</v>
      </c>
      <c r="GR792">
        <v>0</v>
      </c>
      <c r="GS792">
        <v>3</v>
      </c>
      <c r="GT792">
        <v>0</v>
      </c>
      <c r="GU792" t="s">
        <v>3</v>
      </c>
      <c r="GV792">
        <f t="shared" si="554"/>
        <v>0</v>
      </c>
      <c r="GW792">
        <v>1</v>
      </c>
      <c r="GX792">
        <f t="shared" si="555"/>
        <v>0</v>
      </c>
      <c r="HA792">
        <v>0</v>
      </c>
      <c r="HB792">
        <v>0</v>
      </c>
      <c r="HC792">
        <f t="shared" si="556"/>
        <v>0</v>
      </c>
      <c r="IK792">
        <v>0</v>
      </c>
    </row>
    <row r="793" spans="1:245" x14ac:dyDescent="0.2">
      <c r="A793">
        <v>18</v>
      </c>
      <c r="B793">
        <v>1</v>
      </c>
      <c r="C793">
        <v>106</v>
      </c>
      <c r="E793" t="s">
        <v>311</v>
      </c>
      <c r="F793" t="s">
        <v>164</v>
      </c>
      <c r="G793" t="s">
        <v>165</v>
      </c>
      <c r="H793" t="s">
        <v>37</v>
      </c>
      <c r="I793">
        <f>I791*J793</f>
        <v>0</v>
      </c>
      <c r="J793">
        <v>11.899999999999999</v>
      </c>
      <c r="O793">
        <f t="shared" si="526"/>
        <v>0</v>
      </c>
      <c r="P793">
        <f t="shared" si="527"/>
        <v>0</v>
      </c>
      <c r="Q793">
        <f t="shared" si="528"/>
        <v>0</v>
      </c>
      <c r="R793">
        <f t="shared" si="529"/>
        <v>0</v>
      </c>
      <c r="S793">
        <f t="shared" si="530"/>
        <v>0</v>
      </c>
      <c r="T793">
        <f t="shared" si="531"/>
        <v>0</v>
      </c>
      <c r="U793">
        <f t="shared" si="532"/>
        <v>0</v>
      </c>
      <c r="V793">
        <f t="shared" si="533"/>
        <v>0</v>
      </c>
      <c r="W793">
        <f t="shared" si="534"/>
        <v>0</v>
      </c>
      <c r="X793">
        <f t="shared" si="535"/>
        <v>0</v>
      </c>
      <c r="Y793">
        <f t="shared" si="536"/>
        <v>0</v>
      </c>
      <c r="AA793">
        <v>39292387</v>
      </c>
      <c r="AB793">
        <f t="shared" si="537"/>
        <v>2628.2</v>
      </c>
      <c r="AC793">
        <f t="shared" si="557"/>
        <v>2628.2</v>
      </c>
      <c r="AD793">
        <f t="shared" si="558"/>
        <v>0</v>
      </c>
      <c r="AE793">
        <f t="shared" si="559"/>
        <v>0</v>
      </c>
      <c r="AF793">
        <f t="shared" si="560"/>
        <v>0</v>
      </c>
      <c r="AG793">
        <f t="shared" si="539"/>
        <v>0</v>
      </c>
      <c r="AH793">
        <f t="shared" si="561"/>
        <v>0</v>
      </c>
      <c r="AI793">
        <f t="shared" si="562"/>
        <v>0</v>
      </c>
      <c r="AJ793">
        <f t="shared" si="541"/>
        <v>0</v>
      </c>
      <c r="AK793">
        <v>2628.2</v>
      </c>
      <c r="AL793">
        <v>2628.2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70</v>
      </c>
      <c r="AU793">
        <v>10</v>
      </c>
      <c r="AV793">
        <v>1</v>
      </c>
      <c r="AW793">
        <v>1</v>
      </c>
      <c r="AZ793">
        <v>1</v>
      </c>
      <c r="BA793">
        <v>1</v>
      </c>
      <c r="BB793">
        <v>1</v>
      </c>
      <c r="BC793">
        <v>1</v>
      </c>
      <c r="BD793" t="s">
        <v>3</v>
      </c>
      <c r="BE793" t="s">
        <v>3</v>
      </c>
      <c r="BF793" t="s">
        <v>3</v>
      </c>
      <c r="BG793" t="s">
        <v>3</v>
      </c>
      <c r="BH793">
        <v>3</v>
      </c>
      <c r="BI793">
        <v>4</v>
      </c>
      <c r="BJ793" t="s">
        <v>166</v>
      </c>
      <c r="BM793">
        <v>0</v>
      </c>
      <c r="BN793">
        <v>0</v>
      </c>
      <c r="BO793" t="s">
        <v>3</v>
      </c>
      <c r="BP793">
        <v>0</v>
      </c>
      <c r="BQ793">
        <v>1</v>
      </c>
      <c r="BR793">
        <v>0</v>
      </c>
      <c r="BS793">
        <v>1</v>
      </c>
      <c r="BT793">
        <v>1</v>
      </c>
      <c r="BU793">
        <v>1</v>
      </c>
      <c r="BV793">
        <v>1</v>
      </c>
      <c r="BW793">
        <v>1</v>
      </c>
      <c r="BX793">
        <v>1</v>
      </c>
      <c r="BY793" t="s">
        <v>3</v>
      </c>
      <c r="BZ793">
        <v>70</v>
      </c>
      <c r="CA793">
        <v>10</v>
      </c>
      <c r="CE793">
        <v>0</v>
      </c>
      <c r="CF793">
        <v>0</v>
      </c>
      <c r="CG793">
        <v>0</v>
      </c>
      <c r="CM793">
        <v>0</v>
      </c>
      <c r="CN793" t="s">
        <v>3</v>
      </c>
      <c r="CO793">
        <v>0</v>
      </c>
      <c r="CP793">
        <f t="shared" si="542"/>
        <v>0</v>
      </c>
      <c r="CQ793">
        <f t="shared" si="543"/>
        <v>2628.2</v>
      </c>
      <c r="CR793">
        <f t="shared" si="563"/>
        <v>0</v>
      </c>
      <c r="CS793">
        <f t="shared" si="544"/>
        <v>0</v>
      </c>
      <c r="CT793">
        <f t="shared" si="545"/>
        <v>0</v>
      </c>
      <c r="CU793">
        <f t="shared" si="546"/>
        <v>0</v>
      </c>
      <c r="CV793">
        <f t="shared" si="547"/>
        <v>0</v>
      </c>
      <c r="CW793">
        <f t="shared" si="548"/>
        <v>0</v>
      </c>
      <c r="CX793">
        <f t="shared" si="549"/>
        <v>0</v>
      </c>
      <c r="CY793">
        <f t="shared" si="550"/>
        <v>0</v>
      </c>
      <c r="CZ793">
        <f t="shared" si="551"/>
        <v>0</v>
      </c>
      <c r="DC793" t="s">
        <v>3</v>
      </c>
      <c r="DD793" t="s">
        <v>3</v>
      </c>
      <c r="DE793" t="s">
        <v>3</v>
      </c>
      <c r="DF793" t="s">
        <v>3</v>
      </c>
      <c r="DG793" t="s">
        <v>3</v>
      </c>
      <c r="DH793" t="s">
        <v>3</v>
      </c>
      <c r="DI793" t="s">
        <v>3</v>
      </c>
      <c r="DJ793" t="s">
        <v>3</v>
      </c>
      <c r="DK793" t="s">
        <v>3</v>
      </c>
      <c r="DL793" t="s">
        <v>3</v>
      </c>
      <c r="DM793" t="s">
        <v>3</v>
      </c>
      <c r="DN793">
        <v>0</v>
      </c>
      <c r="DO793">
        <v>0</v>
      </c>
      <c r="DP793">
        <v>1</v>
      </c>
      <c r="DQ793">
        <v>1</v>
      </c>
      <c r="DU793">
        <v>1009</v>
      </c>
      <c r="DV793" t="s">
        <v>37</v>
      </c>
      <c r="DW793" t="s">
        <v>37</v>
      </c>
      <c r="DX793">
        <v>1000</v>
      </c>
      <c r="EE793">
        <v>34857346</v>
      </c>
      <c r="EF793">
        <v>1</v>
      </c>
      <c r="EG793" t="s">
        <v>22</v>
      </c>
      <c r="EH793">
        <v>0</v>
      </c>
      <c r="EI793" t="s">
        <v>3</v>
      </c>
      <c r="EJ793">
        <v>4</v>
      </c>
      <c r="EK793">
        <v>0</v>
      </c>
      <c r="EL793" t="s">
        <v>23</v>
      </c>
      <c r="EM793" t="s">
        <v>24</v>
      </c>
      <c r="EO793" t="s">
        <v>3</v>
      </c>
      <c r="EQ793">
        <v>0</v>
      </c>
      <c r="ER793">
        <v>2628.2</v>
      </c>
      <c r="ES793">
        <v>2628.2</v>
      </c>
      <c r="ET793">
        <v>0</v>
      </c>
      <c r="EU793">
        <v>0</v>
      </c>
      <c r="EV793">
        <v>0</v>
      </c>
      <c r="EW793">
        <v>0</v>
      </c>
      <c r="EX793">
        <v>0</v>
      </c>
      <c r="FQ793">
        <v>0</v>
      </c>
      <c r="FR793">
        <f t="shared" si="552"/>
        <v>0</v>
      </c>
      <c r="FS793">
        <v>0</v>
      </c>
      <c r="FX793">
        <v>70</v>
      </c>
      <c r="FY793">
        <v>10</v>
      </c>
      <c r="GA793" t="s">
        <v>3</v>
      </c>
      <c r="GD793">
        <v>0</v>
      </c>
      <c r="GF793">
        <v>1680765387</v>
      </c>
      <c r="GG793">
        <v>2</v>
      </c>
      <c r="GH793">
        <v>1</v>
      </c>
      <c r="GI793">
        <v>-2</v>
      </c>
      <c r="GJ793">
        <v>0</v>
      </c>
      <c r="GK793">
        <f>ROUND(R793*(R12)/100,2)</f>
        <v>0</v>
      </c>
      <c r="GL793">
        <f t="shared" si="553"/>
        <v>0</v>
      </c>
      <c r="GM793">
        <f t="shared" si="564"/>
        <v>0</v>
      </c>
      <c r="GN793">
        <f t="shared" si="565"/>
        <v>0</v>
      </c>
      <c r="GO793">
        <f t="shared" si="566"/>
        <v>0</v>
      </c>
      <c r="GP793">
        <f t="shared" si="567"/>
        <v>0</v>
      </c>
      <c r="GR793">
        <v>0</v>
      </c>
      <c r="GS793">
        <v>3</v>
      </c>
      <c r="GT793">
        <v>0</v>
      </c>
      <c r="GU793" t="s">
        <v>3</v>
      </c>
      <c r="GV793">
        <f t="shared" si="554"/>
        <v>0</v>
      </c>
      <c r="GW793">
        <v>1</v>
      </c>
      <c r="GX793">
        <f t="shared" si="555"/>
        <v>0</v>
      </c>
      <c r="HA793">
        <v>0</v>
      </c>
      <c r="HB793">
        <v>0</v>
      </c>
      <c r="HC793">
        <f t="shared" si="556"/>
        <v>0</v>
      </c>
      <c r="IK793">
        <v>0</v>
      </c>
    </row>
    <row r="794" spans="1:245" x14ac:dyDescent="0.2">
      <c r="A794">
        <v>17</v>
      </c>
      <c r="B794">
        <v>1</v>
      </c>
      <c r="C794">
        <f>ROW(SmtRes!A111)</f>
        <v>111</v>
      </c>
      <c r="D794">
        <f>ROW(EtalonRes!A273)</f>
        <v>273</v>
      </c>
      <c r="E794" t="s">
        <v>312</v>
      </c>
      <c r="F794" t="s">
        <v>159</v>
      </c>
      <c r="G794" t="s">
        <v>313</v>
      </c>
      <c r="H794" t="s">
        <v>161</v>
      </c>
      <c r="I794">
        <v>0</v>
      </c>
      <c r="J794">
        <v>0</v>
      </c>
      <c r="O794">
        <f t="shared" si="526"/>
        <v>0</v>
      </c>
      <c r="P794">
        <f t="shared" si="527"/>
        <v>0</v>
      </c>
      <c r="Q794">
        <f t="shared" si="528"/>
        <v>0</v>
      </c>
      <c r="R794">
        <f t="shared" si="529"/>
        <v>0</v>
      </c>
      <c r="S794">
        <f t="shared" si="530"/>
        <v>0</v>
      </c>
      <c r="T794">
        <f t="shared" si="531"/>
        <v>0</v>
      </c>
      <c r="U794">
        <f t="shared" si="532"/>
        <v>0</v>
      </c>
      <c r="V794">
        <f t="shared" si="533"/>
        <v>0</v>
      </c>
      <c r="W794">
        <f t="shared" si="534"/>
        <v>0</v>
      </c>
      <c r="X794">
        <f t="shared" si="535"/>
        <v>0</v>
      </c>
      <c r="Y794">
        <f t="shared" si="536"/>
        <v>0</v>
      </c>
      <c r="AA794">
        <v>39292387</v>
      </c>
      <c r="AB794">
        <f t="shared" si="537"/>
        <v>23878.959999999999</v>
      </c>
      <c r="AC794">
        <f t="shared" si="557"/>
        <v>20561.080000000002</v>
      </c>
      <c r="AD794">
        <f t="shared" si="558"/>
        <v>1074.95</v>
      </c>
      <c r="AE794">
        <f t="shared" si="559"/>
        <v>448.92</v>
      </c>
      <c r="AF794">
        <f t="shared" si="560"/>
        <v>2242.9299999999998</v>
      </c>
      <c r="AG794">
        <f t="shared" si="539"/>
        <v>0</v>
      </c>
      <c r="AH794">
        <f t="shared" si="561"/>
        <v>10.3</v>
      </c>
      <c r="AI794">
        <f t="shared" si="562"/>
        <v>0</v>
      </c>
      <c r="AJ794">
        <f t="shared" si="541"/>
        <v>0</v>
      </c>
      <c r="AK794">
        <v>23878.959999999999</v>
      </c>
      <c r="AL794">
        <v>20561.080000000002</v>
      </c>
      <c r="AM794">
        <v>1074.95</v>
      </c>
      <c r="AN794">
        <v>448.92</v>
      </c>
      <c r="AO794">
        <v>2242.9299999999998</v>
      </c>
      <c r="AP794">
        <v>0</v>
      </c>
      <c r="AQ794">
        <v>10.3</v>
      </c>
      <c r="AR794">
        <v>0</v>
      </c>
      <c r="AS794">
        <v>0</v>
      </c>
      <c r="AT794">
        <v>70</v>
      </c>
      <c r="AU794">
        <v>10</v>
      </c>
      <c r="AV794">
        <v>1</v>
      </c>
      <c r="AW794">
        <v>1</v>
      </c>
      <c r="AZ794">
        <v>1</v>
      </c>
      <c r="BA794">
        <v>1</v>
      </c>
      <c r="BB794">
        <v>1</v>
      </c>
      <c r="BC794">
        <v>1</v>
      </c>
      <c r="BD794" t="s">
        <v>3</v>
      </c>
      <c r="BE794" t="s">
        <v>3</v>
      </c>
      <c r="BF794" t="s">
        <v>3</v>
      </c>
      <c r="BG794" t="s">
        <v>3</v>
      </c>
      <c r="BH794">
        <v>0</v>
      </c>
      <c r="BI794">
        <v>4</v>
      </c>
      <c r="BJ794" t="s">
        <v>162</v>
      </c>
      <c r="BM794">
        <v>0</v>
      </c>
      <c r="BN794">
        <v>0</v>
      </c>
      <c r="BO794" t="s">
        <v>3</v>
      </c>
      <c r="BP794">
        <v>0</v>
      </c>
      <c r="BQ794">
        <v>1</v>
      </c>
      <c r="BR794">
        <v>0</v>
      </c>
      <c r="BS794">
        <v>1</v>
      </c>
      <c r="BT794">
        <v>1</v>
      </c>
      <c r="BU794">
        <v>1</v>
      </c>
      <c r="BV794">
        <v>1</v>
      </c>
      <c r="BW794">
        <v>1</v>
      </c>
      <c r="BX794">
        <v>1</v>
      </c>
      <c r="BY794" t="s">
        <v>3</v>
      </c>
      <c r="BZ794">
        <v>70</v>
      </c>
      <c r="CA794">
        <v>10</v>
      </c>
      <c r="CE794">
        <v>0</v>
      </c>
      <c r="CF794">
        <v>0</v>
      </c>
      <c r="CG794">
        <v>0</v>
      </c>
      <c r="CM794">
        <v>0</v>
      </c>
      <c r="CN794" t="s">
        <v>3</v>
      </c>
      <c r="CO794">
        <v>0</v>
      </c>
      <c r="CP794">
        <f t="shared" si="542"/>
        <v>0</v>
      </c>
      <c r="CQ794">
        <f t="shared" si="543"/>
        <v>20561.080000000002</v>
      </c>
      <c r="CR794">
        <f t="shared" si="563"/>
        <v>1074.95</v>
      </c>
      <c r="CS794">
        <f t="shared" si="544"/>
        <v>448.92</v>
      </c>
      <c r="CT794">
        <f t="shared" si="545"/>
        <v>2242.9299999999998</v>
      </c>
      <c r="CU794">
        <f t="shared" si="546"/>
        <v>0</v>
      </c>
      <c r="CV794">
        <f t="shared" si="547"/>
        <v>10.3</v>
      </c>
      <c r="CW794">
        <f t="shared" si="548"/>
        <v>0</v>
      </c>
      <c r="CX794">
        <f t="shared" si="549"/>
        <v>0</v>
      </c>
      <c r="CY794">
        <f t="shared" si="550"/>
        <v>0</v>
      </c>
      <c r="CZ794">
        <f t="shared" si="551"/>
        <v>0</v>
      </c>
      <c r="DC794" t="s">
        <v>3</v>
      </c>
      <c r="DD794" t="s">
        <v>3</v>
      </c>
      <c r="DE794" t="s">
        <v>3</v>
      </c>
      <c r="DF794" t="s">
        <v>3</v>
      </c>
      <c r="DG794" t="s">
        <v>3</v>
      </c>
      <c r="DH794" t="s">
        <v>3</v>
      </c>
      <c r="DI794" t="s">
        <v>3</v>
      </c>
      <c r="DJ794" t="s">
        <v>3</v>
      </c>
      <c r="DK794" t="s">
        <v>3</v>
      </c>
      <c r="DL794" t="s">
        <v>3</v>
      </c>
      <c r="DM794" t="s">
        <v>3</v>
      </c>
      <c r="DN794">
        <v>0</v>
      </c>
      <c r="DO794">
        <v>0</v>
      </c>
      <c r="DP794">
        <v>1</v>
      </c>
      <c r="DQ794">
        <v>1</v>
      </c>
      <c r="DU794">
        <v>1005</v>
      </c>
      <c r="DV794" t="s">
        <v>161</v>
      </c>
      <c r="DW794" t="s">
        <v>161</v>
      </c>
      <c r="DX794">
        <v>100</v>
      </c>
      <c r="EE794">
        <v>34857346</v>
      </c>
      <c r="EF794">
        <v>1</v>
      </c>
      <c r="EG794" t="s">
        <v>22</v>
      </c>
      <c r="EH794">
        <v>0</v>
      </c>
      <c r="EI794" t="s">
        <v>3</v>
      </c>
      <c r="EJ794">
        <v>4</v>
      </c>
      <c r="EK794">
        <v>0</v>
      </c>
      <c r="EL794" t="s">
        <v>23</v>
      </c>
      <c r="EM794" t="s">
        <v>24</v>
      </c>
      <c r="EO794" t="s">
        <v>3</v>
      </c>
      <c r="EQ794">
        <v>0</v>
      </c>
      <c r="ER794">
        <v>23878.959999999999</v>
      </c>
      <c r="ES794">
        <v>20561.080000000002</v>
      </c>
      <c r="ET794">
        <v>1074.95</v>
      </c>
      <c r="EU794">
        <v>448.92</v>
      </c>
      <c r="EV794">
        <v>2242.9299999999998</v>
      </c>
      <c r="EW794">
        <v>10.3</v>
      </c>
      <c r="EX794">
        <v>0</v>
      </c>
      <c r="EY794">
        <v>0</v>
      </c>
      <c r="FQ794">
        <v>0</v>
      </c>
      <c r="FR794">
        <f t="shared" si="552"/>
        <v>0</v>
      </c>
      <c r="FS794">
        <v>0</v>
      </c>
      <c r="FX794">
        <v>70</v>
      </c>
      <c r="FY794">
        <v>10</v>
      </c>
      <c r="GA794" t="s">
        <v>3</v>
      </c>
      <c r="GD794">
        <v>0</v>
      </c>
      <c r="GF794">
        <v>118907327</v>
      </c>
      <c r="GG794">
        <v>2</v>
      </c>
      <c r="GH794">
        <v>1</v>
      </c>
      <c r="GI794">
        <v>-2</v>
      </c>
      <c r="GJ794">
        <v>0</v>
      </c>
      <c r="GK794">
        <f>ROUND(R794*(R12)/100,2)</f>
        <v>0</v>
      </c>
      <c r="GL794">
        <f t="shared" si="553"/>
        <v>0</v>
      </c>
      <c r="GM794">
        <f t="shared" si="564"/>
        <v>0</v>
      </c>
      <c r="GN794">
        <f t="shared" si="565"/>
        <v>0</v>
      </c>
      <c r="GO794">
        <f t="shared" si="566"/>
        <v>0</v>
      </c>
      <c r="GP794">
        <f t="shared" si="567"/>
        <v>0</v>
      </c>
      <c r="GR794">
        <v>0</v>
      </c>
      <c r="GS794">
        <v>3</v>
      </c>
      <c r="GT794">
        <v>0</v>
      </c>
      <c r="GU794" t="s">
        <v>3</v>
      </c>
      <c r="GV794">
        <f t="shared" si="554"/>
        <v>0</v>
      </c>
      <c r="GW794">
        <v>1</v>
      </c>
      <c r="GX794">
        <f t="shared" si="555"/>
        <v>0</v>
      </c>
      <c r="HA794">
        <v>0</v>
      </c>
      <c r="HB794">
        <v>0</v>
      </c>
      <c r="HC794">
        <f t="shared" si="556"/>
        <v>0</v>
      </c>
      <c r="IK794">
        <v>0</v>
      </c>
    </row>
    <row r="795" spans="1:245" x14ac:dyDescent="0.2">
      <c r="A795">
        <v>18</v>
      </c>
      <c r="B795">
        <v>1</v>
      </c>
      <c r="C795">
        <v>111</v>
      </c>
      <c r="E795" t="s">
        <v>314</v>
      </c>
      <c r="F795" t="s">
        <v>164</v>
      </c>
      <c r="G795" t="s">
        <v>165</v>
      </c>
      <c r="H795" t="s">
        <v>37</v>
      </c>
      <c r="I795">
        <f>I794*J795</f>
        <v>0</v>
      </c>
      <c r="J795">
        <v>-7.1400000000000006</v>
      </c>
      <c r="O795">
        <f t="shared" si="526"/>
        <v>0</v>
      </c>
      <c r="P795">
        <f t="shared" si="527"/>
        <v>0</v>
      </c>
      <c r="Q795">
        <f t="shared" si="528"/>
        <v>0</v>
      </c>
      <c r="R795">
        <f t="shared" si="529"/>
        <v>0</v>
      </c>
      <c r="S795">
        <f t="shared" si="530"/>
        <v>0</v>
      </c>
      <c r="T795">
        <f t="shared" si="531"/>
        <v>0</v>
      </c>
      <c r="U795">
        <f t="shared" si="532"/>
        <v>0</v>
      </c>
      <c r="V795">
        <f t="shared" si="533"/>
        <v>0</v>
      </c>
      <c r="W795">
        <f t="shared" si="534"/>
        <v>0</v>
      </c>
      <c r="X795">
        <f t="shared" si="535"/>
        <v>0</v>
      </c>
      <c r="Y795">
        <f t="shared" si="536"/>
        <v>0</v>
      </c>
      <c r="AA795">
        <v>39292387</v>
      </c>
      <c r="AB795">
        <f t="shared" si="537"/>
        <v>2628.2</v>
      </c>
      <c r="AC795">
        <f t="shared" si="557"/>
        <v>2628.2</v>
      </c>
      <c r="AD795">
        <f t="shared" si="558"/>
        <v>0</v>
      </c>
      <c r="AE795">
        <f t="shared" si="559"/>
        <v>0</v>
      </c>
      <c r="AF795">
        <f t="shared" si="560"/>
        <v>0</v>
      </c>
      <c r="AG795">
        <f t="shared" si="539"/>
        <v>0</v>
      </c>
      <c r="AH795">
        <f t="shared" si="561"/>
        <v>0</v>
      </c>
      <c r="AI795">
        <f t="shared" si="562"/>
        <v>0</v>
      </c>
      <c r="AJ795">
        <f t="shared" si="541"/>
        <v>0</v>
      </c>
      <c r="AK795">
        <v>2628.2</v>
      </c>
      <c r="AL795">
        <v>2628.2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70</v>
      </c>
      <c r="AU795">
        <v>10</v>
      </c>
      <c r="AV795">
        <v>1</v>
      </c>
      <c r="AW795">
        <v>1</v>
      </c>
      <c r="AZ795">
        <v>1</v>
      </c>
      <c r="BA795">
        <v>1</v>
      </c>
      <c r="BB795">
        <v>1</v>
      </c>
      <c r="BC795">
        <v>1</v>
      </c>
      <c r="BD795" t="s">
        <v>3</v>
      </c>
      <c r="BE795" t="s">
        <v>3</v>
      </c>
      <c r="BF795" t="s">
        <v>3</v>
      </c>
      <c r="BG795" t="s">
        <v>3</v>
      </c>
      <c r="BH795">
        <v>3</v>
      </c>
      <c r="BI795">
        <v>4</v>
      </c>
      <c r="BJ795" t="s">
        <v>166</v>
      </c>
      <c r="BM795">
        <v>0</v>
      </c>
      <c r="BN795">
        <v>0</v>
      </c>
      <c r="BO795" t="s">
        <v>3</v>
      </c>
      <c r="BP795">
        <v>0</v>
      </c>
      <c r="BQ795">
        <v>1</v>
      </c>
      <c r="BR795">
        <v>1</v>
      </c>
      <c r="BS795">
        <v>1</v>
      </c>
      <c r="BT795">
        <v>1</v>
      </c>
      <c r="BU795">
        <v>1</v>
      </c>
      <c r="BV795">
        <v>1</v>
      </c>
      <c r="BW795">
        <v>1</v>
      </c>
      <c r="BX795">
        <v>1</v>
      </c>
      <c r="BY795" t="s">
        <v>3</v>
      </c>
      <c r="BZ795">
        <v>70</v>
      </c>
      <c r="CA795">
        <v>10</v>
      </c>
      <c r="CE795">
        <v>0</v>
      </c>
      <c r="CF795">
        <v>0</v>
      </c>
      <c r="CG795">
        <v>0</v>
      </c>
      <c r="CM795">
        <v>0</v>
      </c>
      <c r="CN795" t="s">
        <v>3</v>
      </c>
      <c r="CO795">
        <v>0</v>
      </c>
      <c r="CP795">
        <f t="shared" si="542"/>
        <v>0</v>
      </c>
      <c r="CQ795">
        <f t="shared" si="543"/>
        <v>2628.2</v>
      </c>
      <c r="CR795">
        <f t="shared" si="563"/>
        <v>0</v>
      </c>
      <c r="CS795">
        <f t="shared" si="544"/>
        <v>0</v>
      </c>
      <c r="CT795">
        <f t="shared" si="545"/>
        <v>0</v>
      </c>
      <c r="CU795">
        <f t="shared" si="546"/>
        <v>0</v>
      </c>
      <c r="CV795">
        <f t="shared" si="547"/>
        <v>0</v>
      </c>
      <c r="CW795">
        <f t="shared" si="548"/>
        <v>0</v>
      </c>
      <c r="CX795">
        <f t="shared" si="549"/>
        <v>0</v>
      </c>
      <c r="CY795">
        <f t="shared" si="550"/>
        <v>0</v>
      </c>
      <c r="CZ795">
        <f t="shared" si="551"/>
        <v>0</v>
      </c>
      <c r="DC795" t="s">
        <v>3</v>
      </c>
      <c r="DD795" t="s">
        <v>3</v>
      </c>
      <c r="DE795" t="s">
        <v>3</v>
      </c>
      <c r="DF795" t="s">
        <v>3</v>
      </c>
      <c r="DG795" t="s">
        <v>3</v>
      </c>
      <c r="DH795" t="s">
        <v>3</v>
      </c>
      <c r="DI795" t="s">
        <v>3</v>
      </c>
      <c r="DJ795" t="s">
        <v>3</v>
      </c>
      <c r="DK795" t="s">
        <v>3</v>
      </c>
      <c r="DL795" t="s">
        <v>3</v>
      </c>
      <c r="DM795" t="s">
        <v>3</v>
      </c>
      <c r="DN795">
        <v>0</v>
      </c>
      <c r="DO795">
        <v>0</v>
      </c>
      <c r="DP795">
        <v>1</v>
      </c>
      <c r="DQ795">
        <v>1</v>
      </c>
      <c r="DU795">
        <v>1009</v>
      </c>
      <c r="DV795" t="s">
        <v>37</v>
      </c>
      <c r="DW795" t="s">
        <v>37</v>
      </c>
      <c r="DX795">
        <v>1000</v>
      </c>
      <c r="EE795">
        <v>34857346</v>
      </c>
      <c r="EF795">
        <v>1</v>
      </c>
      <c r="EG795" t="s">
        <v>22</v>
      </c>
      <c r="EH795">
        <v>0</v>
      </c>
      <c r="EI795" t="s">
        <v>3</v>
      </c>
      <c r="EJ795">
        <v>4</v>
      </c>
      <c r="EK795">
        <v>0</v>
      </c>
      <c r="EL795" t="s">
        <v>23</v>
      </c>
      <c r="EM795" t="s">
        <v>24</v>
      </c>
      <c r="EO795" t="s">
        <v>3</v>
      </c>
      <c r="EQ795">
        <v>0</v>
      </c>
      <c r="ER795">
        <v>2628.2</v>
      </c>
      <c r="ES795">
        <v>2628.2</v>
      </c>
      <c r="ET795">
        <v>0</v>
      </c>
      <c r="EU795">
        <v>0</v>
      </c>
      <c r="EV795">
        <v>0</v>
      </c>
      <c r="EW795">
        <v>0</v>
      </c>
      <c r="EX795">
        <v>0</v>
      </c>
      <c r="FQ795">
        <v>0</v>
      </c>
      <c r="FR795">
        <f t="shared" si="552"/>
        <v>0</v>
      </c>
      <c r="FS795">
        <v>0</v>
      </c>
      <c r="FX795">
        <v>70</v>
      </c>
      <c r="FY795">
        <v>10</v>
      </c>
      <c r="GA795" t="s">
        <v>3</v>
      </c>
      <c r="GD795">
        <v>0</v>
      </c>
      <c r="GF795">
        <v>1680765387</v>
      </c>
      <c r="GG795">
        <v>2</v>
      </c>
      <c r="GH795">
        <v>1</v>
      </c>
      <c r="GI795">
        <v>-2</v>
      </c>
      <c r="GJ795">
        <v>0</v>
      </c>
      <c r="GK795">
        <f>ROUND(R795*(R12)/100,2)</f>
        <v>0</v>
      </c>
      <c r="GL795">
        <f t="shared" si="553"/>
        <v>0</v>
      </c>
      <c r="GM795">
        <f t="shared" si="564"/>
        <v>0</v>
      </c>
      <c r="GN795">
        <f t="shared" si="565"/>
        <v>0</v>
      </c>
      <c r="GO795">
        <f t="shared" si="566"/>
        <v>0</v>
      </c>
      <c r="GP795">
        <f t="shared" si="567"/>
        <v>0</v>
      </c>
      <c r="GR795">
        <v>0</v>
      </c>
      <c r="GS795">
        <v>3</v>
      </c>
      <c r="GT795">
        <v>0</v>
      </c>
      <c r="GU795" t="s">
        <v>3</v>
      </c>
      <c r="GV795">
        <f t="shared" si="554"/>
        <v>0</v>
      </c>
      <c r="GW795">
        <v>1</v>
      </c>
      <c r="GX795">
        <f t="shared" si="555"/>
        <v>0</v>
      </c>
      <c r="HA795">
        <v>0</v>
      </c>
      <c r="HB795">
        <v>0</v>
      </c>
      <c r="HC795">
        <f t="shared" si="556"/>
        <v>0</v>
      </c>
      <c r="IK795">
        <v>0</v>
      </c>
    </row>
    <row r="796" spans="1:245" x14ac:dyDescent="0.2">
      <c r="A796">
        <v>18</v>
      </c>
      <c r="B796">
        <v>1</v>
      </c>
      <c r="C796">
        <v>110</v>
      </c>
      <c r="E796" t="s">
        <v>315</v>
      </c>
      <c r="F796" t="s">
        <v>259</v>
      </c>
      <c r="G796" t="s">
        <v>260</v>
      </c>
      <c r="H796" t="s">
        <v>37</v>
      </c>
      <c r="I796">
        <f>I794*J796</f>
        <v>0</v>
      </c>
      <c r="J796">
        <v>11.9</v>
      </c>
      <c r="O796">
        <f t="shared" si="526"/>
        <v>0</v>
      </c>
      <c r="P796">
        <f t="shared" si="527"/>
        <v>0</v>
      </c>
      <c r="Q796">
        <f t="shared" si="528"/>
        <v>0</v>
      </c>
      <c r="R796">
        <f t="shared" si="529"/>
        <v>0</v>
      </c>
      <c r="S796">
        <f t="shared" si="530"/>
        <v>0</v>
      </c>
      <c r="T796">
        <f t="shared" si="531"/>
        <v>0</v>
      </c>
      <c r="U796">
        <f t="shared" si="532"/>
        <v>0</v>
      </c>
      <c r="V796">
        <f t="shared" si="533"/>
        <v>0</v>
      </c>
      <c r="W796">
        <f t="shared" si="534"/>
        <v>0</v>
      </c>
      <c r="X796">
        <f t="shared" si="535"/>
        <v>0</v>
      </c>
      <c r="Y796">
        <f t="shared" si="536"/>
        <v>0</v>
      </c>
      <c r="AA796">
        <v>39292387</v>
      </c>
      <c r="AB796">
        <f t="shared" si="537"/>
        <v>2727.65</v>
      </c>
      <c r="AC796">
        <f t="shared" si="557"/>
        <v>2727.65</v>
      </c>
      <c r="AD796">
        <f t="shared" si="558"/>
        <v>0</v>
      </c>
      <c r="AE796">
        <f t="shared" si="559"/>
        <v>0</v>
      </c>
      <c r="AF796">
        <f t="shared" si="560"/>
        <v>0</v>
      </c>
      <c r="AG796">
        <f t="shared" si="539"/>
        <v>0</v>
      </c>
      <c r="AH796">
        <f t="shared" si="561"/>
        <v>0</v>
      </c>
      <c r="AI796">
        <f t="shared" si="562"/>
        <v>0</v>
      </c>
      <c r="AJ796">
        <f t="shared" si="541"/>
        <v>0</v>
      </c>
      <c r="AK796">
        <v>2727.65</v>
      </c>
      <c r="AL796">
        <v>2727.65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70</v>
      </c>
      <c r="AU796">
        <v>10</v>
      </c>
      <c r="AV796">
        <v>1</v>
      </c>
      <c r="AW796">
        <v>1</v>
      </c>
      <c r="AZ796">
        <v>1</v>
      </c>
      <c r="BA796">
        <v>1</v>
      </c>
      <c r="BB796">
        <v>1</v>
      </c>
      <c r="BC796">
        <v>1</v>
      </c>
      <c r="BD796" t="s">
        <v>3</v>
      </c>
      <c r="BE796" t="s">
        <v>3</v>
      </c>
      <c r="BF796" t="s">
        <v>3</v>
      </c>
      <c r="BG796" t="s">
        <v>3</v>
      </c>
      <c r="BH796">
        <v>3</v>
      </c>
      <c r="BI796">
        <v>4</v>
      </c>
      <c r="BJ796" t="s">
        <v>261</v>
      </c>
      <c r="BM796">
        <v>0</v>
      </c>
      <c r="BN796">
        <v>0</v>
      </c>
      <c r="BO796" t="s">
        <v>3</v>
      </c>
      <c r="BP796">
        <v>0</v>
      </c>
      <c r="BQ796">
        <v>1</v>
      </c>
      <c r="BR796">
        <v>0</v>
      </c>
      <c r="BS796">
        <v>1</v>
      </c>
      <c r="BT796">
        <v>1</v>
      </c>
      <c r="BU796">
        <v>1</v>
      </c>
      <c r="BV796">
        <v>1</v>
      </c>
      <c r="BW796">
        <v>1</v>
      </c>
      <c r="BX796">
        <v>1</v>
      </c>
      <c r="BY796" t="s">
        <v>3</v>
      </c>
      <c r="BZ796">
        <v>70</v>
      </c>
      <c r="CA796">
        <v>10</v>
      </c>
      <c r="CE796">
        <v>0</v>
      </c>
      <c r="CF796">
        <v>0</v>
      </c>
      <c r="CG796">
        <v>0</v>
      </c>
      <c r="CM796">
        <v>0</v>
      </c>
      <c r="CN796" t="s">
        <v>3</v>
      </c>
      <c r="CO796">
        <v>0</v>
      </c>
      <c r="CP796">
        <f t="shared" si="542"/>
        <v>0</v>
      </c>
      <c r="CQ796">
        <f t="shared" si="543"/>
        <v>2727.65</v>
      </c>
      <c r="CR796">
        <f t="shared" si="563"/>
        <v>0</v>
      </c>
      <c r="CS796">
        <f t="shared" si="544"/>
        <v>0</v>
      </c>
      <c r="CT796">
        <f t="shared" si="545"/>
        <v>0</v>
      </c>
      <c r="CU796">
        <f t="shared" si="546"/>
        <v>0</v>
      </c>
      <c r="CV796">
        <f t="shared" si="547"/>
        <v>0</v>
      </c>
      <c r="CW796">
        <f t="shared" si="548"/>
        <v>0</v>
      </c>
      <c r="CX796">
        <f t="shared" si="549"/>
        <v>0</v>
      </c>
      <c r="CY796">
        <f t="shared" si="550"/>
        <v>0</v>
      </c>
      <c r="CZ796">
        <f t="shared" si="551"/>
        <v>0</v>
      </c>
      <c r="DC796" t="s">
        <v>3</v>
      </c>
      <c r="DD796" t="s">
        <v>3</v>
      </c>
      <c r="DE796" t="s">
        <v>3</v>
      </c>
      <c r="DF796" t="s">
        <v>3</v>
      </c>
      <c r="DG796" t="s">
        <v>3</v>
      </c>
      <c r="DH796" t="s">
        <v>3</v>
      </c>
      <c r="DI796" t="s">
        <v>3</v>
      </c>
      <c r="DJ796" t="s">
        <v>3</v>
      </c>
      <c r="DK796" t="s">
        <v>3</v>
      </c>
      <c r="DL796" t="s">
        <v>3</v>
      </c>
      <c r="DM796" t="s">
        <v>3</v>
      </c>
      <c r="DN796">
        <v>0</v>
      </c>
      <c r="DO796">
        <v>0</v>
      </c>
      <c r="DP796">
        <v>1</v>
      </c>
      <c r="DQ796">
        <v>1</v>
      </c>
      <c r="DU796">
        <v>1009</v>
      </c>
      <c r="DV796" t="s">
        <v>37</v>
      </c>
      <c r="DW796" t="s">
        <v>37</v>
      </c>
      <c r="DX796">
        <v>1000</v>
      </c>
      <c r="EE796">
        <v>34857346</v>
      </c>
      <c r="EF796">
        <v>1</v>
      </c>
      <c r="EG796" t="s">
        <v>22</v>
      </c>
      <c r="EH796">
        <v>0</v>
      </c>
      <c r="EI796" t="s">
        <v>3</v>
      </c>
      <c r="EJ796">
        <v>4</v>
      </c>
      <c r="EK796">
        <v>0</v>
      </c>
      <c r="EL796" t="s">
        <v>23</v>
      </c>
      <c r="EM796" t="s">
        <v>24</v>
      </c>
      <c r="EO796" t="s">
        <v>3</v>
      </c>
      <c r="EQ796">
        <v>0</v>
      </c>
      <c r="ER796">
        <v>2727.65</v>
      </c>
      <c r="ES796">
        <v>2727.65</v>
      </c>
      <c r="ET796">
        <v>0</v>
      </c>
      <c r="EU796">
        <v>0</v>
      </c>
      <c r="EV796">
        <v>0</v>
      </c>
      <c r="EW796">
        <v>0</v>
      </c>
      <c r="EX796">
        <v>0</v>
      </c>
      <c r="FQ796">
        <v>0</v>
      </c>
      <c r="FR796">
        <f t="shared" si="552"/>
        <v>0</v>
      </c>
      <c r="FS796">
        <v>0</v>
      </c>
      <c r="FX796">
        <v>70</v>
      </c>
      <c r="FY796">
        <v>10</v>
      </c>
      <c r="GA796" t="s">
        <v>3</v>
      </c>
      <c r="GD796">
        <v>0</v>
      </c>
      <c r="GF796">
        <v>1866054802</v>
      </c>
      <c r="GG796">
        <v>2</v>
      </c>
      <c r="GH796">
        <v>1</v>
      </c>
      <c r="GI796">
        <v>-2</v>
      </c>
      <c r="GJ796">
        <v>0</v>
      </c>
      <c r="GK796">
        <f>ROUND(R796*(R12)/100,2)</f>
        <v>0</v>
      </c>
      <c r="GL796">
        <f t="shared" si="553"/>
        <v>0</v>
      </c>
      <c r="GM796">
        <f t="shared" si="564"/>
        <v>0</v>
      </c>
      <c r="GN796">
        <f t="shared" si="565"/>
        <v>0</v>
      </c>
      <c r="GO796">
        <f t="shared" si="566"/>
        <v>0</v>
      </c>
      <c r="GP796">
        <f t="shared" si="567"/>
        <v>0</v>
      </c>
      <c r="GR796">
        <v>0</v>
      </c>
      <c r="GS796">
        <v>3</v>
      </c>
      <c r="GT796">
        <v>0</v>
      </c>
      <c r="GU796" t="s">
        <v>3</v>
      </c>
      <c r="GV796">
        <f t="shared" si="554"/>
        <v>0</v>
      </c>
      <c r="GW796">
        <v>1</v>
      </c>
      <c r="GX796">
        <f t="shared" si="555"/>
        <v>0</v>
      </c>
      <c r="HA796">
        <v>0</v>
      </c>
      <c r="HB796">
        <v>0</v>
      </c>
      <c r="HC796">
        <f t="shared" si="556"/>
        <v>0</v>
      </c>
      <c r="IK796">
        <v>0</v>
      </c>
    </row>
    <row r="798" spans="1:245" x14ac:dyDescent="0.2">
      <c r="A798" s="2">
        <v>51</v>
      </c>
      <c r="B798" s="2">
        <f>B778</f>
        <v>1</v>
      </c>
      <c r="C798" s="2">
        <f>A778</f>
        <v>5</v>
      </c>
      <c r="D798" s="2">
        <f>ROW(A778)</f>
        <v>778</v>
      </c>
      <c r="E798" s="2"/>
      <c r="F798" s="2" t="str">
        <f>IF(F778&lt;&gt;"",F778,"")</f>
        <v>Новый подраздел</v>
      </c>
      <c r="G798" s="2" t="str">
        <f>IF(G778&lt;&gt;"",G778,"")</f>
        <v>Устройство пешеходного перехода</v>
      </c>
      <c r="H798" s="2">
        <v>0</v>
      </c>
      <c r="I798" s="2"/>
      <c r="J798" s="2"/>
      <c r="K798" s="2"/>
      <c r="L798" s="2"/>
      <c r="M798" s="2"/>
      <c r="N798" s="2"/>
      <c r="O798" s="2">
        <f t="shared" ref="O798:T798" si="568">ROUND(AB798,2)</f>
        <v>0</v>
      </c>
      <c r="P798" s="2">
        <f t="shared" si="568"/>
        <v>0</v>
      </c>
      <c r="Q798" s="2">
        <f t="shared" si="568"/>
        <v>0</v>
      </c>
      <c r="R798" s="2">
        <f t="shared" si="568"/>
        <v>0</v>
      </c>
      <c r="S798" s="2">
        <f t="shared" si="568"/>
        <v>0</v>
      </c>
      <c r="T798" s="2">
        <f t="shared" si="568"/>
        <v>0</v>
      </c>
      <c r="U798" s="2">
        <f>AH798</f>
        <v>0</v>
      </c>
      <c r="V798" s="2">
        <f>AI798</f>
        <v>0</v>
      </c>
      <c r="W798" s="2">
        <f>ROUND(AJ798,2)</f>
        <v>0</v>
      </c>
      <c r="X798" s="2">
        <f>ROUND(AK798,2)</f>
        <v>0</v>
      </c>
      <c r="Y798" s="2">
        <f>ROUND(AL798,2)</f>
        <v>0</v>
      </c>
      <c r="Z798" s="2"/>
      <c r="AA798" s="2"/>
      <c r="AB798" s="2">
        <f>ROUND(SUMIF(AA782:AA796,"=39292387",O782:O796),2)</f>
        <v>0</v>
      </c>
      <c r="AC798" s="2">
        <f>ROUND(SUMIF(AA782:AA796,"=39292387",P782:P796),2)</f>
        <v>0</v>
      </c>
      <c r="AD798" s="2">
        <f>ROUND(SUMIF(AA782:AA796,"=39292387",Q782:Q796),2)</f>
        <v>0</v>
      </c>
      <c r="AE798" s="2">
        <f>ROUND(SUMIF(AA782:AA796,"=39292387",R782:R796),2)</f>
        <v>0</v>
      </c>
      <c r="AF798" s="2">
        <f>ROUND(SUMIF(AA782:AA796,"=39292387",S782:S796),2)</f>
        <v>0</v>
      </c>
      <c r="AG798" s="2">
        <f>ROUND(SUMIF(AA782:AA796,"=39292387",T782:T796),2)</f>
        <v>0</v>
      </c>
      <c r="AH798" s="2">
        <f>SUMIF(AA782:AA796,"=39292387",U782:U796)</f>
        <v>0</v>
      </c>
      <c r="AI798" s="2">
        <f>SUMIF(AA782:AA796,"=39292387",V782:V796)</f>
        <v>0</v>
      </c>
      <c r="AJ798" s="2">
        <f>ROUND(SUMIF(AA782:AA796,"=39292387",W782:W796),2)</f>
        <v>0</v>
      </c>
      <c r="AK798" s="2">
        <f>ROUND(SUMIF(AA782:AA796,"=39292387",X782:X796),2)</f>
        <v>0</v>
      </c>
      <c r="AL798" s="2">
        <f>ROUND(SUMIF(AA782:AA796,"=39292387",Y782:Y796),2)</f>
        <v>0</v>
      </c>
      <c r="AM798" s="2"/>
      <c r="AN798" s="2"/>
      <c r="AO798" s="2">
        <f t="shared" ref="AO798:BC798" si="569">ROUND(BX798,2)</f>
        <v>0</v>
      </c>
      <c r="AP798" s="2">
        <f t="shared" si="569"/>
        <v>0</v>
      </c>
      <c r="AQ798" s="2">
        <f t="shared" si="569"/>
        <v>0</v>
      </c>
      <c r="AR798" s="2">
        <f t="shared" si="569"/>
        <v>0</v>
      </c>
      <c r="AS798" s="2">
        <f t="shared" si="569"/>
        <v>0</v>
      </c>
      <c r="AT798" s="2">
        <f t="shared" si="569"/>
        <v>0</v>
      </c>
      <c r="AU798" s="2">
        <f t="shared" si="569"/>
        <v>0</v>
      </c>
      <c r="AV798" s="2">
        <f t="shared" si="569"/>
        <v>0</v>
      </c>
      <c r="AW798" s="2">
        <f t="shared" si="569"/>
        <v>0</v>
      </c>
      <c r="AX798" s="2">
        <f t="shared" si="569"/>
        <v>0</v>
      </c>
      <c r="AY798" s="2">
        <f t="shared" si="569"/>
        <v>0</v>
      </c>
      <c r="AZ798" s="2">
        <f t="shared" si="569"/>
        <v>0</v>
      </c>
      <c r="BA798" s="2">
        <f t="shared" si="569"/>
        <v>0</v>
      </c>
      <c r="BB798" s="2">
        <f t="shared" si="569"/>
        <v>0</v>
      </c>
      <c r="BC798" s="2">
        <f t="shared" si="569"/>
        <v>0</v>
      </c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>
        <f>ROUND(SUMIF(AA782:AA796,"=39292387",FQ782:FQ796),2)</f>
        <v>0</v>
      </c>
      <c r="BY798" s="2">
        <f>ROUND(SUMIF(AA782:AA796,"=39292387",FR782:FR796),2)</f>
        <v>0</v>
      </c>
      <c r="BZ798" s="2">
        <f>ROUND(SUMIF(AA782:AA796,"=39292387",GL782:GL796),2)</f>
        <v>0</v>
      </c>
      <c r="CA798" s="2">
        <f>ROUND(SUMIF(AA782:AA796,"=39292387",GM782:GM796),2)</f>
        <v>0</v>
      </c>
      <c r="CB798" s="2">
        <f>ROUND(SUMIF(AA782:AA796,"=39292387",GN782:GN796),2)</f>
        <v>0</v>
      </c>
      <c r="CC798" s="2">
        <f>ROUND(SUMIF(AA782:AA796,"=39292387",GO782:GO796),2)</f>
        <v>0</v>
      </c>
      <c r="CD798" s="2">
        <f>ROUND(SUMIF(AA782:AA796,"=39292387",GP782:GP796),2)</f>
        <v>0</v>
      </c>
      <c r="CE798" s="2">
        <f>AC798-BX798</f>
        <v>0</v>
      </c>
      <c r="CF798" s="2">
        <f>AC798-BY798</f>
        <v>0</v>
      </c>
      <c r="CG798" s="2">
        <f>BX798-BZ798</f>
        <v>0</v>
      </c>
      <c r="CH798" s="2">
        <f>AC798-BX798-BY798+BZ798</f>
        <v>0</v>
      </c>
      <c r="CI798" s="2">
        <f>BY798-BZ798</f>
        <v>0</v>
      </c>
      <c r="CJ798" s="2">
        <f>ROUND(SUMIF(AA782:AA796,"=39292387",GX782:GX796),2)</f>
        <v>0</v>
      </c>
      <c r="CK798" s="2">
        <f>ROUND(SUMIF(AA782:AA796,"=39292387",GY782:GY796),2)</f>
        <v>0</v>
      </c>
      <c r="CL798" s="2">
        <f>ROUND(SUMIF(AA782:AA796,"=39292387",GZ782:GZ796),2)</f>
        <v>0</v>
      </c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>
        <v>0</v>
      </c>
    </row>
    <row r="800" spans="1:245" x14ac:dyDescent="0.2">
      <c r="A800" s="4">
        <v>50</v>
      </c>
      <c r="B800" s="4">
        <v>0</v>
      </c>
      <c r="C800" s="4">
        <v>0</v>
      </c>
      <c r="D800" s="4">
        <v>1</v>
      </c>
      <c r="E800" s="4">
        <v>201</v>
      </c>
      <c r="F800" s="4">
        <f>ROUND(Source!O798,O800)</f>
        <v>0</v>
      </c>
      <c r="G800" s="4" t="s">
        <v>65</v>
      </c>
      <c r="H800" s="4" t="s">
        <v>66</v>
      </c>
      <c r="I800" s="4"/>
      <c r="J800" s="4"/>
      <c r="K800" s="4">
        <v>201</v>
      </c>
      <c r="L800" s="4">
        <v>1</v>
      </c>
      <c r="M800" s="4">
        <v>3</v>
      </c>
      <c r="N800" s="4" t="s">
        <v>3</v>
      </c>
      <c r="O800" s="4">
        <v>2</v>
      </c>
      <c r="P800" s="4"/>
      <c r="Q800" s="4"/>
      <c r="R800" s="4"/>
      <c r="S800" s="4"/>
      <c r="T800" s="4"/>
      <c r="U800" s="4"/>
      <c r="V800" s="4"/>
      <c r="W800" s="4"/>
    </row>
    <row r="801" spans="1:23" x14ac:dyDescent="0.2">
      <c r="A801" s="4">
        <v>50</v>
      </c>
      <c r="B801" s="4">
        <v>0</v>
      </c>
      <c r="C801" s="4">
        <v>0</v>
      </c>
      <c r="D801" s="4">
        <v>1</v>
      </c>
      <c r="E801" s="4">
        <v>202</v>
      </c>
      <c r="F801" s="4">
        <f>ROUND(Source!P798,O801)</f>
        <v>0</v>
      </c>
      <c r="G801" s="4" t="s">
        <v>67</v>
      </c>
      <c r="H801" s="4" t="s">
        <v>68</v>
      </c>
      <c r="I801" s="4"/>
      <c r="J801" s="4"/>
      <c r="K801" s="4">
        <v>202</v>
      </c>
      <c r="L801" s="4">
        <v>2</v>
      </c>
      <c r="M801" s="4">
        <v>3</v>
      </c>
      <c r="N801" s="4" t="s">
        <v>3</v>
      </c>
      <c r="O801" s="4">
        <v>2</v>
      </c>
      <c r="P801" s="4"/>
      <c r="Q801" s="4"/>
      <c r="R801" s="4"/>
      <c r="S801" s="4"/>
      <c r="T801" s="4"/>
      <c r="U801" s="4"/>
      <c r="V801" s="4"/>
      <c r="W801" s="4"/>
    </row>
    <row r="802" spans="1:23" x14ac:dyDescent="0.2">
      <c r="A802" s="4">
        <v>50</v>
      </c>
      <c r="B802" s="4">
        <v>0</v>
      </c>
      <c r="C802" s="4">
        <v>0</v>
      </c>
      <c r="D802" s="4">
        <v>1</v>
      </c>
      <c r="E802" s="4">
        <v>222</v>
      </c>
      <c r="F802" s="4">
        <f>ROUND(Source!AO798,O802)</f>
        <v>0</v>
      </c>
      <c r="G802" s="4" t="s">
        <v>69</v>
      </c>
      <c r="H802" s="4" t="s">
        <v>70</v>
      </c>
      <c r="I802" s="4"/>
      <c r="J802" s="4"/>
      <c r="K802" s="4">
        <v>222</v>
      </c>
      <c r="L802" s="4">
        <v>3</v>
      </c>
      <c r="M802" s="4">
        <v>3</v>
      </c>
      <c r="N802" s="4" t="s">
        <v>3</v>
      </c>
      <c r="O802" s="4">
        <v>2</v>
      </c>
      <c r="P802" s="4"/>
      <c r="Q802" s="4"/>
      <c r="R802" s="4"/>
      <c r="S802" s="4"/>
      <c r="T802" s="4"/>
      <c r="U802" s="4"/>
      <c r="V802" s="4"/>
      <c r="W802" s="4"/>
    </row>
    <row r="803" spans="1:23" x14ac:dyDescent="0.2">
      <c r="A803" s="4">
        <v>50</v>
      </c>
      <c r="B803" s="4">
        <v>0</v>
      </c>
      <c r="C803" s="4">
        <v>0</v>
      </c>
      <c r="D803" s="4">
        <v>1</v>
      </c>
      <c r="E803" s="4">
        <v>225</v>
      </c>
      <c r="F803" s="4">
        <f>ROUND(Source!AV798,O803)</f>
        <v>0</v>
      </c>
      <c r="G803" s="4" t="s">
        <v>71</v>
      </c>
      <c r="H803" s="4" t="s">
        <v>72</v>
      </c>
      <c r="I803" s="4"/>
      <c r="J803" s="4"/>
      <c r="K803" s="4">
        <v>225</v>
      </c>
      <c r="L803" s="4">
        <v>4</v>
      </c>
      <c r="M803" s="4">
        <v>3</v>
      </c>
      <c r="N803" s="4" t="s">
        <v>3</v>
      </c>
      <c r="O803" s="4">
        <v>2</v>
      </c>
      <c r="P803" s="4"/>
      <c r="Q803" s="4"/>
      <c r="R803" s="4"/>
      <c r="S803" s="4"/>
      <c r="T803" s="4"/>
      <c r="U803" s="4"/>
      <c r="V803" s="4"/>
      <c r="W803" s="4"/>
    </row>
    <row r="804" spans="1:23" x14ac:dyDescent="0.2">
      <c r="A804" s="4">
        <v>50</v>
      </c>
      <c r="B804" s="4">
        <v>0</v>
      </c>
      <c r="C804" s="4">
        <v>0</v>
      </c>
      <c r="D804" s="4">
        <v>1</v>
      </c>
      <c r="E804" s="4">
        <v>226</v>
      </c>
      <c r="F804" s="4">
        <f>ROUND(Source!AW798,O804)</f>
        <v>0</v>
      </c>
      <c r="G804" s="4" t="s">
        <v>73</v>
      </c>
      <c r="H804" s="4" t="s">
        <v>74</v>
      </c>
      <c r="I804" s="4"/>
      <c r="J804" s="4"/>
      <c r="K804" s="4">
        <v>226</v>
      </c>
      <c r="L804" s="4">
        <v>5</v>
      </c>
      <c r="M804" s="4">
        <v>3</v>
      </c>
      <c r="N804" s="4" t="s">
        <v>3</v>
      </c>
      <c r="O804" s="4">
        <v>2</v>
      </c>
      <c r="P804" s="4"/>
      <c r="Q804" s="4"/>
      <c r="R804" s="4"/>
      <c r="S804" s="4"/>
      <c r="T804" s="4"/>
      <c r="U804" s="4"/>
      <c r="V804" s="4"/>
      <c r="W804" s="4"/>
    </row>
    <row r="805" spans="1:23" x14ac:dyDescent="0.2">
      <c r="A805" s="4">
        <v>50</v>
      </c>
      <c r="B805" s="4">
        <v>0</v>
      </c>
      <c r="C805" s="4">
        <v>0</v>
      </c>
      <c r="D805" s="4">
        <v>1</v>
      </c>
      <c r="E805" s="4">
        <v>227</v>
      </c>
      <c r="F805" s="4">
        <f>ROUND(Source!AX798,O805)</f>
        <v>0</v>
      </c>
      <c r="G805" s="4" t="s">
        <v>75</v>
      </c>
      <c r="H805" s="4" t="s">
        <v>76</v>
      </c>
      <c r="I805" s="4"/>
      <c r="J805" s="4"/>
      <c r="K805" s="4">
        <v>227</v>
      </c>
      <c r="L805" s="4">
        <v>6</v>
      </c>
      <c r="M805" s="4">
        <v>3</v>
      </c>
      <c r="N805" s="4" t="s">
        <v>3</v>
      </c>
      <c r="O805" s="4">
        <v>2</v>
      </c>
      <c r="P805" s="4"/>
      <c r="Q805" s="4"/>
      <c r="R805" s="4"/>
      <c r="S805" s="4"/>
      <c r="T805" s="4"/>
      <c r="U805" s="4"/>
      <c r="V805" s="4"/>
      <c r="W805" s="4"/>
    </row>
    <row r="806" spans="1:23" x14ac:dyDescent="0.2">
      <c r="A806" s="4">
        <v>50</v>
      </c>
      <c r="B806" s="4">
        <v>0</v>
      </c>
      <c r="C806" s="4">
        <v>0</v>
      </c>
      <c r="D806" s="4">
        <v>1</v>
      </c>
      <c r="E806" s="4">
        <v>228</v>
      </c>
      <c r="F806" s="4">
        <f>ROUND(Source!AY798,O806)</f>
        <v>0</v>
      </c>
      <c r="G806" s="4" t="s">
        <v>77</v>
      </c>
      <c r="H806" s="4" t="s">
        <v>78</v>
      </c>
      <c r="I806" s="4"/>
      <c r="J806" s="4"/>
      <c r="K806" s="4">
        <v>228</v>
      </c>
      <c r="L806" s="4">
        <v>7</v>
      </c>
      <c r="M806" s="4">
        <v>3</v>
      </c>
      <c r="N806" s="4" t="s">
        <v>3</v>
      </c>
      <c r="O806" s="4">
        <v>2</v>
      </c>
      <c r="P806" s="4"/>
      <c r="Q806" s="4"/>
      <c r="R806" s="4"/>
      <c r="S806" s="4"/>
      <c r="T806" s="4"/>
      <c r="U806" s="4"/>
      <c r="V806" s="4"/>
      <c r="W806" s="4"/>
    </row>
    <row r="807" spans="1:23" x14ac:dyDescent="0.2">
      <c r="A807" s="4">
        <v>50</v>
      </c>
      <c r="B807" s="4">
        <v>0</v>
      </c>
      <c r="C807" s="4">
        <v>0</v>
      </c>
      <c r="D807" s="4">
        <v>1</v>
      </c>
      <c r="E807" s="4">
        <v>216</v>
      </c>
      <c r="F807" s="4">
        <f>ROUND(Source!AP798,O807)</f>
        <v>0</v>
      </c>
      <c r="G807" s="4" t="s">
        <v>79</v>
      </c>
      <c r="H807" s="4" t="s">
        <v>80</v>
      </c>
      <c r="I807" s="4"/>
      <c r="J807" s="4"/>
      <c r="K807" s="4">
        <v>216</v>
      </c>
      <c r="L807" s="4">
        <v>8</v>
      </c>
      <c r="M807" s="4">
        <v>3</v>
      </c>
      <c r="N807" s="4" t="s">
        <v>3</v>
      </c>
      <c r="O807" s="4">
        <v>2</v>
      </c>
      <c r="P807" s="4"/>
      <c r="Q807" s="4"/>
      <c r="R807" s="4"/>
      <c r="S807" s="4"/>
      <c r="T807" s="4"/>
      <c r="U807" s="4"/>
      <c r="V807" s="4"/>
      <c r="W807" s="4"/>
    </row>
    <row r="808" spans="1:23" x14ac:dyDescent="0.2">
      <c r="A808" s="4">
        <v>50</v>
      </c>
      <c r="B808" s="4">
        <v>0</v>
      </c>
      <c r="C808" s="4">
        <v>0</v>
      </c>
      <c r="D808" s="4">
        <v>1</v>
      </c>
      <c r="E808" s="4">
        <v>223</v>
      </c>
      <c r="F808" s="4">
        <f>ROUND(Source!AQ798,O808)</f>
        <v>0</v>
      </c>
      <c r="G808" s="4" t="s">
        <v>81</v>
      </c>
      <c r="H808" s="4" t="s">
        <v>82</v>
      </c>
      <c r="I808" s="4"/>
      <c r="J808" s="4"/>
      <c r="K808" s="4">
        <v>223</v>
      </c>
      <c r="L808" s="4">
        <v>9</v>
      </c>
      <c r="M808" s="4">
        <v>3</v>
      </c>
      <c r="N808" s="4" t="s">
        <v>3</v>
      </c>
      <c r="O808" s="4">
        <v>2</v>
      </c>
      <c r="P808" s="4"/>
      <c r="Q808" s="4"/>
      <c r="R808" s="4"/>
      <c r="S808" s="4"/>
      <c r="T808" s="4"/>
      <c r="U808" s="4"/>
      <c r="V808" s="4"/>
      <c r="W808" s="4"/>
    </row>
    <row r="809" spans="1:23" x14ac:dyDescent="0.2">
      <c r="A809" s="4">
        <v>50</v>
      </c>
      <c r="B809" s="4">
        <v>0</v>
      </c>
      <c r="C809" s="4">
        <v>0</v>
      </c>
      <c r="D809" s="4">
        <v>1</v>
      </c>
      <c r="E809" s="4">
        <v>229</v>
      </c>
      <c r="F809" s="4">
        <f>ROUND(Source!AZ798,O809)</f>
        <v>0</v>
      </c>
      <c r="G809" s="4" t="s">
        <v>83</v>
      </c>
      <c r="H809" s="4" t="s">
        <v>84</v>
      </c>
      <c r="I809" s="4"/>
      <c r="J809" s="4"/>
      <c r="K809" s="4">
        <v>229</v>
      </c>
      <c r="L809" s="4">
        <v>10</v>
      </c>
      <c r="M809" s="4">
        <v>3</v>
      </c>
      <c r="N809" s="4" t="s">
        <v>3</v>
      </c>
      <c r="O809" s="4">
        <v>2</v>
      </c>
      <c r="P809" s="4"/>
      <c r="Q809" s="4"/>
      <c r="R809" s="4"/>
      <c r="S809" s="4"/>
      <c r="T809" s="4"/>
      <c r="U809" s="4"/>
      <c r="V809" s="4"/>
      <c r="W809" s="4"/>
    </row>
    <row r="810" spans="1:23" x14ac:dyDescent="0.2">
      <c r="A810" s="4">
        <v>50</v>
      </c>
      <c r="B810" s="4">
        <v>0</v>
      </c>
      <c r="C810" s="4">
        <v>0</v>
      </c>
      <c r="D810" s="4">
        <v>1</v>
      </c>
      <c r="E810" s="4">
        <v>203</v>
      </c>
      <c r="F810" s="4">
        <f>ROUND(Source!Q798,O810)</f>
        <v>0</v>
      </c>
      <c r="G810" s="4" t="s">
        <v>85</v>
      </c>
      <c r="H810" s="4" t="s">
        <v>86</v>
      </c>
      <c r="I810" s="4"/>
      <c r="J810" s="4"/>
      <c r="K810" s="4">
        <v>203</v>
      </c>
      <c r="L810" s="4">
        <v>11</v>
      </c>
      <c r="M810" s="4">
        <v>3</v>
      </c>
      <c r="N810" s="4" t="s">
        <v>3</v>
      </c>
      <c r="O810" s="4">
        <v>2</v>
      </c>
      <c r="P810" s="4"/>
      <c r="Q810" s="4"/>
      <c r="R810" s="4"/>
      <c r="S810" s="4"/>
      <c r="T810" s="4"/>
      <c r="U810" s="4"/>
      <c r="V810" s="4"/>
      <c r="W810" s="4"/>
    </row>
    <row r="811" spans="1:23" x14ac:dyDescent="0.2">
      <c r="A811" s="4">
        <v>50</v>
      </c>
      <c r="B811" s="4">
        <v>0</v>
      </c>
      <c r="C811" s="4">
        <v>0</v>
      </c>
      <c r="D811" s="4">
        <v>1</v>
      </c>
      <c r="E811" s="4">
        <v>231</v>
      </c>
      <c r="F811" s="4">
        <f>ROUND(Source!BB798,O811)</f>
        <v>0</v>
      </c>
      <c r="G811" s="4" t="s">
        <v>87</v>
      </c>
      <c r="H811" s="4" t="s">
        <v>88</v>
      </c>
      <c r="I811" s="4"/>
      <c r="J811" s="4"/>
      <c r="K811" s="4">
        <v>231</v>
      </c>
      <c r="L811" s="4">
        <v>12</v>
      </c>
      <c r="M811" s="4">
        <v>3</v>
      </c>
      <c r="N811" s="4" t="s">
        <v>3</v>
      </c>
      <c r="O811" s="4">
        <v>2</v>
      </c>
      <c r="P811" s="4"/>
      <c r="Q811" s="4"/>
      <c r="R811" s="4"/>
      <c r="S811" s="4"/>
      <c r="T811" s="4"/>
      <c r="U811" s="4"/>
      <c r="V811" s="4"/>
      <c r="W811" s="4"/>
    </row>
    <row r="812" spans="1:23" x14ac:dyDescent="0.2">
      <c r="A812" s="4">
        <v>50</v>
      </c>
      <c r="B812" s="4">
        <v>0</v>
      </c>
      <c r="C812" s="4">
        <v>0</v>
      </c>
      <c r="D812" s="4">
        <v>1</v>
      </c>
      <c r="E812" s="4">
        <v>204</v>
      </c>
      <c r="F812" s="4">
        <f>ROUND(Source!R798,O812)</f>
        <v>0</v>
      </c>
      <c r="G812" s="4" t="s">
        <v>89</v>
      </c>
      <c r="H812" s="4" t="s">
        <v>90</v>
      </c>
      <c r="I812" s="4"/>
      <c r="J812" s="4"/>
      <c r="K812" s="4">
        <v>204</v>
      </c>
      <c r="L812" s="4">
        <v>13</v>
      </c>
      <c r="M812" s="4">
        <v>3</v>
      </c>
      <c r="N812" s="4" t="s">
        <v>3</v>
      </c>
      <c r="O812" s="4">
        <v>2</v>
      </c>
      <c r="P812" s="4"/>
      <c r="Q812" s="4"/>
      <c r="R812" s="4"/>
      <c r="S812" s="4"/>
      <c r="T812" s="4"/>
      <c r="U812" s="4"/>
      <c r="V812" s="4"/>
      <c r="W812" s="4"/>
    </row>
    <row r="813" spans="1:23" x14ac:dyDescent="0.2">
      <c r="A813" s="4">
        <v>50</v>
      </c>
      <c r="B813" s="4">
        <v>0</v>
      </c>
      <c r="C813" s="4">
        <v>0</v>
      </c>
      <c r="D813" s="4">
        <v>1</v>
      </c>
      <c r="E813" s="4">
        <v>205</v>
      </c>
      <c r="F813" s="4">
        <f>ROUND(Source!S798,O813)</f>
        <v>0</v>
      </c>
      <c r="G813" s="4" t="s">
        <v>91</v>
      </c>
      <c r="H813" s="4" t="s">
        <v>92</v>
      </c>
      <c r="I813" s="4"/>
      <c r="J813" s="4"/>
      <c r="K813" s="4">
        <v>205</v>
      </c>
      <c r="L813" s="4">
        <v>14</v>
      </c>
      <c r="M813" s="4">
        <v>3</v>
      </c>
      <c r="N813" s="4" t="s">
        <v>3</v>
      </c>
      <c r="O813" s="4">
        <v>2</v>
      </c>
      <c r="P813" s="4"/>
      <c r="Q813" s="4"/>
      <c r="R813" s="4"/>
      <c r="S813" s="4"/>
      <c r="T813" s="4"/>
      <c r="U813" s="4"/>
      <c r="V813" s="4"/>
      <c r="W813" s="4"/>
    </row>
    <row r="814" spans="1:23" x14ac:dyDescent="0.2">
      <c r="A814" s="4">
        <v>50</v>
      </c>
      <c r="B814" s="4">
        <v>0</v>
      </c>
      <c r="C814" s="4">
        <v>0</v>
      </c>
      <c r="D814" s="4">
        <v>1</v>
      </c>
      <c r="E814" s="4">
        <v>232</v>
      </c>
      <c r="F814" s="4">
        <f>ROUND(Source!BC798,O814)</f>
        <v>0</v>
      </c>
      <c r="G814" s="4" t="s">
        <v>93</v>
      </c>
      <c r="H814" s="4" t="s">
        <v>94</v>
      </c>
      <c r="I814" s="4"/>
      <c r="J814" s="4"/>
      <c r="K814" s="4">
        <v>232</v>
      </c>
      <c r="L814" s="4">
        <v>15</v>
      </c>
      <c r="M814" s="4">
        <v>3</v>
      </c>
      <c r="N814" s="4" t="s">
        <v>3</v>
      </c>
      <c r="O814" s="4">
        <v>2</v>
      </c>
      <c r="P814" s="4"/>
      <c r="Q814" s="4"/>
      <c r="R814" s="4"/>
      <c r="S814" s="4"/>
      <c r="T814" s="4"/>
      <c r="U814" s="4"/>
      <c r="V814" s="4"/>
      <c r="W814" s="4"/>
    </row>
    <row r="815" spans="1:23" x14ac:dyDescent="0.2">
      <c r="A815" s="4">
        <v>50</v>
      </c>
      <c r="B815" s="4">
        <v>0</v>
      </c>
      <c r="C815" s="4">
        <v>0</v>
      </c>
      <c r="D815" s="4">
        <v>1</v>
      </c>
      <c r="E815" s="4">
        <v>214</v>
      </c>
      <c r="F815" s="4">
        <f>ROUND(Source!AS798,O815)</f>
        <v>0</v>
      </c>
      <c r="G815" s="4" t="s">
        <v>95</v>
      </c>
      <c r="H815" s="4" t="s">
        <v>96</v>
      </c>
      <c r="I815" s="4"/>
      <c r="J815" s="4"/>
      <c r="K815" s="4">
        <v>214</v>
      </c>
      <c r="L815" s="4">
        <v>16</v>
      </c>
      <c r="M815" s="4">
        <v>3</v>
      </c>
      <c r="N815" s="4" t="s">
        <v>3</v>
      </c>
      <c r="O815" s="4">
        <v>2</v>
      </c>
      <c r="P815" s="4"/>
      <c r="Q815" s="4"/>
      <c r="R815" s="4"/>
      <c r="S815" s="4"/>
      <c r="T815" s="4"/>
      <c r="U815" s="4"/>
      <c r="V815" s="4"/>
      <c r="W815" s="4"/>
    </row>
    <row r="816" spans="1:23" x14ac:dyDescent="0.2">
      <c r="A816" s="4">
        <v>50</v>
      </c>
      <c r="B816" s="4">
        <v>0</v>
      </c>
      <c r="C816" s="4">
        <v>0</v>
      </c>
      <c r="D816" s="4">
        <v>1</v>
      </c>
      <c r="E816" s="4">
        <v>215</v>
      </c>
      <c r="F816" s="4">
        <f>ROUND(Source!AT798,O816)</f>
        <v>0</v>
      </c>
      <c r="G816" s="4" t="s">
        <v>97</v>
      </c>
      <c r="H816" s="4" t="s">
        <v>98</v>
      </c>
      <c r="I816" s="4"/>
      <c r="J816" s="4"/>
      <c r="K816" s="4">
        <v>215</v>
      </c>
      <c r="L816" s="4">
        <v>17</v>
      </c>
      <c r="M816" s="4">
        <v>3</v>
      </c>
      <c r="N816" s="4" t="s">
        <v>3</v>
      </c>
      <c r="O816" s="4">
        <v>2</v>
      </c>
      <c r="P816" s="4"/>
      <c r="Q816" s="4"/>
      <c r="R816" s="4"/>
      <c r="S816" s="4"/>
      <c r="T816" s="4"/>
      <c r="U816" s="4"/>
      <c r="V816" s="4"/>
      <c r="W816" s="4"/>
    </row>
    <row r="817" spans="1:245" x14ac:dyDescent="0.2">
      <c r="A817" s="4">
        <v>50</v>
      </c>
      <c r="B817" s="4">
        <v>0</v>
      </c>
      <c r="C817" s="4">
        <v>0</v>
      </c>
      <c r="D817" s="4">
        <v>1</v>
      </c>
      <c r="E817" s="4">
        <v>217</v>
      </c>
      <c r="F817" s="4">
        <f>ROUND(Source!AU798,O817)</f>
        <v>0</v>
      </c>
      <c r="G817" s="4" t="s">
        <v>99</v>
      </c>
      <c r="H817" s="4" t="s">
        <v>100</v>
      </c>
      <c r="I817" s="4"/>
      <c r="J817" s="4"/>
      <c r="K817" s="4">
        <v>217</v>
      </c>
      <c r="L817" s="4">
        <v>18</v>
      </c>
      <c r="M817" s="4">
        <v>3</v>
      </c>
      <c r="N817" s="4" t="s">
        <v>3</v>
      </c>
      <c r="O817" s="4">
        <v>2</v>
      </c>
      <c r="P817" s="4"/>
      <c r="Q817" s="4"/>
      <c r="R817" s="4"/>
      <c r="S817" s="4"/>
      <c r="T817" s="4"/>
      <c r="U817" s="4"/>
      <c r="V817" s="4"/>
      <c r="W817" s="4"/>
    </row>
    <row r="818" spans="1:245" x14ac:dyDescent="0.2">
      <c r="A818" s="4">
        <v>50</v>
      </c>
      <c r="B818" s="4">
        <v>0</v>
      </c>
      <c r="C818" s="4">
        <v>0</v>
      </c>
      <c r="D818" s="4">
        <v>1</v>
      </c>
      <c r="E818" s="4">
        <v>230</v>
      </c>
      <c r="F818" s="4">
        <f>ROUND(Source!BA798,O818)</f>
        <v>0</v>
      </c>
      <c r="G818" s="4" t="s">
        <v>101</v>
      </c>
      <c r="H818" s="4" t="s">
        <v>102</v>
      </c>
      <c r="I818" s="4"/>
      <c r="J818" s="4"/>
      <c r="K818" s="4">
        <v>230</v>
      </c>
      <c r="L818" s="4">
        <v>19</v>
      </c>
      <c r="M818" s="4">
        <v>3</v>
      </c>
      <c r="N818" s="4" t="s">
        <v>3</v>
      </c>
      <c r="O818" s="4">
        <v>2</v>
      </c>
      <c r="P818" s="4"/>
      <c r="Q818" s="4"/>
      <c r="R818" s="4"/>
      <c r="S818" s="4"/>
      <c r="T818" s="4"/>
      <c r="U818" s="4"/>
      <c r="V818" s="4"/>
      <c r="W818" s="4"/>
    </row>
    <row r="819" spans="1:245" x14ac:dyDescent="0.2">
      <c r="A819" s="4">
        <v>50</v>
      </c>
      <c r="B819" s="4">
        <v>0</v>
      </c>
      <c r="C819" s="4">
        <v>0</v>
      </c>
      <c r="D819" s="4">
        <v>1</v>
      </c>
      <c r="E819" s="4">
        <v>206</v>
      </c>
      <c r="F819" s="4">
        <f>ROUND(Source!T798,O819)</f>
        <v>0</v>
      </c>
      <c r="G819" s="4" t="s">
        <v>103</v>
      </c>
      <c r="H819" s="4" t="s">
        <v>104</v>
      </c>
      <c r="I819" s="4"/>
      <c r="J819" s="4"/>
      <c r="K819" s="4">
        <v>206</v>
      </c>
      <c r="L819" s="4">
        <v>20</v>
      </c>
      <c r="M819" s="4">
        <v>3</v>
      </c>
      <c r="N819" s="4" t="s">
        <v>3</v>
      </c>
      <c r="O819" s="4">
        <v>2</v>
      </c>
      <c r="P819" s="4"/>
      <c r="Q819" s="4"/>
      <c r="R819" s="4"/>
      <c r="S819" s="4"/>
      <c r="T819" s="4"/>
      <c r="U819" s="4"/>
      <c r="V819" s="4"/>
      <c r="W819" s="4"/>
    </row>
    <row r="820" spans="1:245" x14ac:dyDescent="0.2">
      <c r="A820" s="4">
        <v>50</v>
      </c>
      <c r="B820" s="4">
        <v>0</v>
      </c>
      <c r="C820" s="4">
        <v>0</v>
      </c>
      <c r="D820" s="4">
        <v>1</v>
      </c>
      <c r="E820" s="4">
        <v>207</v>
      </c>
      <c r="F820" s="4">
        <f>Source!U798</f>
        <v>0</v>
      </c>
      <c r="G820" s="4" t="s">
        <v>105</v>
      </c>
      <c r="H820" s="4" t="s">
        <v>106</v>
      </c>
      <c r="I820" s="4"/>
      <c r="J820" s="4"/>
      <c r="K820" s="4">
        <v>207</v>
      </c>
      <c r="L820" s="4">
        <v>21</v>
      </c>
      <c r="M820" s="4">
        <v>3</v>
      </c>
      <c r="N820" s="4" t="s">
        <v>3</v>
      </c>
      <c r="O820" s="4">
        <v>-1</v>
      </c>
      <c r="P820" s="4"/>
      <c r="Q820" s="4"/>
      <c r="R820" s="4"/>
      <c r="S820" s="4"/>
      <c r="T820" s="4"/>
      <c r="U820" s="4"/>
      <c r="V820" s="4"/>
      <c r="W820" s="4"/>
    </row>
    <row r="821" spans="1:245" x14ac:dyDescent="0.2">
      <c r="A821" s="4">
        <v>50</v>
      </c>
      <c r="B821" s="4">
        <v>0</v>
      </c>
      <c r="C821" s="4">
        <v>0</v>
      </c>
      <c r="D821" s="4">
        <v>1</v>
      </c>
      <c r="E821" s="4">
        <v>208</v>
      </c>
      <c r="F821" s="4">
        <f>Source!V798</f>
        <v>0</v>
      </c>
      <c r="G821" s="4" t="s">
        <v>107</v>
      </c>
      <c r="H821" s="4" t="s">
        <v>108</v>
      </c>
      <c r="I821" s="4"/>
      <c r="J821" s="4"/>
      <c r="K821" s="4">
        <v>208</v>
      </c>
      <c r="L821" s="4">
        <v>22</v>
      </c>
      <c r="M821" s="4">
        <v>3</v>
      </c>
      <c r="N821" s="4" t="s">
        <v>3</v>
      </c>
      <c r="O821" s="4">
        <v>-1</v>
      </c>
      <c r="P821" s="4"/>
      <c r="Q821" s="4"/>
      <c r="R821" s="4"/>
      <c r="S821" s="4"/>
      <c r="T821" s="4"/>
      <c r="U821" s="4"/>
      <c r="V821" s="4"/>
      <c r="W821" s="4"/>
    </row>
    <row r="822" spans="1:245" x14ac:dyDescent="0.2">
      <c r="A822" s="4">
        <v>50</v>
      </c>
      <c r="B822" s="4">
        <v>0</v>
      </c>
      <c r="C822" s="4">
        <v>0</v>
      </c>
      <c r="D822" s="4">
        <v>1</v>
      </c>
      <c r="E822" s="4">
        <v>209</v>
      </c>
      <c r="F822" s="4">
        <f>ROUND(Source!W798,O822)</f>
        <v>0</v>
      </c>
      <c r="G822" s="4" t="s">
        <v>109</v>
      </c>
      <c r="H822" s="4" t="s">
        <v>110</v>
      </c>
      <c r="I822" s="4"/>
      <c r="J822" s="4"/>
      <c r="K822" s="4">
        <v>209</v>
      </c>
      <c r="L822" s="4">
        <v>23</v>
      </c>
      <c r="M822" s="4">
        <v>3</v>
      </c>
      <c r="N822" s="4" t="s">
        <v>3</v>
      </c>
      <c r="O822" s="4">
        <v>2</v>
      </c>
      <c r="P822" s="4"/>
      <c r="Q822" s="4"/>
      <c r="R822" s="4"/>
      <c r="S822" s="4"/>
      <c r="T822" s="4"/>
      <c r="U822" s="4"/>
      <c r="V822" s="4"/>
      <c r="W822" s="4"/>
    </row>
    <row r="823" spans="1:245" x14ac:dyDescent="0.2">
      <c r="A823" s="4">
        <v>50</v>
      </c>
      <c r="B823" s="4">
        <v>0</v>
      </c>
      <c r="C823" s="4">
        <v>0</v>
      </c>
      <c r="D823" s="4">
        <v>1</v>
      </c>
      <c r="E823" s="4">
        <v>210</v>
      </c>
      <c r="F823" s="4">
        <f>ROUND(Source!X798,O823)</f>
        <v>0</v>
      </c>
      <c r="G823" s="4" t="s">
        <v>111</v>
      </c>
      <c r="H823" s="4" t="s">
        <v>112</v>
      </c>
      <c r="I823" s="4"/>
      <c r="J823" s="4"/>
      <c r="K823" s="4">
        <v>210</v>
      </c>
      <c r="L823" s="4">
        <v>24</v>
      </c>
      <c r="M823" s="4">
        <v>3</v>
      </c>
      <c r="N823" s="4" t="s">
        <v>3</v>
      </c>
      <c r="O823" s="4">
        <v>2</v>
      </c>
      <c r="P823" s="4"/>
      <c r="Q823" s="4"/>
      <c r="R823" s="4"/>
      <c r="S823" s="4"/>
      <c r="T823" s="4"/>
      <c r="U823" s="4"/>
      <c r="V823" s="4"/>
      <c r="W823" s="4"/>
    </row>
    <row r="824" spans="1:245" x14ac:dyDescent="0.2">
      <c r="A824" s="4">
        <v>50</v>
      </c>
      <c r="B824" s="4">
        <v>0</v>
      </c>
      <c r="C824" s="4">
        <v>0</v>
      </c>
      <c r="D824" s="4">
        <v>1</v>
      </c>
      <c r="E824" s="4">
        <v>211</v>
      </c>
      <c r="F824" s="4">
        <f>ROUND(Source!Y798,O824)</f>
        <v>0</v>
      </c>
      <c r="G824" s="4" t="s">
        <v>113</v>
      </c>
      <c r="H824" s="4" t="s">
        <v>114</v>
      </c>
      <c r="I824" s="4"/>
      <c r="J824" s="4"/>
      <c r="K824" s="4">
        <v>211</v>
      </c>
      <c r="L824" s="4">
        <v>25</v>
      </c>
      <c r="M824" s="4">
        <v>3</v>
      </c>
      <c r="N824" s="4" t="s">
        <v>3</v>
      </c>
      <c r="O824" s="4">
        <v>2</v>
      </c>
      <c r="P824" s="4"/>
      <c r="Q824" s="4"/>
      <c r="R824" s="4"/>
      <c r="S824" s="4"/>
      <c r="T824" s="4"/>
      <c r="U824" s="4"/>
      <c r="V824" s="4"/>
      <c r="W824" s="4"/>
    </row>
    <row r="825" spans="1:245" x14ac:dyDescent="0.2">
      <c r="A825" s="4">
        <v>50</v>
      </c>
      <c r="B825" s="4">
        <v>0</v>
      </c>
      <c r="C825" s="4">
        <v>0</v>
      </c>
      <c r="D825" s="4">
        <v>1</v>
      </c>
      <c r="E825" s="4">
        <v>224</v>
      </c>
      <c r="F825" s="4">
        <f>ROUND(Source!AR798,O825)</f>
        <v>0</v>
      </c>
      <c r="G825" s="4" t="s">
        <v>115</v>
      </c>
      <c r="H825" s="4" t="s">
        <v>116</v>
      </c>
      <c r="I825" s="4"/>
      <c r="J825" s="4"/>
      <c r="K825" s="4">
        <v>224</v>
      </c>
      <c r="L825" s="4">
        <v>26</v>
      </c>
      <c r="M825" s="4">
        <v>3</v>
      </c>
      <c r="N825" s="4" t="s">
        <v>3</v>
      </c>
      <c r="O825" s="4">
        <v>2</v>
      </c>
      <c r="P825" s="4"/>
      <c r="Q825" s="4"/>
      <c r="R825" s="4"/>
      <c r="S825" s="4"/>
      <c r="T825" s="4"/>
      <c r="U825" s="4"/>
      <c r="V825" s="4"/>
      <c r="W825" s="4"/>
    </row>
    <row r="827" spans="1:245" x14ac:dyDescent="0.2">
      <c r="A827" s="1">
        <v>5</v>
      </c>
      <c r="B827" s="1">
        <v>1</v>
      </c>
      <c r="C827" s="1"/>
      <c r="D827" s="1">
        <f>ROW(A841)</f>
        <v>841</v>
      </c>
      <c r="E827" s="1"/>
      <c r="F827" s="1" t="s">
        <v>15</v>
      </c>
      <c r="G827" s="1" t="s">
        <v>316</v>
      </c>
      <c r="H827" s="1" t="s">
        <v>3</v>
      </c>
      <c r="I827" s="1">
        <v>0</v>
      </c>
      <c r="J827" s="1"/>
      <c r="K827" s="1">
        <v>0</v>
      </c>
      <c r="L827" s="1"/>
      <c r="M827" s="1"/>
      <c r="N827" s="1"/>
      <c r="O827" s="1"/>
      <c r="P827" s="1"/>
      <c r="Q827" s="1"/>
      <c r="R827" s="1"/>
      <c r="S827" s="1"/>
      <c r="T827" s="1"/>
      <c r="U827" s="1" t="s">
        <v>3</v>
      </c>
      <c r="V827" s="1">
        <v>0</v>
      </c>
      <c r="W827" s="1"/>
      <c r="X827" s="1"/>
      <c r="Y827" s="1"/>
      <c r="Z827" s="1"/>
      <c r="AA827" s="1"/>
      <c r="AB827" s="1" t="s">
        <v>3</v>
      </c>
      <c r="AC827" s="1" t="s">
        <v>3</v>
      </c>
      <c r="AD827" s="1" t="s">
        <v>3</v>
      </c>
      <c r="AE827" s="1" t="s">
        <v>3</v>
      </c>
      <c r="AF827" s="1" t="s">
        <v>3</v>
      </c>
      <c r="AG827" s="1" t="s">
        <v>3</v>
      </c>
      <c r="AH827" s="1"/>
      <c r="AI827" s="1"/>
      <c r="AJ827" s="1"/>
      <c r="AK827" s="1"/>
      <c r="AL827" s="1"/>
      <c r="AM827" s="1"/>
      <c r="AN827" s="1"/>
      <c r="AO827" s="1"/>
      <c r="AP827" s="1" t="s">
        <v>3</v>
      </c>
      <c r="AQ827" s="1" t="s">
        <v>3</v>
      </c>
      <c r="AR827" s="1" t="s">
        <v>3</v>
      </c>
      <c r="AS827" s="1"/>
      <c r="AT827" s="1"/>
      <c r="AU827" s="1"/>
      <c r="AV827" s="1"/>
      <c r="AW827" s="1"/>
      <c r="AX827" s="1"/>
      <c r="AY827" s="1"/>
      <c r="AZ827" s="1" t="s">
        <v>3</v>
      </c>
      <c r="BA827" s="1"/>
      <c r="BB827" s="1" t="s">
        <v>3</v>
      </c>
      <c r="BC827" s="1" t="s">
        <v>3</v>
      </c>
      <c r="BD827" s="1" t="s">
        <v>3</v>
      </c>
      <c r="BE827" s="1" t="s">
        <v>3</v>
      </c>
      <c r="BF827" s="1" t="s">
        <v>3</v>
      </c>
      <c r="BG827" s="1" t="s">
        <v>3</v>
      </c>
      <c r="BH827" s="1" t="s">
        <v>3</v>
      </c>
      <c r="BI827" s="1" t="s">
        <v>3</v>
      </c>
      <c r="BJ827" s="1" t="s">
        <v>3</v>
      </c>
      <c r="BK827" s="1" t="s">
        <v>3</v>
      </c>
      <c r="BL827" s="1" t="s">
        <v>3</v>
      </c>
      <c r="BM827" s="1" t="s">
        <v>3</v>
      </c>
      <c r="BN827" s="1" t="s">
        <v>3</v>
      </c>
      <c r="BO827" s="1" t="s">
        <v>3</v>
      </c>
      <c r="BP827" s="1" t="s">
        <v>3</v>
      </c>
      <c r="BQ827" s="1"/>
      <c r="BR827" s="1"/>
      <c r="BS827" s="1"/>
      <c r="BT827" s="1"/>
      <c r="BU827" s="1"/>
      <c r="BV827" s="1"/>
      <c r="BW827" s="1"/>
      <c r="BX827" s="1">
        <v>0</v>
      </c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>
        <v>0</v>
      </c>
    </row>
    <row r="829" spans="1:245" x14ac:dyDescent="0.2">
      <c r="A829" s="2">
        <v>52</v>
      </c>
      <c r="B829" s="2">
        <f t="shared" ref="B829:G829" si="570">B841</f>
        <v>1</v>
      </c>
      <c r="C829" s="2">
        <f t="shared" si="570"/>
        <v>5</v>
      </c>
      <c r="D829" s="2">
        <f t="shared" si="570"/>
        <v>827</v>
      </c>
      <c r="E829" s="2">
        <f t="shared" si="570"/>
        <v>0</v>
      </c>
      <c r="F829" s="2" t="str">
        <f t="shared" si="570"/>
        <v>Новый подраздел</v>
      </c>
      <c r="G829" s="2" t="str">
        <f t="shared" si="570"/>
        <v>Прочие работы</v>
      </c>
      <c r="H829" s="2"/>
      <c r="I829" s="2"/>
      <c r="J829" s="2"/>
      <c r="K829" s="2"/>
      <c r="L829" s="2"/>
      <c r="M829" s="2"/>
      <c r="N829" s="2"/>
      <c r="O829" s="2">
        <f t="shared" ref="O829:AT829" si="571">O841</f>
        <v>0</v>
      </c>
      <c r="P829" s="2">
        <f t="shared" si="571"/>
        <v>0</v>
      </c>
      <c r="Q829" s="2">
        <f t="shared" si="571"/>
        <v>0</v>
      </c>
      <c r="R829" s="2">
        <f t="shared" si="571"/>
        <v>0</v>
      </c>
      <c r="S829" s="2">
        <f t="shared" si="571"/>
        <v>0</v>
      </c>
      <c r="T829" s="2">
        <f t="shared" si="571"/>
        <v>0</v>
      </c>
      <c r="U829" s="2">
        <f t="shared" si="571"/>
        <v>0</v>
      </c>
      <c r="V829" s="2">
        <f t="shared" si="571"/>
        <v>0</v>
      </c>
      <c r="W829" s="2">
        <f t="shared" si="571"/>
        <v>0</v>
      </c>
      <c r="X829" s="2">
        <f t="shared" si="571"/>
        <v>0</v>
      </c>
      <c r="Y829" s="2">
        <f t="shared" si="571"/>
        <v>0</v>
      </c>
      <c r="Z829" s="2">
        <f t="shared" si="571"/>
        <v>0</v>
      </c>
      <c r="AA829" s="2">
        <f t="shared" si="571"/>
        <v>0</v>
      </c>
      <c r="AB829" s="2">
        <f t="shared" si="571"/>
        <v>0</v>
      </c>
      <c r="AC829" s="2">
        <f t="shared" si="571"/>
        <v>0</v>
      </c>
      <c r="AD829" s="2">
        <f t="shared" si="571"/>
        <v>0</v>
      </c>
      <c r="AE829" s="2">
        <f t="shared" si="571"/>
        <v>0</v>
      </c>
      <c r="AF829" s="2">
        <f t="shared" si="571"/>
        <v>0</v>
      </c>
      <c r="AG829" s="2">
        <f t="shared" si="571"/>
        <v>0</v>
      </c>
      <c r="AH829" s="2">
        <f t="shared" si="571"/>
        <v>0</v>
      </c>
      <c r="AI829" s="2">
        <f t="shared" si="571"/>
        <v>0</v>
      </c>
      <c r="AJ829" s="2">
        <f t="shared" si="571"/>
        <v>0</v>
      </c>
      <c r="AK829" s="2">
        <f t="shared" si="571"/>
        <v>0</v>
      </c>
      <c r="AL829" s="2">
        <f t="shared" si="571"/>
        <v>0</v>
      </c>
      <c r="AM829" s="2">
        <f t="shared" si="571"/>
        <v>0</v>
      </c>
      <c r="AN829" s="2">
        <f t="shared" si="571"/>
        <v>0</v>
      </c>
      <c r="AO829" s="2">
        <f t="shared" si="571"/>
        <v>0</v>
      </c>
      <c r="AP829" s="2">
        <f t="shared" si="571"/>
        <v>0</v>
      </c>
      <c r="AQ829" s="2">
        <f t="shared" si="571"/>
        <v>0</v>
      </c>
      <c r="AR829" s="2">
        <f t="shared" si="571"/>
        <v>0</v>
      </c>
      <c r="AS829" s="2">
        <f t="shared" si="571"/>
        <v>0</v>
      </c>
      <c r="AT829" s="2">
        <f t="shared" si="571"/>
        <v>0</v>
      </c>
      <c r="AU829" s="2">
        <f t="shared" ref="AU829:BZ829" si="572">AU841</f>
        <v>0</v>
      </c>
      <c r="AV829" s="2">
        <f t="shared" si="572"/>
        <v>0</v>
      </c>
      <c r="AW829" s="2">
        <f t="shared" si="572"/>
        <v>0</v>
      </c>
      <c r="AX829" s="2">
        <f t="shared" si="572"/>
        <v>0</v>
      </c>
      <c r="AY829" s="2">
        <f t="shared" si="572"/>
        <v>0</v>
      </c>
      <c r="AZ829" s="2">
        <f t="shared" si="572"/>
        <v>0</v>
      </c>
      <c r="BA829" s="2">
        <f t="shared" si="572"/>
        <v>0</v>
      </c>
      <c r="BB829" s="2">
        <f t="shared" si="572"/>
        <v>0</v>
      </c>
      <c r="BC829" s="2">
        <f t="shared" si="572"/>
        <v>0</v>
      </c>
      <c r="BD829" s="2">
        <f t="shared" si="572"/>
        <v>0</v>
      </c>
      <c r="BE829" s="2">
        <f t="shared" si="572"/>
        <v>0</v>
      </c>
      <c r="BF829" s="2">
        <f t="shared" si="572"/>
        <v>0</v>
      </c>
      <c r="BG829" s="2">
        <f t="shared" si="572"/>
        <v>0</v>
      </c>
      <c r="BH829" s="2">
        <f t="shared" si="572"/>
        <v>0</v>
      </c>
      <c r="BI829" s="2">
        <f t="shared" si="572"/>
        <v>0</v>
      </c>
      <c r="BJ829" s="2">
        <f t="shared" si="572"/>
        <v>0</v>
      </c>
      <c r="BK829" s="2">
        <f t="shared" si="572"/>
        <v>0</v>
      </c>
      <c r="BL829" s="2">
        <f t="shared" si="572"/>
        <v>0</v>
      </c>
      <c r="BM829" s="2">
        <f t="shared" si="572"/>
        <v>0</v>
      </c>
      <c r="BN829" s="2">
        <f t="shared" si="572"/>
        <v>0</v>
      </c>
      <c r="BO829" s="2">
        <f t="shared" si="572"/>
        <v>0</v>
      </c>
      <c r="BP829" s="2">
        <f t="shared" si="572"/>
        <v>0</v>
      </c>
      <c r="BQ829" s="2">
        <f t="shared" si="572"/>
        <v>0</v>
      </c>
      <c r="BR829" s="2">
        <f t="shared" si="572"/>
        <v>0</v>
      </c>
      <c r="BS829" s="2">
        <f t="shared" si="572"/>
        <v>0</v>
      </c>
      <c r="BT829" s="2">
        <f t="shared" si="572"/>
        <v>0</v>
      </c>
      <c r="BU829" s="2">
        <f t="shared" si="572"/>
        <v>0</v>
      </c>
      <c r="BV829" s="2">
        <f t="shared" si="572"/>
        <v>0</v>
      </c>
      <c r="BW829" s="2">
        <f t="shared" si="572"/>
        <v>0</v>
      </c>
      <c r="BX829" s="2">
        <f t="shared" si="572"/>
        <v>0</v>
      </c>
      <c r="BY829" s="2">
        <f t="shared" si="572"/>
        <v>0</v>
      </c>
      <c r="BZ829" s="2">
        <f t="shared" si="572"/>
        <v>0</v>
      </c>
      <c r="CA829" s="2">
        <f t="shared" ref="CA829:DF829" si="573">CA841</f>
        <v>0</v>
      </c>
      <c r="CB829" s="2">
        <f t="shared" si="573"/>
        <v>0</v>
      </c>
      <c r="CC829" s="2">
        <f t="shared" si="573"/>
        <v>0</v>
      </c>
      <c r="CD829" s="2">
        <f t="shared" si="573"/>
        <v>0</v>
      </c>
      <c r="CE829" s="2">
        <f t="shared" si="573"/>
        <v>0</v>
      </c>
      <c r="CF829" s="2">
        <f t="shared" si="573"/>
        <v>0</v>
      </c>
      <c r="CG829" s="2">
        <f t="shared" si="573"/>
        <v>0</v>
      </c>
      <c r="CH829" s="2">
        <f t="shared" si="573"/>
        <v>0</v>
      </c>
      <c r="CI829" s="2">
        <f t="shared" si="573"/>
        <v>0</v>
      </c>
      <c r="CJ829" s="2">
        <f t="shared" si="573"/>
        <v>0</v>
      </c>
      <c r="CK829" s="2">
        <f t="shared" si="573"/>
        <v>0</v>
      </c>
      <c r="CL829" s="2">
        <f t="shared" si="573"/>
        <v>0</v>
      </c>
      <c r="CM829" s="2">
        <f t="shared" si="573"/>
        <v>0</v>
      </c>
      <c r="CN829" s="2">
        <f t="shared" si="573"/>
        <v>0</v>
      </c>
      <c r="CO829" s="2">
        <f t="shared" si="573"/>
        <v>0</v>
      </c>
      <c r="CP829" s="2">
        <f t="shared" si="573"/>
        <v>0</v>
      </c>
      <c r="CQ829" s="2">
        <f t="shared" si="573"/>
        <v>0</v>
      </c>
      <c r="CR829" s="2">
        <f t="shared" si="573"/>
        <v>0</v>
      </c>
      <c r="CS829" s="2">
        <f t="shared" si="573"/>
        <v>0</v>
      </c>
      <c r="CT829" s="2">
        <f t="shared" si="573"/>
        <v>0</v>
      </c>
      <c r="CU829" s="2">
        <f t="shared" si="573"/>
        <v>0</v>
      </c>
      <c r="CV829" s="2">
        <f t="shared" si="573"/>
        <v>0</v>
      </c>
      <c r="CW829" s="2">
        <f t="shared" si="573"/>
        <v>0</v>
      </c>
      <c r="CX829" s="2">
        <f t="shared" si="573"/>
        <v>0</v>
      </c>
      <c r="CY829" s="2">
        <f t="shared" si="573"/>
        <v>0</v>
      </c>
      <c r="CZ829" s="2">
        <f t="shared" si="573"/>
        <v>0</v>
      </c>
      <c r="DA829" s="2">
        <f t="shared" si="573"/>
        <v>0</v>
      </c>
      <c r="DB829" s="2">
        <f t="shared" si="573"/>
        <v>0</v>
      </c>
      <c r="DC829" s="2">
        <f t="shared" si="573"/>
        <v>0</v>
      </c>
      <c r="DD829" s="2">
        <f t="shared" si="573"/>
        <v>0</v>
      </c>
      <c r="DE829" s="2">
        <f t="shared" si="573"/>
        <v>0</v>
      </c>
      <c r="DF829" s="2">
        <f t="shared" si="573"/>
        <v>0</v>
      </c>
      <c r="DG829" s="3">
        <f t="shared" ref="DG829:EL829" si="574">DG841</f>
        <v>0</v>
      </c>
      <c r="DH829" s="3">
        <f t="shared" si="574"/>
        <v>0</v>
      </c>
      <c r="DI829" s="3">
        <f t="shared" si="574"/>
        <v>0</v>
      </c>
      <c r="DJ829" s="3">
        <f t="shared" si="574"/>
        <v>0</v>
      </c>
      <c r="DK829" s="3">
        <f t="shared" si="574"/>
        <v>0</v>
      </c>
      <c r="DL829" s="3">
        <f t="shared" si="574"/>
        <v>0</v>
      </c>
      <c r="DM829" s="3">
        <f t="shared" si="574"/>
        <v>0</v>
      </c>
      <c r="DN829" s="3">
        <f t="shared" si="574"/>
        <v>0</v>
      </c>
      <c r="DO829" s="3">
        <f t="shared" si="574"/>
        <v>0</v>
      </c>
      <c r="DP829" s="3">
        <f t="shared" si="574"/>
        <v>0</v>
      </c>
      <c r="DQ829" s="3">
        <f t="shared" si="574"/>
        <v>0</v>
      </c>
      <c r="DR829" s="3">
        <f t="shared" si="574"/>
        <v>0</v>
      </c>
      <c r="DS829" s="3">
        <f t="shared" si="574"/>
        <v>0</v>
      </c>
      <c r="DT829" s="3">
        <f t="shared" si="574"/>
        <v>0</v>
      </c>
      <c r="DU829" s="3">
        <f t="shared" si="574"/>
        <v>0</v>
      </c>
      <c r="DV829" s="3">
        <f t="shared" si="574"/>
        <v>0</v>
      </c>
      <c r="DW829" s="3">
        <f t="shared" si="574"/>
        <v>0</v>
      </c>
      <c r="DX829" s="3">
        <f t="shared" si="574"/>
        <v>0</v>
      </c>
      <c r="DY829" s="3">
        <f t="shared" si="574"/>
        <v>0</v>
      </c>
      <c r="DZ829" s="3">
        <f t="shared" si="574"/>
        <v>0</v>
      </c>
      <c r="EA829" s="3">
        <f t="shared" si="574"/>
        <v>0</v>
      </c>
      <c r="EB829" s="3">
        <f t="shared" si="574"/>
        <v>0</v>
      </c>
      <c r="EC829" s="3">
        <f t="shared" si="574"/>
        <v>0</v>
      </c>
      <c r="ED829" s="3">
        <f t="shared" si="574"/>
        <v>0</v>
      </c>
      <c r="EE829" s="3">
        <f t="shared" si="574"/>
        <v>0</v>
      </c>
      <c r="EF829" s="3">
        <f t="shared" si="574"/>
        <v>0</v>
      </c>
      <c r="EG829" s="3">
        <f t="shared" si="574"/>
        <v>0</v>
      </c>
      <c r="EH829" s="3">
        <f t="shared" si="574"/>
        <v>0</v>
      </c>
      <c r="EI829" s="3">
        <f t="shared" si="574"/>
        <v>0</v>
      </c>
      <c r="EJ829" s="3">
        <f t="shared" si="574"/>
        <v>0</v>
      </c>
      <c r="EK829" s="3">
        <f t="shared" si="574"/>
        <v>0</v>
      </c>
      <c r="EL829" s="3">
        <f t="shared" si="574"/>
        <v>0</v>
      </c>
      <c r="EM829" s="3">
        <f t="shared" ref="EM829:FR829" si="575">EM841</f>
        <v>0</v>
      </c>
      <c r="EN829" s="3">
        <f t="shared" si="575"/>
        <v>0</v>
      </c>
      <c r="EO829" s="3">
        <f t="shared" si="575"/>
        <v>0</v>
      </c>
      <c r="EP829" s="3">
        <f t="shared" si="575"/>
        <v>0</v>
      </c>
      <c r="EQ829" s="3">
        <f t="shared" si="575"/>
        <v>0</v>
      </c>
      <c r="ER829" s="3">
        <f t="shared" si="575"/>
        <v>0</v>
      </c>
      <c r="ES829" s="3">
        <f t="shared" si="575"/>
        <v>0</v>
      </c>
      <c r="ET829" s="3">
        <f t="shared" si="575"/>
        <v>0</v>
      </c>
      <c r="EU829" s="3">
        <f t="shared" si="575"/>
        <v>0</v>
      </c>
      <c r="EV829" s="3">
        <f t="shared" si="575"/>
        <v>0</v>
      </c>
      <c r="EW829" s="3">
        <f t="shared" si="575"/>
        <v>0</v>
      </c>
      <c r="EX829" s="3">
        <f t="shared" si="575"/>
        <v>0</v>
      </c>
      <c r="EY829" s="3">
        <f t="shared" si="575"/>
        <v>0</v>
      </c>
      <c r="EZ829" s="3">
        <f t="shared" si="575"/>
        <v>0</v>
      </c>
      <c r="FA829" s="3">
        <f t="shared" si="575"/>
        <v>0</v>
      </c>
      <c r="FB829" s="3">
        <f t="shared" si="575"/>
        <v>0</v>
      </c>
      <c r="FC829" s="3">
        <f t="shared" si="575"/>
        <v>0</v>
      </c>
      <c r="FD829" s="3">
        <f t="shared" si="575"/>
        <v>0</v>
      </c>
      <c r="FE829" s="3">
        <f t="shared" si="575"/>
        <v>0</v>
      </c>
      <c r="FF829" s="3">
        <f t="shared" si="575"/>
        <v>0</v>
      </c>
      <c r="FG829" s="3">
        <f t="shared" si="575"/>
        <v>0</v>
      </c>
      <c r="FH829" s="3">
        <f t="shared" si="575"/>
        <v>0</v>
      </c>
      <c r="FI829" s="3">
        <f t="shared" si="575"/>
        <v>0</v>
      </c>
      <c r="FJ829" s="3">
        <f t="shared" si="575"/>
        <v>0</v>
      </c>
      <c r="FK829" s="3">
        <f t="shared" si="575"/>
        <v>0</v>
      </c>
      <c r="FL829" s="3">
        <f t="shared" si="575"/>
        <v>0</v>
      </c>
      <c r="FM829" s="3">
        <f t="shared" si="575"/>
        <v>0</v>
      </c>
      <c r="FN829" s="3">
        <f t="shared" si="575"/>
        <v>0</v>
      </c>
      <c r="FO829" s="3">
        <f t="shared" si="575"/>
        <v>0</v>
      </c>
      <c r="FP829" s="3">
        <f t="shared" si="575"/>
        <v>0</v>
      </c>
      <c r="FQ829" s="3">
        <f t="shared" si="575"/>
        <v>0</v>
      </c>
      <c r="FR829" s="3">
        <f t="shared" si="575"/>
        <v>0</v>
      </c>
      <c r="FS829" s="3">
        <f t="shared" ref="FS829:GX829" si="576">FS841</f>
        <v>0</v>
      </c>
      <c r="FT829" s="3">
        <f t="shared" si="576"/>
        <v>0</v>
      </c>
      <c r="FU829" s="3">
        <f t="shared" si="576"/>
        <v>0</v>
      </c>
      <c r="FV829" s="3">
        <f t="shared" si="576"/>
        <v>0</v>
      </c>
      <c r="FW829" s="3">
        <f t="shared" si="576"/>
        <v>0</v>
      </c>
      <c r="FX829" s="3">
        <f t="shared" si="576"/>
        <v>0</v>
      </c>
      <c r="FY829" s="3">
        <f t="shared" si="576"/>
        <v>0</v>
      </c>
      <c r="FZ829" s="3">
        <f t="shared" si="576"/>
        <v>0</v>
      </c>
      <c r="GA829" s="3">
        <f t="shared" si="576"/>
        <v>0</v>
      </c>
      <c r="GB829" s="3">
        <f t="shared" si="576"/>
        <v>0</v>
      </c>
      <c r="GC829" s="3">
        <f t="shared" si="576"/>
        <v>0</v>
      </c>
      <c r="GD829" s="3">
        <f t="shared" si="576"/>
        <v>0</v>
      </c>
      <c r="GE829" s="3">
        <f t="shared" si="576"/>
        <v>0</v>
      </c>
      <c r="GF829" s="3">
        <f t="shared" si="576"/>
        <v>0</v>
      </c>
      <c r="GG829" s="3">
        <f t="shared" si="576"/>
        <v>0</v>
      </c>
      <c r="GH829" s="3">
        <f t="shared" si="576"/>
        <v>0</v>
      </c>
      <c r="GI829" s="3">
        <f t="shared" si="576"/>
        <v>0</v>
      </c>
      <c r="GJ829" s="3">
        <f t="shared" si="576"/>
        <v>0</v>
      </c>
      <c r="GK829" s="3">
        <f t="shared" si="576"/>
        <v>0</v>
      </c>
      <c r="GL829" s="3">
        <f t="shared" si="576"/>
        <v>0</v>
      </c>
      <c r="GM829" s="3">
        <f t="shared" si="576"/>
        <v>0</v>
      </c>
      <c r="GN829" s="3">
        <f t="shared" si="576"/>
        <v>0</v>
      </c>
      <c r="GO829" s="3">
        <f t="shared" si="576"/>
        <v>0</v>
      </c>
      <c r="GP829" s="3">
        <f t="shared" si="576"/>
        <v>0</v>
      </c>
      <c r="GQ829" s="3">
        <f t="shared" si="576"/>
        <v>0</v>
      </c>
      <c r="GR829" s="3">
        <f t="shared" si="576"/>
        <v>0</v>
      </c>
      <c r="GS829" s="3">
        <f t="shared" si="576"/>
        <v>0</v>
      </c>
      <c r="GT829" s="3">
        <f t="shared" si="576"/>
        <v>0</v>
      </c>
      <c r="GU829" s="3">
        <f t="shared" si="576"/>
        <v>0</v>
      </c>
      <c r="GV829" s="3">
        <f t="shared" si="576"/>
        <v>0</v>
      </c>
      <c r="GW829" s="3">
        <f t="shared" si="576"/>
        <v>0</v>
      </c>
      <c r="GX829" s="3">
        <f t="shared" si="576"/>
        <v>0</v>
      </c>
    </row>
    <row r="831" spans="1:245" x14ac:dyDescent="0.2">
      <c r="A831">
        <v>17</v>
      </c>
      <c r="B831">
        <v>1</v>
      </c>
      <c r="C831">
        <f>ROW(SmtRes!A115)</f>
        <v>115</v>
      </c>
      <c r="D831">
        <f>ROW(EtalonRes!A277)</f>
        <v>277</v>
      </c>
      <c r="E831" t="s">
        <v>317</v>
      </c>
      <c r="F831" t="s">
        <v>318</v>
      </c>
      <c r="G831" t="s">
        <v>319</v>
      </c>
      <c r="H831" t="s">
        <v>320</v>
      </c>
      <c r="I831">
        <v>0</v>
      </c>
      <c r="J831">
        <v>0</v>
      </c>
      <c r="O831">
        <f t="shared" ref="O831:O839" si="577">ROUND(CP831,2)</f>
        <v>0</v>
      </c>
      <c r="P831">
        <f t="shared" ref="P831:P839" si="578">ROUND(CQ831*I831,2)</f>
        <v>0</v>
      </c>
      <c r="Q831">
        <f t="shared" ref="Q831:Q839" si="579">ROUND(CR831*I831,2)</f>
        <v>0</v>
      </c>
      <c r="R831">
        <f t="shared" ref="R831:R839" si="580">ROUND(CS831*I831,2)</f>
        <v>0</v>
      </c>
      <c r="S831">
        <f t="shared" ref="S831:S839" si="581">ROUND(CT831*I831,2)</f>
        <v>0</v>
      </c>
      <c r="T831">
        <f t="shared" ref="T831:T839" si="582">ROUND(CU831*I831,2)</f>
        <v>0</v>
      </c>
      <c r="U831">
        <f t="shared" ref="U831:U839" si="583">CV831*I831</f>
        <v>0</v>
      </c>
      <c r="V831">
        <f t="shared" ref="V831:V839" si="584">CW831*I831</f>
        <v>0</v>
      </c>
      <c r="W831">
        <f t="shared" ref="W831:W839" si="585">ROUND(CX831*I831,2)</f>
        <v>0</v>
      </c>
      <c r="X831">
        <f t="shared" ref="X831:X839" si="586">ROUND(CY831,2)</f>
        <v>0</v>
      </c>
      <c r="Y831">
        <f t="shared" ref="Y831:Y839" si="587">ROUND(CZ831,2)</f>
        <v>0</v>
      </c>
      <c r="AA831">
        <v>39292387</v>
      </c>
      <c r="AB831">
        <f t="shared" ref="AB831:AB839" si="588">ROUND((AC831+AD831+AF831),6)</f>
        <v>1004.18</v>
      </c>
      <c r="AC831">
        <f t="shared" ref="AC831:AC839" si="589">ROUND((ES831),6)</f>
        <v>621.95000000000005</v>
      </c>
      <c r="AD831">
        <f t="shared" ref="AD831:AD839" si="590">ROUND((((ET831)-(EU831))+AE831),6)</f>
        <v>306.12</v>
      </c>
      <c r="AE831">
        <f t="shared" ref="AE831:AE839" si="591">ROUND((EU831),6)</f>
        <v>142.54</v>
      </c>
      <c r="AF831">
        <f t="shared" ref="AF831:AF839" si="592">ROUND((EV831),6)</f>
        <v>76.11</v>
      </c>
      <c r="AG831">
        <f t="shared" ref="AG831:AG839" si="593">ROUND((AP831),6)</f>
        <v>0</v>
      </c>
      <c r="AH831">
        <f t="shared" ref="AH831:AH839" si="594">(EW831)</f>
        <v>0.38</v>
      </c>
      <c r="AI831">
        <f t="shared" ref="AI831:AI839" si="595">(EX831)</f>
        <v>0</v>
      </c>
      <c r="AJ831">
        <f t="shared" ref="AJ831:AJ839" si="596">(AS831)</f>
        <v>0</v>
      </c>
      <c r="AK831">
        <v>1004.18</v>
      </c>
      <c r="AL831">
        <v>621.95000000000005</v>
      </c>
      <c r="AM831">
        <v>306.12</v>
      </c>
      <c r="AN831">
        <v>142.54</v>
      </c>
      <c r="AO831">
        <v>76.11</v>
      </c>
      <c r="AP831">
        <v>0</v>
      </c>
      <c r="AQ831">
        <v>0.38</v>
      </c>
      <c r="AR831">
        <v>0</v>
      </c>
      <c r="AS831">
        <v>0</v>
      </c>
      <c r="AT831">
        <v>80</v>
      </c>
      <c r="AU831">
        <v>10</v>
      </c>
      <c r="AV831">
        <v>1</v>
      </c>
      <c r="AW831">
        <v>1</v>
      </c>
      <c r="AZ831">
        <v>1</v>
      </c>
      <c r="BA831">
        <v>1</v>
      </c>
      <c r="BB831">
        <v>1</v>
      </c>
      <c r="BC831">
        <v>1</v>
      </c>
      <c r="BD831" t="s">
        <v>3</v>
      </c>
      <c r="BE831" t="s">
        <v>3</v>
      </c>
      <c r="BF831" t="s">
        <v>3</v>
      </c>
      <c r="BG831" t="s">
        <v>3</v>
      </c>
      <c r="BH831">
        <v>0</v>
      </c>
      <c r="BI831">
        <v>4</v>
      </c>
      <c r="BJ831" t="s">
        <v>321</v>
      </c>
      <c r="BM831">
        <v>2</v>
      </c>
      <c r="BN831">
        <v>0</v>
      </c>
      <c r="BO831" t="s">
        <v>3</v>
      </c>
      <c r="BP831">
        <v>0</v>
      </c>
      <c r="BQ831">
        <v>1</v>
      </c>
      <c r="BR831">
        <v>0</v>
      </c>
      <c r="BS831">
        <v>1</v>
      </c>
      <c r="BT831">
        <v>1</v>
      </c>
      <c r="BU831">
        <v>1</v>
      </c>
      <c r="BV831">
        <v>1</v>
      </c>
      <c r="BW831">
        <v>1</v>
      </c>
      <c r="BX831">
        <v>1</v>
      </c>
      <c r="BY831" t="s">
        <v>3</v>
      </c>
      <c r="BZ831">
        <v>80</v>
      </c>
      <c r="CA831">
        <v>10</v>
      </c>
      <c r="CE831">
        <v>0</v>
      </c>
      <c r="CF831">
        <v>0</v>
      </c>
      <c r="CG831">
        <v>0</v>
      </c>
      <c r="CM831">
        <v>0</v>
      </c>
      <c r="CN831" t="s">
        <v>3</v>
      </c>
      <c r="CO831">
        <v>0</v>
      </c>
      <c r="CP831">
        <f t="shared" ref="CP831:CP839" si="597">(P831+Q831+S831)</f>
        <v>0</v>
      </c>
      <c r="CQ831">
        <f t="shared" ref="CQ831:CQ839" si="598">(AC831*BC831*AW831)</f>
        <v>621.95000000000005</v>
      </c>
      <c r="CR831">
        <f t="shared" ref="CR831:CR839" si="599">((((ET831)*BB831-(EU831)*BS831)+AE831*BS831)*AV831)</f>
        <v>306.12</v>
      </c>
      <c r="CS831">
        <f t="shared" ref="CS831:CS839" si="600">(AE831*BS831*AV831)</f>
        <v>142.54</v>
      </c>
      <c r="CT831">
        <f t="shared" ref="CT831:CT839" si="601">(AF831*BA831*AV831)</f>
        <v>76.11</v>
      </c>
      <c r="CU831">
        <f t="shared" ref="CU831:CU839" si="602">AG831</f>
        <v>0</v>
      </c>
      <c r="CV831">
        <f t="shared" ref="CV831:CV839" si="603">(AH831*AV831)</f>
        <v>0.38</v>
      </c>
      <c r="CW831">
        <f t="shared" ref="CW831:CW839" si="604">AI831</f>
        <v>0</v>
      </c>
      <c r="CX831">
        <f t="shared" ref="CX831:CX839" si="605">AJ831</f>
        <v>0</v>
      </c>
      <c r="CY831">
        <f t="shared" ref="CY831:CY839" si="606">((S831*BZ831)/100)</f>
        <v>0</v>
      </c>
      <c r="CZ831">
        <f t="shared" ref="CZ831:CZ839" si="607">((S831*CA831)/100)</f>
        <v>0</v>
      </c>
      <c r="DC831" t="s">
        <v>3</v>
      </c>
      <c r="DD831" t="s">
        <v>3</v>
      </c>
      <c r="DE831" t="s">
        <v>3</v>
      </c>
      <c r="DF831" t="s">
        <v>3</v>
      </c>
      <c r="DG831" t="s">
        <v>3</v>
      </c>
      <c r="DH831" t="s">
        <v>3</v>
      </c>
      <c r="DI831" t="s">
        <v>3</v>
      </c>
      <c r="DJ831" t="s">
        <v>3</v>
      </c>
      <c r="DK831" t="s">
        <v>3</v>
      </c>
      <c r="DL831" t="s">
        <v>3</v>
      </c>
      <c r="DM831" t="s">
        <v>3</v>
      </c>
      <c r="DN831">
        <v>0</v>
      </c>
      <c r="DO831">
        <v>0</v>
      </c>
      <c r="DP831">
        <v>1</v>
      </c>
      <c r="DQ831">
        <v>1</v>
      </c>
      <c r="DU831">
        <v>1005</v>
      </c>
      <c r="DV831" t="s">
        <v>320</v>
      </c>
      <c r="DW831" t="s">
        <v>320</v>
      </c>
      <c r="DX831">
        <v>1</v>
      </c>
      <c r="EE831">
        <v>34857349</v>
      </c>
      <c r="EF831">
        <v>1</v>
      </c>
      <c r="EG831" t="s">
        <v>22</v>
      </c>
      <c r="EH831">
        <v>0</v>
      </c>
      <c r="EI831" t="s">
        <v>3</v>
      </c>
      <c r="EJ831">
        <v>4</v>
      </c>
      <c r="EK831">
        <v>2</v>
      </c>
      <c r="EL831" t="s">
        <v>322</v>
      </c>
      <c r="EM831" t="s">
        <v>24</v>
      </c>
      <c r="EO831" t="s">
        <v>3</v>
      </c>
      <c r="EQ831">
        <v>0</v>
      </c>
      <c r="ER831">
        <v>1004.18</v>
      </c>
      <c r="ES831">
        <v>621.95000000000005</v>
      </c>
      <c r="ET831">
        <v>306.12</v>
      </c>
      <c r="EU831">
        <v>142.54</v>
      </c>
      <c r="EV831">
        <v>76.11</v>
      </c>
      <c r="EW831">
        <v>0.38</v>
      </c>
      <c r="EX831">
        <v>0</v>
      </c>
      <c r="EY831">
        <v>0</v>
      </c>
      <c r="FQ831">
        <v>0</v>
      </c>
      <c r="FR831">
        <f t="shared" ref="FR831:FR839" si="608">ROUND(IF(AND(BH831=3,BI831=3),P831,0),2)</f>
        <v>0</v>
      </c>
      <c r="FS831">
        <v>0</v>
      </c>
      <c r="FX831">
        <v>80</v>
      </c>
      <c r="FY831">
        <v>10</v>
      </c>
      <c r="GA831" t="s">
        <v>3</v>
      </c>
      <c r="GD831">
        <v>0</v>
      </c>
      <c r="GF831">
        <v>-1066934</v>
      </c>
      <c r="GG831">
        <v>2</v>
      </c>
      <c r="GH831">
        <v>1</v>
      </c>
      <c r="GI831">
        <v>-2</v>
      </c>
      <c r="GJ831">
        <v>0</v>
      </c>
      <c r="GK831">
        <f>ROUND(R831*(R12)/100,2)</f>
        <v>0</v>
      </c>
      <c r="GL831">
        <f t="shared" ref="GL831:GL839" si="609">ROUND(IF(AND(BH831=3,BI831=3,FS831&lt;&gt;0),P831,0),2)</f>
        <v>0</v>
      </c>
      <c r="GM831">
        <f t="shared" ref="GM831:GM839" si="610">ROUND(O831+X831+Y831+GK831,2)+GX831</f>
        <v>0</v>
      </c>
      <c r="GN831">
        <f t="shared" ref="GN831:GN839" si="611">IF(OR(BI831=0,BI831=1),ROUND(O831+X831+Y831+GK831,2),0)</f>
        <v>0</v>
      </c>
      <c r="GO831">
        <f t="shared" ref="GO831:GO839" si="612">IF(BI831=2,ROUND(O831+X831+Y831+GK831,2),0)</f>
        <v>0</v>
      </c>
      <c r="GP831">
        <f t="shared" ref="GP831:GP839" si="613">IF(BI831=4,ROUND(O831+X831+Y831+GK831,2)+GX831,0)</f>
        <v>0</v>
      </c>
      <c r="GR831">
        <v>0</v>
      </c>
      <c r="GS831">
        <v>3</v>
      </c>
      <c r="GT831">
        <v>0</v>
      </c>
      <c r="GU831" t="s">
        <v>3</v>
      </c>
      <c r="GV831">
        <f t="shared" ref="GV831:GV839" si="614">ROUND((GT831),6)</f>
        <v>0</v>
      </c>
      <c r="GW831">
        <v>1</v>
      </c>
      <c r="GX831">
        <f t="shared" ref="GX831:GX839" si="615">ROUND(HC831*I831,2)</f>
        <v>0</v>
      </c>
      <c r="HA831">
        <v>0</v>
      </c>
      <c r="HB831">
        <v>0</v>
      </c>
      <c r="HC831">
        <f t="shared" ref="HC831:HC839" si="616">GV831*GW831</f>
        <v>0</v>
      </c>
      <c r="IK831">
        <v>0</v>
      </c>
    </row>
    <row r="832" spans="1:245" x14ac:dyDescent="0.2">
      <c r="A832">
        <v>17</v>
      </c>
      <c r="B832">
        <v>1</v>
      </c>
      <c r="C832">
        <f>ROW(SmtRes!A118)</f>
        <v>118</v>
      </c>
      <c r="D832">
        <f>ROW(EtalonRes!A279)</f>
        <v>279</v>
      </c>
      <c r="E832" t="s">
        <v>323</v>
      </c>
      <c r="F832" t="s">
        <v>324</v>
      </c>
      <c r="G832" t="s">
        <v>325</v>
      </c>
      <c r="H832" t="s">
        <v>320</v>
      </c>
      <c r="I832">
        <v>0</v>
      </c>
      <c r="J832">
        <v>0</v>
      </c>
      <c r="O832">
        <f t="shared" si="577"/>
        <v>0</v>
      </c>
      <c r="P832">
        <f t="shared" si="578"/>
        <v>0</v>
      </c>
      <c r="Q832">
        <f t="shared" si="579"/>
        <v>0</v>
      </c>
      <c r="R832">
        <f t="shared" si="580"/>
        <v>0</v>
      </c>
      <c r="S832">
        <f t="shared" si="581"/>
        <v>0</v>
      </c>
      <c r="T832">
        <f t="shared" si="582"/>
        <v>0</v>
      </c>
      <c r="U832">
        <f t="shared" si="583"/>
        <v>0</v>
      </c>
      <c r="V832">
        <f t="shared" si="584"/>
        <v>0</v>
      </c>
      <c r="W832">
        <f t="shared" si="585"/>
        <v>0</v>
      </c>
      <c r="X832">
        <f t="shared" si="586"/>
        <v>0</v>
      </c>
      <c r="Y832">
        <f t="shared" si="587"/>
        <v>0</v>
      </c>
      <c r="AA832">
        <v>39292387</v>
      </c>
      <c r="AB832">
        <f t="shared" si="588"/>
        <v>21.03</v>
      </c>
      <c r="AC832">
        <f t="shared" si="589"/>
        <v>9.48</v>
      </c>
      <c r="AD832">
        <f t="shared" si="590"/>
        <v>0</v>
      </c>
      <c r="AE832">
        <f t="shared" si="591"/>
        <v>0</v>
      </c>
      <c r="AF832">
        <f t="shared" si="592"/>
        <v>11.55</v>
      </c>
      <c r="AG832">
        <f t="shared" si="593"/>
        <v>0</v>
      </c>
      <c r="AH832">
        <f t="shared" si="594"/>
        <v>0.06</v>
      </c>
      <c r="AI832">
        <f t="shared" si="595"/>
        <v>0</v>
      </c>
      <c r="AJ832">
        <f t="shared" si="596"/>
        <v>0</v>
      </c>
      <c r="AK832">
        <v>21.03</v>
      </c>
      <c r="AL832">
        <v>9.48</v>
      </c>
      <c r="AM832">
        <v>0</v>
      </c>
      <c r="AN832">
        <v>0</v>
      </c>
      <c r="AO832">
        <v>11.55</v>
      </c>
      <c r="AP832">
        <v>0</v>
      </c>
      <c r="AQ832">
        <v>0.06</v>
      </c>
      <c r="AR832">
        <v>0</v>
      </c>
      <c r="AS832">
        <v>0</v>
      </c>
      <c r="AT832">
        <v>80</v>
      </c>
      <c r="AU832">
        <v>10</v>
      </c>
      <c r="AV832">
        <v>1</v>
      </c>
      <c r="AW832">
        <v>1</v>
      </c>
      <c r="AZ832">
        <v>1</v>
      </c>
      <c r="BA832">
        <v>1</v>
      </c>
      <c r="BB832">
        <v>1</v>
      </c>
      <c r="BC832">
        <v>1</v>
      </c>
      <c r="BD832" t="s">
        <v>3</v>
      </c>
      <c r="BE832" t="s">
        <v>3</v>
      </c>
      <c r="BF832" t="s">
        <v>3</v>
      </c>
      <c r="BG832" t="s">
        <v>3</v>
      </c>
      <c r="BH832">
        <v>0</v>
      </c>
      <c r="BI832">
        <v>4</v>
      </c>
      <c r="BJ832" t="s">
        <v>326</v>
      </c>
      <c r="BM832">
        <v>2</v>
      </c>
      <c r="BN832">
        <v>0</v>
      </c>
      <c r="BO832" t="s">
        <v>3</v>
      </c>
      <c r="BP832">
        <v>0</v>
      </c>
      <c r="BQ832">
        <v>1</v>
      </c>
      <c r="BR832">
        <v>0</v>
      </c>
      <c r="BS832">
        <v>1</v>
      </c>
      <c r="BT832">
        <v>1</v>
      </c>
      <c r="BU832">
        <v>1</v>
      </c>
      <c r="BV832">
        <v>1</v>
      </c>
      <c r="BW832">
        <v>1</v>
      </c>
      <c r="BX832">
        <v>1</v>
      </c>
      <c r="BY832" t="s">
        <v>3</v>
      </c>
      <c r="BZ832">
        <v>80</v>
      </c>
      <c r="CA832">
        <v>10</v>
      </c>
      <c r="CE832">
        <v>0</v>
      </c>
      <c r="CF832">
        <v>0</v>
      </c>
      <c r="CG832">
        <v>0</v>
      </c>
      <c r="CM832">
        <v>0</v>
      </c>
      <c r="CN832" t="s">
        <v>3</v>
      </c>
      <c r="CO832">
        <v>0</v>
      </c>
      <c r="CP832">
        <f t="shared" si="597"/>
        <v>0</v>
      </c>
      <c r="CQ832">
        <f t="shared" si="598"/>
        <v>9.48</v>
      </c>
      <c r="CR832">
        <f t="shared" si="599"/>
        <v>0</v>
      </c>
      <c r="CS832">
        <f t="shared" si="600"/>
        <v>0</v>
      </c>
      <c r="CT832">
        <f t="shared" si="601"/>
        <v>11.55</v>
      </c>
      <c r="CU832">
        <f t="shared" si="602"/>
        <v>0</v>
      </c>
      <c r="CV832">
        <f t="shared" si="603"/>
        <v>0.06</v>
      </c>
      <c r="CW832">
        <f t="shared" si="604"/>
        <v>0</v>
      </c>
      <c r="CX832">
        <f t="shared" si="605"/>
        <v>0</v>
      </c>
      <c r="CY832">
        <f t="shared" si="606"/>
        <v>0</v>
      </c>
      <c r="CZ832">
        <f t="shared" si="607"/>
        <v>0</v>
      </c>
      <c r="DC832" t="s">
        <v>3</v>
      </c>
      <c r="DD832" t="s">
        <v>3</v>
      </c>
      <c r="DE832" t="s">
        <v>3</v>
      </c>
      <c r="DF832" t="s">
        <v>3</v>
      </c>
      <c r="DG832" t="s">
        <v>3</v>
      </c>
      <c r="DH832" t="s">
        <v>3</v>
      </c>
      <c r="DI832" t="s">
        <v>3</v>
      </c>
      <c r="DJ832" t="s">
        <v>3</v>
      </c>
      <c r="DK832" t="s">
        <v>3</v>
      </c>
      <c r="DL832" t="s">
        <v>3</v>
      </c>
      <c r="DM832" t="s">
        <v>3</v>
      </c>
      <c r="DN832">
        <v>0</v>
      </c>
      <c r="DO832">
        <v>0</v>
      </c>
      <c r="DP832">
        <v>1</v>
      </c>
      <c r="DQ832">
        <v>1</v>
      </c>
      <c r="DU832">
        <v>1005</v>
      </c>
      <c r="DV832" t="s">
        <v>320</v>
      </c>
      <c r="DW832" t="s">
        <v>320</v>
      </c>
      <c r="DX832">
        <v>1</v>
      </c>
      <c r="EE832">
        <v>34857349</v>
      </c>
      <c r="EF832">
        <v>1</v>
      </c>
      <c r="EG832" t="s">
        <v>22</v>
      </c>
      <c r="EH832">
        <v>0</v>
      </c>
      <c r="EI832" t="s">
        <v>3</v>
      </c>
      <c r="EJ832">
        <v>4</v>
      </c>
      <c r="EK832">
        <v>2</v>
      </c>
      <c r="EL832" t="s">
        <v>322</v>
      </c>
      <c r="EM832" t="s">
        <v>24</v>
      </c>
      <c r="EO832" t="s">
        <v>3</v>
      </c>
      <c r="EQ832">
        <v>0</v>
      </c>
      <c r="ER832">
        <v>21.03</v>
      </c>
      <c r="ES832">
        <v>9.48</v>
      </c>
      <c r="ET832">
        <v>0</v>
      </c>
      <c r="EU832">
        <v>0</v>
      </c>
      <c r="EV832">
        <v>11.55</v>
      </c>
      <c r="EW832">
        <v>0.06</v>
      </c>
      <c r="EX832">
        <v>0</v>
      </c>
      <c r="EY832">
        <v>0</v>
      </c>
      <c r="FQ832">
        <v>0</v>
      </c>
      <c r="FR832">
        <f t="shared" si="608"/>
        <v>0</v>
      </c>
      <c r="FS832">
        <v>0</v>
      </c>
      <c r="FX832">
        <v>80</v>
      </c>
      <c r="FY832">
        <v>10</v>
      </c>
      <c r="GA832" t="s">
        <v>3</v>
      </c>
      <c r="GD832">
        <v>0</v>
      </c>
      <c r="GF832">
        <v>600825862</v>
      </c>
      <c r="GG832">
        <v>2</v>
      </c>
      <c r="GH832">
        <v>1</v>
      </c>
      <c r="GI832">
        <v>-2</v>
      </c>
      <c r="GJ832">
        <v>0</v>
      </c>
      <c r="GK832">
        <f>ROUND(R832*(R12)/100,2)</f>
        <v>0</v>
      </c>
      <c r="GL832">
        <f t="shared" si="609"/>
        <v>0</v>
      </c>
      <c r="GM832">
        <f t="shared" si="610"/>
        <v>0</v>
      </c>
      <c r="GN832">
        <f t="shared" si="611"/>
        <v>0</v>
      </c>
      <c r="GO832">
        <f t="shared" si="612"/>
        <v>0</v>
      </c>
      <c r="GP832">
        <f t="shared" si="613"/>
        <v>0</v>
      </c>
      <c r="GR832">
        <v>0</v>
      </c>
      <c r="GS832">
        <v>3</v>
      </c>
      <c r="GT832">
        <v>0</v>
      </c>
      <c r="GU832" t="s">
        <v>3</v>
      </c>
      <c r="GV832">
        <f t="shared" si="614"/>
        <v>0</v>
      </c>
      <c r="GW832">
        <v>1</v>
      </c>
      <c r="GX832">
        <f t="shared" si="615"/>
        <v>0</v>
      </c>
      <c r="HA832">
        <v>0</v>
      </c>
      <c r="HB832">
        <v>0</v>
      </c>
      <c r="HC832">
        <f t="shared" si="616"/>
        <v>0</v>
      </c>
      <c r="IK832">
        <v>0</v>
      </c>
    </row>
    <row r="833" spans="1:245" x14ac:dyDescent="0.2">
      <c r="A833">
        <v>18</v>
      </c>
      <c r="B833">
        <v>1</v>
      </c>
      <c r="C833">
        <v>117</v>
      </c>
      <c r="E833" t="s">
        <v>327</v>
      </c>
      <c r="F833" t="s">
        <v>328</v>
      </c>
      <c r="G833" t="s">
        <v>329</v>
      </c>
      <c r="H833" t="s">
        <v>330</v>
      </c>
      <c r="I833">
        <f>I832*J833</f>
        <v>0</v>
      </c>
      <c r="J833">
        <v>-0.35</v>
      </c>
      <c r="O833">
        <f t="shared" si="577"/>
        <v>0</v>
      </c>
      <c r="P833">
        <f t="shared" si="578"/>
        <v>0</v>
      </c>
      <c r="Q833">
        <f t="shared" si="579"/>
        <v>0</v>
      </c>
      <c r="R833">
        <f t="shared" si="580"/>
        <v>0</v>
      </c>
      <c r="S833">
        <f t="shared" si="581"/>
        <v>0</v>
      </c>
      <c r="T833">
        <f t="shared" si="582"/>
        <v>0</v>
      </c>
      <c r="U833">
        <f t="shared" si="583"/>
        <v>0</v>
      </c>
      <c r="V833">
        <f t="shared" si="584"/>
        <v>0</v>
      </c>
      <c r="W833">
        <f t="shared" si="585"/>
        <v>0</v>
      </c>
      <c r="X833">
        <f t="shared" si="586"/>
        <v>0</v>
      </c>
      <c r="Y833">
        <f t="shared" si="587"/>
        <v>0</v>
      </c>
      <c r="AA833">
        <v>39292387</v>
      </c>
      <c r="AB833">
        <f t="shared" si="588"/>
        <v>27.08</v>
      </c>
      <c r="AC833">
        <f t="shared" si="589"/>
        <v>27.08</v>
      </c>
      <c r="AD833">
        <f t="shared" si="590"/>
        <v>0</v>
      </c>
      <c r="AE833">
        <f t="shared" si="591"/>
        <v>0</v>
      </c>
      <c r="AF833">
        <f t="shared" si="592"/>
        <v>0</v>
      </c>
      <c r="AG833">
        <f t="shared" si="593"/>
        <v>0</v>
      </c>
      <c r="AH833">
        <f t="shared" si="594"/>
        <v>0</v>
      </c>
      <c r="AI833">
        <f t="shared" si="595"/>
        <v>0</v>
      </c>
      <c r="AJ833">
        <f t="shared" si="596"/>
        <v>0</v>
      </c>
      <c r="AK833">
        <v>27.08</v>
      </c>
      <c r="AL833">
        <v>27.08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80</v>
      </c>
      <c r="AU833">
        <v>10</v>
      </c>
      <c r="AV833">
        <v>1</v>
      </c>
      <c r="AW833">
        <v>1</v>
      </c>
      <c r="AZ833">
        <v>1</v>
      </c>
      <c r="BA833">
        <v>1</v>
      </c>
      <c r="BB833">
        <v>1</v>
      </c>
      <c r="BC833">
        <v>1</v>
      </c>
      <c r="BD833" t="s">
        <v>3</v>
      </c>
      <c r="BE833" t="s">
        <v>3</v>
      </c>
      <c r="BF833" t="s">
        <v>3</v>
      </c>
      <c r="BG833" t="s">
        <v>3</v>
      </c>
      <c r="BH833">
        <v>3</v>
      </c>
      <c r="BI833">
        <v>4</v>
      </c>
      <c r="BJ833" t="s">
        <v>331</v>
      </c>
      <c r="BM833">
        <v>2</v>
      </c>
      <c r="BN833">
        <v>0</v>
      </c>
      <c r="BO833" t="s">
        <v>3</v>
      </c>
      <c r="BP833">
        <v>0</v>
      </c>
      <c r="BQ833">
        <v>1</v>
      </c>
      <c r="BR833">
        <v>1</v>
      </c>
      <c r="BS833">
        <v>1</v>
      </c>
      <c r="BT833">
        <v>1</v>
      </c>
      <c r="BU833">
        <v>1</v>
      </c>
      <c r="BV833">
        <v>1</v>
      </c>
      <c r="BW833">
        <v>1</v>
      </c>
      <c r="BX833">
        <v>1</v>
      </c>
      <c r="BY833" t="s">
        <v>3</v>
      </c>
      <c r="BZ833">
        <v>80</v>
      </c>
      <c r="CA833">
        <v>10</v>
      </c>
      <c r="CE833">
        <v>0</v>
      </c>
      <c r="CF833">
        <v>0</v>
      </c>
      <c r="CG833">
        <v>0</v>
      </c>
      <c r="CM833">
        <v>0</v>
      </c>
      <c r="CN833" t="s">
        <v>3</v>
      </c>
      <c r="CO833">
        <v>0</v>
      </c>
      <c r="CP833">
        <f t="shared" si="597"/>
        <v>0</v>
      </c>
      <c r="CQ833">
        <f t="shared" si="598"/>
        <v>27.08</v>
      </c>
      <c r="CR833">
        <f t="shared" si="599"/>
        <v>0</v>
      </c>
      <c r="CS833">
        <f t="shared" si="600"/>
        <v>0</v>
      </c>
      <c r="CT833">
        <f t="shared" si="601"/>
        <v>0</v>
      </c>
      <c r="CU833">
        <f t="shared" si="602"/>
        <v>0</v>
      </c>
      <c r="CV833">
        <f t="shared" si="603"/>
        <v>0</v>
      </c>
      <c r="CW833">
        <f t="shared" si="604"/>
        <v>0</v>
      </c>
      <c r="CX833">
        <f t="shared" si="605"/>
        <v>0</v>
      </c>
      <c r="CY833">
        <f t="shared" si="606"/>
        <v>0</v>
      </c>
      <c r="CZ833">
        <f t="shared" si="607"/>
        <v>0</v>
      </c>
      <c r="DC833" t="s">
        <v>3</v>
      </c>
      <c r="DD833" t="s">
        <v>3</v>
      </c>
      <c r="DE833" t="s">
        <v>3</v>
      </c>
      <c r="DF833" t="s">
        <v>3</v>
      </c>
      <c r="DG833" t="s">
        <v>3</v>
      </c>
      <c r="DH833" t="s">
        <v>3</v>
      </c>
      <c r="DI833" t="s">
        <v>3</v>
      </c>
      <c r="DJ833" t="s">
        <v>3</v>
      </c>
      <c r="DK833" t="s">
        <v>3</v>
      </c>
      <c r="DL833" t="s">
        <v>3</v>
      </c>
      <c r="DM833" t="s">
        <v>3</v>
      </c>
      <c r="DN833">
        <v>0</v>
      </c>
      <c r="DO833">
        <v>0</v>
      </c>
      <c r="DP833">
        <v>1</v>
      </c>
      <c r="DQ833">
        <v>1</v>
      </c>
      <c r="DU833">
        <v>1009</v>
      </c>
      <c r="DV833" t="s">
        <v>330</v>
      </c>
      <c r="DW833" t="s">
        <v>330</v>
      </c>
      <c r="DX833">
        <v>1</v>
      </c>
      <c r="EE833">
        <v>34857349</v>
      </c>
      <c r="EF833">
        <v>1</v>
      </c>
      <c r="EG833" t="s">
        <v>22</v>
      </c>
      <c r="EH833">
        <v>0</v>
      </c>
      <c r="EI833" t="s">
        <v>3</v>
      </c>
      <c r="EJ833">
        <v>4</v>
      </c>
      <c r="EK833">
        <v>2</v>
      </c>
      <c r="EL833" t="s">
        <v>322</v>
      </c>
      <c r="EM833" t="s">
        <v>24</v>
      </c>
      <c r="EO833" t="s">
        <v>3</v>
      </c>
      <c r="EQ833">
        <v>32768</v>
      </c>
      <c r="ER833">
        <v>27.08</v>
      </c>
      <c r="ES833">
        <v>27.08</v>
      </c>
      <c r="ET833">
        <v>0</v>
      </c>
      <c r="EU833">
        <v>0</v>
      </c>
      <c r="EV833">
        <v>0</v>
      </c>
      <c r="EW833">
        <v>0</v>
      </c>
      <c r="EX833">
        <v>0</v>
      </c>
      <c r="FQ833">
        <v>0</v>
      </c>
      <c r="FR833">
        <f t="shared" si="608"/>
        <v>0</v>
      </c>
      <c r="FS833">
        <v>0</v>
      </c>
      <c r="FX833">
        <v>80</v>
      </c>
      <c r="FY833">
        <v>10</v>
      </c>
      <c r="GA833" t="s">
        <v>3</v>
      </c>
      <c r="GD833">
        <v>0</v>
      </c>
      <c r="GF833">
        <v>628112706</v>
      </c>
      <c r="GG833">
        <v>2</v>
      </c>
      <c r="GH833">
        <v>1</v>
      </c>
      <c r="GI833">
        <v>-2</v>
      </c>
      <c r="GJ833">
        <v>0</v>
      </c>
      <c r="GK833">
        <f>ROUND(R833*(R12)/100,2)</f>
        <v>0</v>
      </c>
      <c r="GL833">
        <f t="shared" si="609"/>
        <v>0</v>
      </c>
      <c r="GM833">
        <f t="shared" si="610"/>
        <v>0</v>
      </c>
      <c r="GN833">
        <f t="shared" si="611"/>
        <v>0</v>
      </c>
      <c r="GO833">
        <f t="shared" si="612"/>
        <v>0</v>
      </c>
      <c r="GP833">
        <f t="shared" si="613"/>
        <v>0</v>
      </c>
      <c r="GR833">
        <v>0</v>
      </c>
      <c r="GS833">
        <v>3</v>
      </c>
      <c r="GT833">
        <v>0</v>
      </c>
      <c r="GU833" t="s">
        <v>3</v>
      </c>
      <c r="GV833">
        <f t="shared" si="614"/>
        <v>0</v>
      </c>
      <c r="GW833">
        <v>1</v>
      </c>
      <c r="GX833">
        <f t="shared" si="615"/>
        <v>0</v>
      </c>
      <c r="HA833">
        <v>0</v>
      </c>
      <c r="HB833">
        <v>0</v>
      </c>
      <c r="HC833">
        <f t="shared" si="616"/>
        <v>0</v>
      </c>
      <c r="IK833">
        <v>0</v>
      </c>
    </row>
    <row r="834" spans="1:245" x14ac:dyDescent="0.2">
      <c r="A834">
        <v>18</v>
      </c>
      <c r="B834">
        <v>1</v>
      </c>
      <c r="C834">
        <v>118</v>
      </c>
      <c r="E834" t="s">
        <v>332</v>
      </c>
      <c r="F834" t="s">
        <v>333</v>
      </c>
      <c r="G834" t="s">
        <v>334</v>
      </c>
      <c r="H834" t="s">
        <v>37</v>
      </c>
      <c r="I834">
        <f>I832*J834</f>
        <v>0</v>
      </c>
      <c r="J834">
        <v>3.5E-4</v>
      </c>
      <c r="O834">
        <f t="shared" si="577"/>
        <v>0</v>
      </c>
      <c r="P834">
        <f t="shared" si="578"/>
        <v>0</v>
      </c>
      <c r="Q834">
        <f t="shared" si="579"/>
        <v>0</v>
      </c>
      <c r="R834">
        <f t="shared" si="580"/>
        <v>0</v>
      </c>
      <c r="S834">
        <f t="shared" si="581"/>
        <v>0</v>
      </c>
      <c r="T834">
        <f t="shared" si="582"/>
        <v>0</v>
      </c>
      <c r="U834">
        <f t="shared" si="583"/>
        <v>0</v>
      </c>
      <c r="V834">
        <f t="shared" si="584"/>
        <v>0</v>
      </c>
      <c r="W834">
        <f t="shared" si="585"/>
        <v>0</v>
      </c>
      <c r="X834">
        <f t="shared" si="586"/>
        <v>0</v>
      </c>
      <c r="Y834">
        <f t="shared" si="587"/>
        <v>0</v>
      </c>
      <c r="AA834">
        <v>39292387</v>
      </c>
      <c r="AB834">
        <f t="shared" si="588"/>
        <v>56754.77</v>
      </c>
      <c r="AC834">
        <f t="shared" si="589"/>
        <v>56754.77</v>
      </c>
      <c r="AD834">
        <f t="shared" si="590"/>
        <v>0</v>
      </c>
      <c r="AE834">
        <f t="shared" si="591"/>
        <v>0</v>
      </c>
      <c r="AF834">
        <f t="shared" si="592"/>
        <v>0</v>
      </c>
      <c r="AG834">
        <f t="shared" si="593"/>
        <v>0</v>
      </c>
      <c r="AH834">
        <f t="shared" si="594"/>
        <v>0</v>
      </c>
      <c r="AI834">
        <f t="shared" si="595"/>
        <v>0</v>
      </c>
      <c r="AJ834">
        <f t="shared" si="596"/>
        <v>0</v>
      </c>
      <c r="AK834">
        <v>56754.77</v>
      </c>
      <c r="AL834">
        <v>56754.77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80</v>
      </c>
      <c r="AU834">
        <v>10</v>
      </c>
      <c r="AV834">
        <v>1</v>
      </c>
      <c r="AW834">
        <v>1</v>
      </c>
      <c r="AZ834">
        <v>1</v>
      </c>
      <c r="BA834">
        <v>1</v>
      </c>
      <c r="BB834">
        <v>1</v>
      </c>
      <c r="BC834">
        <v>1</v>
      </c>
      <c r="BD834" t="s">
        <v>3</v>
      </c>
      <c r="BE834" t="s">
        <v>3</v>
      </c>
      <c r="BF834" t="s">
        <v>3</v>
      </c>
      <c r="BG834" t="s">
        <v>3</v>
      </c>
      <c r="BH834">
        <v>3</v>
      </c>
      <c r="BI834">
        <v>4</v>
      </c>
      <c r="BJ834" t="s">
        <v>335</v>
      </c>
      <c r="BM834">
        <v>2</v>
      </c>
      <c r="BN834">
        <v>0</v>
      </c>
      <c r="BO834" t="s">
        <v>3</v>
      </c>
      <c r="BP834">
        <v>0</v>
      </c>
      <c r="BQ834">
        <v>1</v>
      </c>
      <c r="BR834">
        <v>0</v>
      </c>
      <c r="BS834">
        <v>1</v>
      </c>
      <c r="BT834">
        <v>1</v>
      </c>
      <c r="BU834">
        <v>1</v>
      </c>
      <c r="BV834">
        <v>1</v>
      </c>
      <c r="BW834">
        <v>1</v>
      </c>
      <c r="BX834">
        <v>1</v>
      </c>
      <c r="BY834" t="s">
        <v>3</v>
      </c>
      <c r="BZ834">
        <v>80</v>
      </c>
      <c r="CA834">
        <v>10</v>
      </c>
      <c r="CE834">
        <v>0</v>
      </c>
      <c r="CF834">
        <v>0</v>
      </c>
      <c r="CG834">
        <v>0</v>
      </c>
      <c r="CM834">
        <v>0</v>
      </c>
      <c r="CN834" t="s">
        <v>3</v>
      </c>
      <c r="CO834">
        <v>0</v>
      </c>
      <c r="CP834">
        <f t="shared" si="597"/>
        <v>0</v>
      </c>
      <c r="CQ834">
        <f t="shared" si="598"/>
        <v>56754.77</v>
      </c>
      <c r="CR834">
        <f t="shared" si="599"/>
        <v>0</v>
      </c>
      <c r="CS834">
        <f t="shared" si="600"/>
        <v>0</v>
      </c>
      <c r="CT834">
        <f t="shared" si="601"/>
        <v>0</v>
      </c>
      <c r="CU834">
        <f t="shared" si="602"/>
        <v>0</v>
      </c>
      <c r="CV834">
        <f t="shared" si="603"/>
        <v>0</v>
      </c>
      <c r="CW834">
        <f t="shared" si="604"/>
        <v>0</v>
      </c>
      <c r="CX834">
        <f t="shared" si="605"/>
        <v>0</v>
      </c>
      <c r="CY834">
        <f t="shared" si="606"/>
        <v>0</v>
      </c>
      <c r="CZ834">
        <f t="shared" si="607"/>
        <v>0</v>
      </c>
      <c r="DC834" t="s">
        <v>3</v>
      </c>
      <c r="DD834" t="s">
        <v>3</v>
      </c>
      <c r="DE834" t="s">
        <v>3</v>
      </c>
      <c r="DF834" t="s">
        <v>3</v>
      </c>
      <c r="DG834" t="s">
        <v>3</v>
      </c>
      <c r="DH834" t="s">
        <v>3</v>
      </c>
      <c r="DI834" t="s">
        <v>3</v>
      </c>
      <c r="DJ834" t="s">
        <v>3</v>
      </c>
      <c r="DK834" t="s">
        <v>3</v>
      </c>
      <c r="DL834" t="s">
        <v>3</v>
      </c>
      <c r="DM834" t="s">
        <v>3</v>
      </c>
      <c r="DN834">
        <v>0</v>
      </c>
      <c r="DO834">
        <v>0</v>
      </c>
      <c r="DP834">
        <v>1</v>
      </c>
      <c r="DQ834">
        <v>1</v>
      </c>
      <c r="DU834">
        <v>1009</v>
      </c>
      <c r="DV834" t="s">
        <v>37</v>
      </c>
      <c r="DW834" t="s">
        <v>37</v>
      </c>
      <c r="DX834">
        <v>1000</v>
      </c>
      <c r="EE834">
        <v>34857349</v>
      </c>
      <c r="EF834">
        <v>1</v>
      </c>
      <c r="EG834" t="s">
        <v>22</v>
      </c>
      <c r="EH834">
        <v>0</v>
      </c>
      <c r="EI834" t="s">
        <v>3</v>
      </c>
      <c r="EJ834">
        <v>4</v>
      </c>
      <c r="EK834">
        <v>2</v>
      </c>
      <c r="EL834" t="s">
        <v>322</v>
      </c>
      <c r="EM834" t="s">
        <v>24</v>
      </c>
      <c r="EO834" t="s">
        <v>3</v>
      </c>
      <c r="EQ834">
        <v>0</v>
      </c>
      <c r="ER834">
        <v>56754.77</v>
      </c>
      <c r="ES834">
        <v>56754.77</v>
      </c>
      <c r="ET834">
        <v>0</v>
      </c>
      <c r="EU834">
        <v>0</v>
      </c>
      <c r="EV834">
        <v>0</v>
      </c>
      <c r="EW834">
        <v>0</v>
      </c>
      <c r="EX834">
        <v>0</v>
      </c>
      <c r="FQ834">
        <v>0</v>
      </c>
      <c r="FR834">
        <f t="shared" si="608"/>
        <v>0</v>
      </c>
      <c r="FS834">
        <v>0</v>
      </c>
      <c r="FX834">
        <v>80</v>
      </c>
      <c r="FY834">
        <v>10</v>
      </c>
      <c r="GA834" t="s">
        <v>3</v>
      </c>
      <c r="GD834">
        <v>0</v>
      </c>
      <c r="GF834">
        <v>-22816357</v>
      </c>
      <c r="GG834">
        <v>2</v>
      </c>
      <c r="GH834">
        <v>1</v>
      </c>
      <c r="GI834">
        <v>-2</v>
      </c>
      <c r="GJ834">
        <v>0</v>
      </c>
      <c r="GK834">
        <f>ROUND(R834*(R12)/100,2)</f>
        <v>0</v>
      </c>
      <c r="GL834">
        <f t="shared" si="609"/>
        <v>0</v>
      </c>
      <c r="GM834">
        <f t="shared" si="610"/>
        <v>0</v>
      </c>
      <c r="GN834">
        <f t="shared" si="611"/>
        <v>0</v>
      </c>
      <c r="GO834">
        <f t="shared" si="612"/>
        <v>0</v>
      </c>
      <c r="GP834">
        <f t="shared" si="613"/>
        <v>0</v>
      </c>
      <c r="GR834">
        <v>0</v>
      </c>
      <c r="GS834">
        <v>3</v>
      </c>
      <c r="GT834">
        <v>0</v>
      </c>
      <c r="GU834" t="s">
        <v>3</v>
      </c>
      <c r="GV834">
        <f t="shared" si="614"/>
        <v>0</v>
      </c>
      <c r="GW834">
        <v>1</v>
      </c>
      <c r="GX834">
        <f t="shared" si="615"/>
        <v>0</v>
      </c>
      <c r="HA834">
        <v>0</v>
      </c>
      <c r="HB834">
        <v>0</v>
      </c>
      <c r="HC834">
        <f t="shared" si="616"/>
        <v>0</v>
      </c>
      <c r="IK834">
        <v>0</v>
      </c>
    </row>
    <row r="835" spans="1:245" x14ac:dyDescent="0.2">
      <c r="A835">
        <v>17</v>
      </c>
      <c r="B835">
        <v>1</v>
      </c>
      <c r="C835">
        <f>ROW(SmtRes!A125)</f>
        <v>125</v>
      </c>
      <c r="D835">
        <f>ROW(EtalonRes!A284)</f>
        <v>284</v>
      </c>
      <c r="E835" t="s">
        <v>336</v>
      </c>
      <c r="F835" t="s">
        <v>337</v>
      </c>
      <c r="G835" t="s">
        <v>338</v>
      </c>
      <c r="H835" t="s">
        <v>230</v>
      </c>
      <c r="I835">
        <v>0</v>
      </c>
      <c r="J835">
        <v>0</v>
      </c>
      <c r="O835">
        <f t="shared" si="577"/>
        <v>0</v>
      </c>
      <c r="P835">
        <f t="shared" si="578"/>
        <v>0</v>
      </c>
      <c r="Q835">
        <f t="shared" si="579"/>
        <v>0</v>
      </c>
      <c r="R835">
        <f t="shared" si="580"/>
        <v>0</v>
      </c>
      <c r="S835">
        <f t="shared" si="581"/>
        <v>0</v>
      </c>
      <c r="T835">
        <f t="shared" si="582"/>
        <v>0</v>
      </c>
      <c r="U835">
        <f t="shared" si="583"/>
        <v>0</v>
      </c>
      <c r="V835">
        <f t="shared" si="584"/>
        <v>0</v>
      </c>
      <c r="W835">
        <f t="shared" si="585"/>
        <v>0</v>
      </c>
      <c r="X835">
        <f t="shared" si="586"/>
        <v>0</v>
      </c>
      <c r="Y835">
        <f t="shared" si="587"/>
        <v>0</v>
      </c>
      <c r="AA835">
        <v>39292387</v>
      </c>
      <c r="AB835">
        <f t="shared" si="588"/>
        <v>269260.87</v>
      </c>
      <c r="AC835">
        <f t="shared" si="589"/>
        <v>186279.39</v>
      </c>
      <c r="AD835">
        <f t="shared" si="590"/>
        <v>17028.830000000002</v>
      </c>
      <c r="AE835">
        <f t="shared" si="591"/>
        <v>8337.73</v>
      </c>
      <c r="AF835">
        <f t="shared" si="592"/>
        <v>65952.649999999994</v>
      </c>
      <c r="AG835">
        <f t="shared" si="593"/>
        <v>0</v>
      </c>
      <c r="AH835">
        <f t="shared" si="594"/>
        <v>342.54</v>
      </c>
      <c r="AI835">
        <f t="shared" si="595"/>
        <v>0</v>
      </c>
      <c r="AJ835">
        <f t="shared" si="596"/>
        <v>0</v>
      </c>
      <c r="AK835">
        <v>269260.87</v>
      </c>
      <c r="AL835">
        <v>186279.39</v>
      </c>
      <c r="AM835">
        <v>17028.830000000002</v>
      </c>
      <c r="AN835">
        <v>8337.73</v>
      </c>
      <c r="AO835">
        <v>65952.649999999994</v>
      </c>
      <c r="AP835">
        <v>0</v>
      </c>
      <c r="AQ835">
        <v>342.54</v>
      </c>
      <c r="AR835">
        <v>0</v>
      </c>
      <c r="AS835">
        <v>0</v>
      </c>
      <c r="AT835">
        <v>70</v>
      </c>
      <c r="AU835">
        <v>10</v>
      </c>
      <c r="AV835">
        <v>1</v>
      </c>
      <c r="AW835">
        <v>1</v>
      </c>
      <c r="AZ835">
        <v>1</v>
      </c>
      <c r="BA835">
        <v>1</v>
      </c>
      <c r="BB835">
        <v>1</v>
      </c>
      <c r="BC835">
        <v>1</v>
      </c>
      <c r="BD835" t="s">
        <v>3</v>
      </c>
      <c r="BE835" t="s">
        <v>3</v>
      </c>
      <c r="BF835" t="s">
        <v>3</v>
      </c>
      <c r="BG835" t="s">
        <v>3</v>
      </c>
      <c r="BH835">
        <v>0</v>
      </c>
      <c r="BI835">
        <v>4</v>
      </c>
      <c r="BJ835" t="s">
        <v>339</v>
      </c>
      <c r="BM835">
        <v>0</v>
      </c>
      <c r="BN835">
        <v>0</v>
      </c>
      <c r="BO835" t="s">
        <v>3</v>
      </c>
      <c r="BP835">
        <v>0</v>
      </c>
      <c r="BQ835">
        <v>1</v>
      </c>
      <c r="BR835">
        <v>0</v>
      </c>
      <c r="BS835">
        <v>1</v>
      </c>
      <c r="BT835">
        <v>1</v>
      </c>
      <c r="BU835">
        <v>1</v>
      </c>
      <c r="BV835">
        <v>1</v>
      </c>
      <c r="BW835">
        <v>1</v>
      </c>
      <c r="BX835">
        <v>1</v>
      </c>
      <c r="BY835" t="s">
        <v>3</v>
      </c>
      <c r="BZ835">
        <v>70</v>
      </c>
      <c r="CA835">
        <v>10</v>
      </c>
      <c r="CE835">
        <v>0</v>
      </c>
      <c r="CF835">
        <v>0</v>
      </c>
      <c r="CG835">
        <v>0</v>
      </c>
      <c r="CM835">
        <v>0</v>
      </c>
      <c r="CN835" t="s">
        <v>3</v>
      </c>
      <c r="CO835">
        <v>0</v>
      </c>
      <c r="CP835">
        <f t="shared" si="597"/>
        <v>0</v>
      </c>
      <c r="CQ835">
        <f t="shared" si="598"/>
        <v>186279.39</v>
      </c>
      <c r="CR835">
        <f t="shared" si="599"/>
        <v>17028.830000000002</v>
      </c>
      <c r="CS835">
        <f t="shared" si="600"/>
        <v>8337.73</v>
      </c>
      <c r="CT835">
        <f t="shared" si="601"/>
        <v>65952.649999999994</v>
      </c>
      <c r="CU835">
        <f t="shared" si="602"/>
        <v>0</v>
      </c>
      <c r="CV835">
        <f t="shared" si="603"/>
        <v>342.54</v>
      </c>
      <c r="CW835">
        <f t="shared" si="604"/>
        <v>0</v>
      </c>
      <c r="CX835">
        <f t="shared" si="605"/>
        <v>0</v>
      </c>
      <c r="CY835">
        <f t="shared" si="606"/>
        <v>0</v>
      </c>
      <c r="CZ835">
        <f t="shared" si="607"/>
        <v>0</v>
      </c>
      <c r="DC835" t="s">
        <v>3</v>
      </c>
      <c r="DD835" t="s">
        <v>3</v>
      </c>
      <c r="DE835" t="s">
        <v>3</v>
      </c>
      <c r="DF835" t="s">
        <v>3</v>
      </c>
      <c r="DG835" t="s">
        <v>3</v>
      </c>
      <c r="DH835" t="s">
        <v>3</v>
      </c>
      <c r="DI835" t="s">
        <v>3</v>
      </c>
      <c r="DJ835" t="s">
        <v>3</v>
      </c>
      <c r="DK835" t="s">
        <v>3</v>
      </c>
      <c r="DL835" t="s">
        <v>3</v>
      </c>
      <c r="DM835" t="s">
        <v>3</v>
      </c>
      <c r="DN835">
        <v>0</v>
      </c>
      <c r="DO835">
        <v>0</v>
      </c>
      <c r="DP835">
        <v>1</v>
      </c>
      <c r="DQ835">
        <v>1</v>
      </c>
      <c r="DU835">
        <v>1010</v>
      </c>
      <c r="DV835" t="s">
        <v>230</v>
      </c>
      <c r="DW835" t="s">
        <v>230</v>
      </c>
      <c r="DX835">
        <v>100</v>
      </c>
      <c r="EE835">
        <v>34857346</v>
      </c>
      <c r="EF835">
        <v>1</v>
      </c>
      <c r="EG835" t="s">
        <v>22</v>
      </c>
      <c r="EH835">
        <v>0</v>
      </c>
      <c r="EI835" t="s">
        <v>3</v>
      </c>
      <c r="EJ835">
        <v>4</v>
      </c>
      <c r="EK835">
        <v>0</v>
      </c>
      <c r="EL835" t="s">
        <v>23</v>
      </c>
      <c r="EM835" t="s">
        <v>24</v>
      </c>
      <c r="EO835" t="s">
        <v>3</v>
      </c>
      <c r="EQ835">
        <v>0</v>
      </c>
      <c r="ER835">
        <v>269260.87</v>
      </c>
      <c r="ES835">
        <v>186279.39</v>
      </c>
      <c r="ET835">
        <v>17028.830000000002</v>
      </c>
      <c r="EU835">
        <v>8337.73</v>
      </c>
      <c r="EV835">
        <v>65952.649999999994</v>
      </c>
      <c r="EW835">
        <v>342.54</v>
      </c>
      <c r="EX835">
        <v>0</v>
      </c>
      <c r="EY835">
        <v>0</v>
      </c>
      <c r="FQ835">
        <v>0</v>
      </c>
      <c r="FR835">
        <f t="shared" si="608"/>
        <v>0</v>
      </c>
      <c r="FS835">
        <v>0</v>
      </c>
      <c r="FX835">
        <v>70</v>
      </c>
      <c r="FY835">
        <v>10</v>
      </c>
      <c r="GA835" t="s">
        <v>3</v>
      </c>
      <c r="GD835">
        <v>0</v>
      </c>
      <c r="GF835">
        <v>2134830441</v>
      </c>
      <c r="GG835">
        <v>2</v>
      </c>
      <c r="GH835">
        <v>1</v>
      </c>
      <c r="GI835">
        <v>-2</v>
      </c>
      <c r="GJ835">
        <v>0</v>
      </c>
      <c r="GK835">
        <f>ROUND(R835*(R12)/100,2)</f>
        <v>0</v>
      </c>
      <c r="GL835">
        <f t="shared" si="609"/>
        <v>0</v>
      </c>
      <c r="GM835">
        <f t="shared" si="610"/>
        <v>0</v>
      </c>
      <c r="GN835">
        <f t="shared" si="611"/>
        <v>0</v>
      </c>
      <c r="GO835">
        <f t="shared" si="612"/>
        <v>0</v>
      </c>
      <c r="GP835">
        <f t="shared" si="613"/>
        <v>0</v>
      </c>
      <c r="GR835">
        <v>0</v>
      </c>
      <c r="GS835">
        <v>3</v>
      </c>
      <c r="GT835">
        <v>0</v>
      </c>
      <c r="GU835" t="s">
        <v>3</v>
      </c>
      <c r="GV835">
        <f t="shared" si="614"/>
        <v>0</v>
      </c>
      <c r="GW835">
        <v>1</v>
      </c>
      <c r="GX835">
        <f t="shared" si="615"/>
        <v>0</v>
      </c>
      <c r="HA835">
        <v>0</v>
      </c>
      <c r="HB835">
        <v>0</v>
      </c>
      <c r="HC835">
        <f t="shared" si="616"/>
        <v>0</v>
      </c>
      <c r="IK835">
        <v>0</v>
      </c>
    </row>
    <row r="836" spans="1:245" x14ac:dyDescent="0.2">
      <c r="A836">
        <v>18</v>
      </c>
      <c r="B836">
        <v>1</v>
      </c>
      <c r="C836">
        <v>124</v>
      </c>
      <c r="E836" t="s">
        <v>340</v>
      </c>
      <c r="F836" t="s">
        <v>341</v>
      </c>
      <c r="G836" t="s">
        <v>342</v>
      </c>
      <c r="H836" t="s">
        <v>343</v>
      </c>
      <c r="I836">
        <f>I835*J836</f>
        <v>0</v>
      </c>
      <c r="J836">
        <v>200</v>
      </c>
      <c r="O836">
        <f t="shared" si="577"/>
        <v>0</v>
      </c>
      <c r="P836">
        <f t="shared" si="578"/>
        <v>0</v>
      </c>
      <c r="Q836">
        <f t="shared" si="579"/>
        <v>0</v>
      </c>
      <c r="R836">
        <f t="shared" si="580"/>
        <v>0</v>
      </c>
      <c r="S836">
        <f t="shared" si="581"/>
        <v>0</v>
      </c>
      <c r="T836">
        <f t="shared" si="582"/>
        <v>0</v>
      </c>
      <c r="U836">
        <f t="shared" si="583"/>
        <v>0</v>
      </c>
      <c r="V836">
        <f t="shared" si="584"/>
        <v>0</v>
      </c>
      <c r="W836">
        <f t="shared" si="585"/>
        <v>0</v>
      </c>
      <c r="X836">
        <f t="shared" si="586"/>
        <v>0</v>
      </c>
      <c r="Y836">
        <f t="shared" si="587"/>
        <v>0</v>
      </c>
      <c r="AA836">
        <v>39292387</v>
      </c>
      <c r="AB836">
        <f t="shared" si="588"/>
        <v>127.19</v>
      </c>
      <c r="AC836">
        <f t="shared" si="589"/>
        <v>127.19</v>
      </c>
      <c r="AD836">
        <f t="shared" si="590"/>
        <v>0</v>
      </c>
      <c r="AE836">
        <f t="shared" si="591"/>
        <v>0</v>
      </c>
      <c r="AF836">
        <f t="shared" si="592"/>
        <v>0</v>
      </c>
      <c r="AG836">
        <f t="shared" si="593"/>
        <v>0</v>
      </c>
      <c r="AH836">
        <f t="shared" si="594"/>
        <v>0</v>
      </c>
      <c r="AI836">
        <f t="shared" si="595"/>
        <v>0</v>
      </c>
      <c r="AJ836">
        <f t="shared" si="596"/>
        <v>0</v>
      </c>
      <c r="AK836">
        <v>127.19</v>
      </c>
      <c r="AL836">
        <v>127.19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70</v>
      </c>
      <c r="AU836">
        <v>10</v>
      </c>
      <c r="AV836">
        <v>1</v>
      </c>
      <c r="AW836">
        <v>1</v>
      </c>
      <c r="AZ836">
        <v>1</v>
      </c>
      <c r="BA836">
        <v>1</v>
      </c>
      <c r="BB836">
        <v>1</v>
      </c>
      <c r="BC836">
        <v>1</v>
      </c>
      <c r="BD836" t="s">
        <v>3</v>
      </c>
      <c r="BE836" t="s">
        <v>3</v>
      </c>
      <c r="BF836" t="s">
        <v>3</v>
      </c>
      <c r="BG836" t="s">
        <v>3</v>
      </c>
      <c r="BH836">
        <v>3</v>
      </c>
      <c r="BI836">
        <v>4</v>
      </c>
      <c r="BJ836" t="s">
        <v>344</v>
      </c>
      <c r="BM836">
        <v>0</v>
      </c>
      <c r="BN836">
        <v>0</v>
      </c>
      <c r="BO836" t="s">
        <v>3</v>
      </c>
      <c r="BP836">
        <v>0</v>
      </c>
      <c r="BQ836">
        <v>1</v>
      </c>
      <c r="BR836">
        <v>0</v>
      </c>
      <c r="BS836">
        <v>1</v>
      </c>
      <c r="BT836">
        <v>1</v>
      </c>
      <c r="BU836">
        <v>1</v>
      </c>
      <c r="BV836">
        <v>1</v>
      </c>
      <c r="BW836">
        <v>1</v>
      </c>
      <c r="BX836">
        <v>1</v>
      </c>
      <c r="BY836" t="s">
        <v>3</v>
      </c>
      <c r="BZ836">
        <v>70</v>
      </c>
      <c r="CA836">
        <v>10</v>
      </c>
      <c r="CE836">
        <v>0</v>
      </c>
      <c r="CF836">
        <v>0</v>
      </c>
      <c r="CG836">
        <v>0</v>
      </c>
      <c r="CM836">
        <v>0</v>
      </c>
      <c r="CN836" t="s">
        <v>3</v>
      </c>
      <c r="CO836">
        <v>0</v>
      </c>
      <c r="CP836">
        <f t="shared" si="597"/>
        <v>0</v>
      </c>
      <c r="CQ836">
        <f t="shared" si="598"/>
        <v>127.19</v>
      </c>
      <c r="CR836">
        <f t="shared" si="599"/>
        <v>0</v>
      </c>
      <c r="CS836">
        <f t="shared" si="600"/>
        <v>0</v>
      </c>
      <c r="CT836">
        <f t="shared" si="601"/>
        <v>0</v>
      </c>
      <c r="CU836">
        <f t="shared" si="602"/>
        <v>0</v>
      </c>
      <c r="CV836">
        <f t="shared" si="603"/>
        <v>0</v>
      </c>
      <c r="CW836">
        <f t="shared" si="604"/>
        <v>0</v>
      </c>
      <c r="CX836">
        <f t="shared" si="605"/>
        <v>0</v>
      </c>
      <c r="CY836">
        <f t="shared" si="606"/>
        <v>0</v>
      </c>
      <c r="CZ836">
        <f t="shared" si="607"/>
        <v>0</v>
      </c>
      <c r="DC836" t="s">
        <v>3</v>
      </c>
      <c r="DD836" t="s">
        <v>3</v>
      </c>
      <c r="DE836" t="s">
        <v>3</v>
      </c>
      <c r="DF836" t="s">
        <v>3</v>
      </c>
      <c r="DG836" t="s">
        <v>3</v>
      </c>
      <c r="DH836" t="s">
        <v>3</v>
      </c>
      <c r="DI836" t="s">
        <v>3</v>
      </c>
      <c r="DJ836" t="s">
        <v>3</v>
      </c>
      <c r="DK836" t="s">
        <v>3</v>
      </c>
      <c r="DL836" t="s">
        <v>3</v>
      </c>
      <c r="DM836" t="s">
        <v>3</v>
      </c>
      <c r="DN836">
        <v>0</v>
      </c>
      <c r="DO836">
        <v>0</v>
      </c>
      <c r="DP836">
        <v>1</v>
      </c>
      <c r="DQ836">
        <v>1</v>
      </c>
      <c r="DU836">
        <v>1010</v>
      </c>
      <c r="DV836" t="s">
        <v>343</v>
      </c>
      <c r="DW836" t="s">
        <v>343</v>
      </c>
      <c r="DX836">
        <v>1</v>
      </c>
      <c r="EE836">
        <v>34857346</v>
      </c>
      <c r="EF836">
        <v>1</v>
      </c>
      <c r="EG836" t="s">
        <v>22</v>
      </c>
      <c r="EH836">
        <v>0</v>
      </c>
      <c r="EI836" t="s">
        <v>3</v>
      </c>
      <c r="EJ836">
        <v>4</v>
      </c>
      <c r="EK836">
        <v>0</v>
      </c>
      <c r="EL836" t="s">
        <v>23</v>
      </c>
      <c r="EM836" t="s">
        <v>24</v>
      </c>
      <c r="EO836" t="s">
        <v>3</v>
      </c>
      <c r="EQ836">
        <v>0</v>
      </c>
      <c r="ER836">
        <v>127.19</v>
      </c>
      <c r="ES836">
        <v>127.19</v>
      </c>
      <c r="ET836">
        <v>0</v>
      </c>
      <c r="EU836">
        <v>0</v>
      </c>
      <c r="EV836">
        <v>0</v>
      </c>
      <c r="EW836">
        <v>0</v>
      </c>
      <c r="EX836">
        <v>0</v>
      </c>
      <c r="FQ836">
        <v>0</v>
      </c>
      <c r="FR836">
        <f t="shared" si="608"/>
        <v>0</v>
      </c>
      <c r="FS836">
        <v>0</v>
      </c>
      <c r="FX836">
        <v>70</v>
      </c>
      <c r="FY836">
        <v>10</v>
      </c>
      <c r="GA836" t="s">
        <v>3</v>
      </c>
      <c r="GD836">
        <v>0</v>
      </c>
      <c r="GF836">
        <v>-1327641858</v>
      </c>
      <c r="GG836">
        <v>2</v>
      </c>
      <c r="GH836">
        <v>1</v>
      </c>
      <c r="GI836">
        <v>-2</v>
      </c>
      <c r="GJ836">
        <v>0</v>
      </c>
      <c r="GK836">
        <f>ROUND(R836*(R12)/100,2)</f>
        <v>0</v>
      </c>
      <c r="GL836">
        <f t="shared" si="609"/>
        <v>0</v>
      </c>
      <c r="GM836">
        <f t="shared" si="610"/>
        <v>0</v>
      </c>
      <c r="GN836">
        <f t="shared" si="611"/>
        <v>0</v>
      </c>
      <c r="GO836">
        <f t="shared" si="612"/>
        <v>0</v>
      </c>
      <c r="GP836">
        <f t="shared" si="613"/>
        <v>0</v>
      </c>
      <c r="GR836">
        <v>0</v>
      </c>
      <c r="GS836">
        <v>3</v>
      </c>
      <c r="GT836">
        <v>0</v>
      </c>
      <c r="GU836" t="s">
        <v>3</v>
      </c>
      <c r="GV836">
        <f t="shared" si="614"/>
        <v>0</v>
      </c>
      <c r="GW836">
        <v>1</v>
      </c>
      <c r="GX836">
        <f t="shared" si="615"/>
        <v>0</v>
      </c>
      <c r="HA836">
        <v>0</v>
      </c>
      <c r="HB836">
        <v>0</v>
      </c>
      <c r="HC836">
        <f t="shared" si="616"/>
        <v>0</v>
      </c>
      <c r="IK836">
        <v>0</v>
      </c>
    </row>
    <row r="837" spans="1:245" x14ac:dyDescent="0.2">
      <c r="A837">
        <v>18</v>
      </c>
      <c r="B837">
        <v>1</v>
      </c>
      <c r="C837">
        <v>123</v>
      </c>
      <c r="E837" t="s">
        <v>345</v>
      </c>
      <c r="F837" t="s">
        <v>346</v>
      </c>
      <c r="G837" t="s">
        <v>347</v>
      </c>
      <c r="H837" t="s">
        <v>343</v>
      </c>
      <c r="I837">
        <f>I835*J837</f>
        <v>0</v>
      </c>
      <c r="J837">
        <v>-100</v>
      </c>
      <c r="O837">
        <f t="shared" si="577"/>
        <v>0</v>
      </c>
      <c r="P837">
        <f t="shared" si="578"/>
        <v>0</v>
      </c>
      <c r="Q837">
        <f t="shared" si="579"/>
        <v>0</v>
      </c>
      <c r="R837">
        <f t="shared" si="580"/>
        <v>0</v>
      </c>
      <c r="S837">
        <f t="shared" si="581"/>
        <v>0</v>
      </c>
      <c r="T837">
        <f t="shared" si="582"/>
        <v>0</v>
      </c>
      <c r="U837">
        <f t="shared" si="583"/>
        <v>0</v>
      </c>
      <c r="V837">
        <f t="shared" si="584"/>
        <v>0</v>
      </c>
      <c r="W837">
        <f t="shared" si="585"/>
        <v>0</v>
      </c>
      <c r="X837">
        <f t="shared" si="586"/>
        <v>0</v>
      </c>
      <c r="Y837">
        <f t="shared" si="587"/>
        <v>0</v>
      </c>
      <c r="AA837">
        <v>39292387</v>
      </c>
      <c r="AB837">
        <f t="shared" si="588"/>
        <v>1799.61</v>
      </c>
      <c r="AC837">
        <f t="shared" si="589"/>
        <v>1799.61</v>
      </c>
      <c r="AD837">
        <f t="shared" si="590"/>
        <v>0</v>
      </c>
      <c r="AE837">
        <f t="shared" si="591"/>
        <v>0</v>
      </c>
      <c r="AF837">
        <f t="shared" si="592"/>
        <v>0</v>
      </c>
      <c r="AG837">
        <f t="shared" si="593"/>
        <v>0</v>
      </c>
      <c r="AH837">
        <f t="shared" si="594"/>
        <v>0</v>
      </c>
      <c r="AI837">
        <f t="shared" si="595"/>
        <v>0</v>
      </c>
      <c r="AJ837">
        <f t="shared" si="596"/>
        <v>0</v>
      </c>
      <c r="AK837">
        <v>1799.61</v>
      </c>
      <c r="AL837">
        <v>1799.61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70</v>
      </c>
      <c r="AU837">
        <v>10</v>
      </c>
      <c r="AV837">
        <v>1</v>
      </c>
      <c r="AW837">
        <v>1</v>
      </c>
      <c r="AZ837">
        <v>1</v>
      </c>
      <c r="BA837">
        <v>1</v>
      </c>
      <c r="BB837">
        <v>1</v>
      </c>
      <c r="BC837">
        <v>1</v>
      </c>
      <c r="BD837" t="s">
        <v>3</v>
      </c>
      <c r="BE837" t="s">
        <v>3</v>
      </c>
      <c r="BF837" t="s">
        <v>3</v>
      </c>
      <c r="BG837" t="s">
        <v>3</v>
      </c>
      <c r="BH837">
        <v>3</v>
      </c>
      <c r="BI837">
        <v>4</v>
      </c>
      <c r="BJ837" t="s">
        <v>348</v>
      </c>
      <c r="BM837">
        <v>0</v>
      </c>
      <c r="BN837">
        <v>0</v>
      </c>
      <c r="BO837" t="s">
        <v>3</v>
      </c>
      <c r="BP837">
        <v>0</v>
      </c>
      <c r="BQ837">
        <v>1</v>
      </c>
      <c r="BR837">
        <v>1</v>
      </c>
      <c r="BS837">
        <v>1</v>
      </c>
      <c r="BT837">
        <v>1</v>
      </c>
      <c r="BU837">
        <v>1</v>
      </c>
      <c r="BV837">
        <v>1</v>
      </c>
      <c r="BW837">
        <v>1</v>
      </c>
      <c r="BX837">
        <v>1</v>
      </c>
      <c r="BY837" t="s">
        <v>3</v>
      </c>
      <c r="BZ837">
        <v>70</v>
      </c>
      <c r="CA837">
        <v>10</v>
      </c>
      <c r="CE837">
        <v>0</v>
      </c>
      <c r="CF837">
        <v>0</v>
      </c>
      <c r="CG837">
        <v>0</v>
      </c>
      <c r="CM837">
        <v>0</v>
      </c>
      <c r="CN837" t="s">
        <v>3</v>
      </c>
      <c r="CO837">
        <v>0</v>
      </c>
      <c r="CP837">
        <f t="shared" si="597"/>
        <v>0</v>
      </c>
      <c r="CQ837">
        <f t="shared" si="598"/>
        <v>1799.61</v>
      </c>
      <c r="CR837">
        <f t="shared" si="599"/>
        <v>0</v>
      </c>
      <c r="CS837">
        <f t="shared" si="600"/>
        <v>0</v>
      </c>
      <c r="CT837">
        <f t="shared" si="601"/>
        <v>0</v>
      </c>
      <c r="CU837">
        <f t="shared" si="602"/>
        <v>0</v>
      </c>
      <c r="CV837">
        <f t="shared" si="603"/>
        <v>0</v>
      </c>
      <c r="CW837">
        <f t="shared" si="604"/>
        <v>0</v>
      </c>
      <c r="CX837">
        <f t="shared" si="605"/>
        <v>0</v>
      </c>
      <c r="CY837">
        <f t="shared" si="606"/>
        <v>0</v>
      </c>
      <c r="CZ837">
        <f t="shared" si="607"/>
        <v>0</v>
      </c>
      <c r="DC837" t="s">
        <v>3</v>
      </c>
      <c r="DD837" t="s">
        <v>3</v>
      </c>
      <c r="DE837" t="s">
        <v>3</v>
      </c>
      <c r="DF837" t="s">
        <v>3</v>
      </c>
      <c r="DG837" t="s">
        <v>3</v>
      </c>
      <c r="DH837" t="s">
        <v>3</v>
      </c>
      <c r="DI837" t="s">
        <v>3</v>
      </c>
      <c r="DJ837" t="s">
        <v>3</v>
      </c>
      <c r="DK837" t="s">
        <v>3</v>
      </c>
      <c r="DL837" t="s">
        <v>3</v>
      </c>
      <c r="DM837" t="s">
        <v>3</v>
      </c>
      <c r="DN837">
        <v>0</v>
      </c>
      <c r="DO837">
        <v>0</v>
      </c>
      <c r="DP837">
        <v>1</v>
      </c>
      <c r="DQ837">
        <v>1</v>
      </c>
      <c r="DU837">
        <v>1010</v>
      </c>
      <c r="DV837" t="s">
        <v>343</v>
      </c>
      <c r="DW837" t="s">
        <v>343</v>
      </c>
      <c r="DX837">
        <v>1</v>
      </c>
      <c r="EE837">
        <v>34857346</v>
      </c>
      <c r="EF837">
        <v>1</v>
      </c>
      <c r="EG837" t="s">
        <v>22</v>
      </c>
      <c r="EH837">
        <v>0</v>
      </c>
      <c r="EI837" t="s">
        <v>3</v>
      </c>
      <c r="EJ837">
        <v>4</v>
      </c>
      <c r="EK837">
        <v>0</v>
      </c>
      <c r="EL837" t="s">
        <v>23</v>
      </c>
      <c r="EM837" t="s">
        <v>24</v>
      </c>
      <c r="EO837" t="s">
        <v>3</v>
      </c>
      <c r="EQ837">
        <v>32768</v>
      </c>
      <c r="ER837">
        <v>1799.61</v>
      </c>
      <c r="ES837">
        <v>1799.61</v>
      </c>
      <c r="ET837">
        <v>0</v>
      </c>
      <c r="EU837">
        <v>0</v>
      </c>
      <c r="EV837">
        <v>0</v>
      </c>
      <c r="EW837">
        <v>0</v>
      </c>
      <c r="EX837">
        <v>0</v>
      </c>
      <c r="FQ837">
        <v>0</v>
      </c>
      <c r="FR837">
        <f t="shared" si="608"/>
        <v>0</v>
      </c>
      <c r="FS837">
        <v>0</v>
      </c>
      <c r="FX837">
        <v>70</v>
      </c>
      <c r="FY837">
        <v>10</v>
      </c>
      <c r="GA837" t="s">
        <v>3</v>
      </c>
      <c r="GD837">
        <v>0</v>
      </c>
      <c r="GF837">
        <v>4954026</v>
      </c>
      <c r="GG837">
        <v>2</v>
      </c>
      <c r="GH837">
        <v>1</v>
      </c>
      <c r="GI837">
        <v>-2</v>
      </c>
      <c r="GJ837">
        <v>0</v>
      </c>
      <c r="GK837">
        <f>ROUND(R837*(R12)/100,2)</f>
        <v>0</v>
      </c>
      <c r="GL837">
        <f t="shared" si="609"/>
        <v>0</v>
      </c>
      <c r="GM837">
        <f t="shared" si="610"/>
        <v>0</v>
      </c>
      <c r="GN837">
        <f t="shared" si="611"/>
        <v>0</v>
      </c>
      <c r="GO837">
        <f t="shared" si="612"/>
        <v>0</v>
      </c>
      <c r="GP837">
        <f t="shared" si="613"/>
        <v>0</v>
      </c>
      <c r="GR837">
        <v>0</v>
      </c>
      <c r="GS837">
        <v>3</v>
      </c>
      <c r="GT837">
        <v>0</v>
      </c>
      <c r="GU837" t="s">
        <v>3</v>
      </c>
      <c r="GV837">
        <f t="shared" si="614"/>
        <v>0</v>
      </c>
      <c r="GW837">
        <v>1</v>
      </c>
      <c r="GX837">
        <f t="shared" si="615"/>
        <v>0</v>
      </c>
      <c r="HA837">
        <v>0</v>
      </c>
      <c r="HB837">
        <v>0</v>
      </c>
      <c r="HC837">
        <f t="shared" si="616"/>
        <v>0</v>
      </c>
      <c r="IK837">
        <v>0</v>
      </c>
    </row>
    <row r="838" spans="1:245" x14ac:dyDescent="0.2">
      <c r="A838">
        <v>18</v>
      </c>
      <c r="B838">
        <v>1</v>
      </c>
      <c r="C838">
        <v>125</v>
      </c>
      <c r="E838" t="s">
        <v>349</v>
      </c>
      <c r="F838" t="s">
        <v>350</v>
      </c>
      <c r="G838" t="s">
        <v>351</v>
      </c>
      <c r="H838" t="s">
        <v>37</v>
      </c>
      <c r="I838">
        <f>I835*J838</f>
        <v>0</v>
      </c>
      <c r="J838">
        <v>1.29</v>
      </c>
      <c r="O838">
        <f t="shared" si="577"/>
        <v>0</v>
      </c>
      <c r="P838">
        <f t="shared" si="578"/>
        <v>0</v>
      </c>
      <c r="Q838">
        <f t="shared" si="579"/>
        <v>0</v>
      </c>
      <c r="R838">
        <f t="shared" si="580"/>
        <v>0</v>
      </c>
      <c r="S838">
        <f t="shared" si="581"/>
        <v>0</v>
      </c>
      <c r="T838">
        <f t="shared" si="582"/>
        <v>0</v>
      </c>
      <c r="U838">
        <f t="shared" si="583"/>
        <v>0</v>
      </c>
      <c r="V838">
        <f t="shared" si="584"/>
        <v>0</v>
      </c>
      <c r="W838">
        <f t="shared" si="585"/>
        <v>0</v>
      </c>
      <c r="X838">
        <f t="shared" si="586"/>
        <v>0</v>
      </c>
      <c r="Y838">
        <f t="shared" si="587"/>
        <v>0</v>
      </c>
      <c r="AA838">
        <v>39292387</v>
      </c>
      <c r="AB838">
        <f t="shared" si="588"/>
        <v>68183.360000000001</v>
      </c>
      <c r="AC838">
        <f t="shared" si="589"/>
        <v>68183.360000000001</v>
      </c>
      <c r="AD838">
        <f t="shared" si="590"/>
        <v>0</v>
      </c>
      <c r="AE838">
        <f t="shared" si="591"/>
        <v>0</v>
      </c>
      <c r="AF838">
        <f t="shared" si="592"/>
        <v>0</v>
      </c>
      <c r="AG838">
        <f t="shared" si="593"/>
        <v>0</v>
      </c>
      <c r="AH838">
        <f t="shared" si="594"/>
        <v>0</v>
      </c>
      <c r="AI838">
        <f t="shared" si="595"/>
        <v>0</v>
      </c>
      <c r="AJ838">
        <f t="shared" si="596"/>
        <v>0</v>
      </c>
      <c r="AK838">
        <v>68183.360000000001</v>
      </c>
      <c r="AL838">
        <v>68183.360000000001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70</v>
      </c>
      <c r="AU838">
        <v>10</v>
      </c>
      <c r="AV838">
        <v>1</v>
      </c>
      <c r="AW838">
        <v>1</v>
      </c>
      <c r="AZ838">
        <v>1</v>
      </c>
      <c r="BA838">
        <v>1</v>
      </c>
      <c r="BB838">
        <v>1</v>
      </c>
      <c r="BC838">
        <v>1</v>
      </c>
      <c r="BD838" t="s">
        <v>3</v>
      </c>
      <c r="BE838" t="s">
        <v>3</v>
      </c>
      <c r="BF838" t="s">
        <v>3</v>
      </c>
      <c r="BG838" t="s">
        <v>3</v>
      </c>
      <c r="BH838">
        <v>3</v>
      </c>
      <c r="BI838">
        <v>4</v>
      </c>
      <c r="BJ838" t="s">
        <v>352</v>
      </c>
      <c r="BM838">
        <v>0</v>
      </c>
      <c r="BN838">
        <v>0</v>
      </c>
      <c r="BO838" t="s">
        <v>3</v>
      </c>
      <c r="BP838">
        <v>0</v>
      </c>
      <c r="BQ838">
        <v>1</v>
      </c>
      <c r="BR838">
        <v>0</v>
      </c>
      <c r="BS838">
        <v>1</v>
      </c>
      <c r="BT838">
        <v>1</v>
      </c>
      <c r="BU838">
        <v>1</v>
      </c>
      <c r="BV838">
        <v>1</v>
      </c>
      <c r="BW838">
        <v>1</v>
      </c>
      <c r="BX838">
        <v>1</v>
      </c>
      <c r="BY838" t="s">
        <v>3</v>
      </c>
      <c r="BZ838">
        <v>70</v>
      </c>
      <c r="CA838">
        <v>10</v>
      </c>
      <c r="CE838">
        <v>0</v>
      </c>
      <c r="CF838">
        <v>0</v>
      </c>
      <c r="CG838">
        <v>0</v>
      </c>
      <c r="CM838">
        <v>0</v>
      </c>
      <c r="CN838" t="s">
        <v>3</v>
      </c>
      <c r="CO838">
        <v>0</v>
      </c>
      <c r="CP838">
        <f t="shared" si="597"/>
        <v>0</v>
      </c>
      <c r="CQ838">
        <f t="shared" si="598"/>
        <v>68183.360000000001</v>
      </c>
      <c r="CR838">
        <f t="shared" si="599"/>
        <v>0</v>
      </c>
      <c r="CS838">
        <f t="shared" si="600"/>
        <v>0</v>
      </c>
      <c r="CT838">
        <f t="shared" si="601"/>
        <v>0</v>
      </c>
      <c r="CU838">
        <f t="shared" si="602"/>
        <v>0</v>
      </c>
      <c r="CV838">
        <f t="shared" si="603"/>
        <v>0</v>
      </c>
      <c r="CW838">
        <f t="shared" si="604"/>
        <v>0</v>
      </c>
      <c r="CX838">
        <f t="shared" si="605"/>
        <v>0</v>
      </c>
      <c r="CY838">
        <f t="shared" si="606"/>
        <v>0</v>
      </c>
      <c r="CZ838">
        <f t="shared" si="607"/>
        <v>0</v>
      </c>
      <c r="DC838" t="s">
        <v>3</v>
      </c>
      <c r="DD838" t="s">
        <v>3</v>
      </c>
      <c r="DE838" t="s">
        <v>3</v>
      </c>
      <c r="DF838" t="s">
        <v>3</v>
      </c>
      <c r="DG838" t="s">
        <v>3</v>
      </c>
      <c r="DH838" t="s">
        <v>3</v>
      </c>
      <c r="DI838" t="s">
        <v>3</v>
      </c>
      <c r="DJ838" t="s">
        <v>3</v>
      </c>
      <c r="DK838" t="s">
        <v>3</v>
      </c>
      <c r="DL838" t="s">
        <v>3</v>
      </c>
      <c r="DM838" t="s">
        <v>3</v>
      </c>
      <c r="DN838">
        <v>0</v>
      </c>
      <c r="DO838">
        <v>0</v>
      </c>
      <c r="DP838">
        <v>1</v>
      </c>
      <c r="DQ838">
        <v>1</v>
      </c>
      <c r="DU838">
        <v>1009</v>
      </c>
      <c r="DV838" t="s">
        <v>37</v>
      </c>
      <c r="DW838" t="s">
        <v>37</v>
      </c>
      <c r="DX838">
        <v>1000</v>
      </c>
      <c r="EE838">
        <v>34857346</v>
      </c>
      <c r="EF838">
        <v>1</v>
      </c>
      <c r="EG838" t="s">
        <v>22</v>
      </c>
      <c r="EH838">
        <v>0</v>
      </c>
      <c r="EI838" t="s">
        <v>3</v>
      </c>
      <c r="EJ838">
        <v>4</v>
      </c>
      <c r="EK838">
        <v>0</v>
      </c>
      <c r="EL838" t="s">
        <v>23</v>
      </c>
      <c r="EM838" t="s">
        <v>24</v>
      </c>
      <c r="EO838" t="s">
        <v>3</v>
      </c>
      <c r="EQ838">
        <v>0</v>
      </c>
      <c r="ER838">
        <v>68183.360000000001</v>
      </c>
      <c r="ES838">
        <v>68183.360000000001</v>
      </c>
      <c r="ET838">
        <v>0</v>
      </c>
      <c r="EU838">
        <v>0</v>
      </c>
      <c r="EV838">
        <v>0</v>
      </c>
      <c r="EW838">
        <v>0</v>
      </c>
      <c r="EX838">
        <v>0</v>
      </c>
      <c r="FQ838">
        <v>0</v>
      </c>
      <c r="FR838">
        <f t="shared" si="608"/>
        <v>0</v>
      </c>
      <c r="FS838">
        <v>0</v>
      </c>
      <c r="FX838">
        <v>70</v>
      </c>
      <c r="FY838">
        <v>10</v>
      </c>
      <c r="GA838" t="s">
        <v>3</v>
      </c>
      <c r="GD838">
        <v>0</v>
      </c>
      <c r="GF838">
        <v>1352979515</v>
      </c>
      <c r="GG838">
        <v>2</v>
      </c>
      <c r="GH838">
        <v>1</v>
      </c>
      <c r="GI838">
        <v>-2</v>
      </c>
      <c r="GJ838">
        <v>0</v>
      </c>
      <c r="GK838">
        <f>ROUND(R838*(R12)/100,2)</f>
        <v>0</v>
      </c>
      <c r="GL838">
        <f t="shared" si="609"/>
        <v>0</v>
      </c>
      <c r="GM838">
        <f t="shared" si="610"/>
        <v>0</v>
      </c>
      <c r="GN838">
        <f t="shared" si="611"/>
        <v>0</v>
      </c>
      <c r="GO838">
        <f t="shared" si="612"/>
        <v>0</v>
      </c>
      <c r="GP838">
        <f t="shared" si="613"/>
        <v>0</v>
      </c>
      <c r="GR838">
        <v>0</v>
      </c>
      <c r="GS838">
        <v>3</v>
      </c>
      <c r="GT838">
        <v>0</v>
      </c>
      <c r="GU838" t="s">
        <v>3</v>
      </c>
      <c r="GV838">
        <f t="shared" si="614"/>
        <v>0</v>
      </c>
      <c r="GW838">
        <v>1</v>
      </c>
      <c r="GX838">
        <f t="shared" si="615"/>
        <v>0</v>
      </c>
      <c r="HA838">
        <v>0</v>
      </c>
      <c r="HB838">
        <v>0</v>
      </c>
      <c r="HC838">
        <f t="shared" si="616"/>
        <v>0</v>
      </c>
      <c r="IK838">
        <v>0</v>
      </c>
    </row>
    <row r="839" spans="1:245" x14ac:dyDescent="0.2">
      <c r="A839">
        <v>18</v>
      </c>
      <c r="B839">
        <v>1</v>
      </c>
      <c r="C839">
        <v>122</v>
      </c>
      <c r="E839" t="s">
        <v>353</v>
      </c>
      <c r="F839" t="s">
        <v>354</v>
      </c>
      <c r="G839" t="s">
        <v>355</v>
      </c>
      <c r="H839" t="s">
        <v>343</v>
      </c>
      <c r="I839">
        <f>I835*J839</f>
        <v>0</v>
      </c>
      <c r="J839">
        <v>100</v>
      </c>
      <c r="O839">
        <f t="shared" si="577"/>
        <v>0</v>
      </c>
      <c r="P839">
        <f t="shared" si="578"/>
        <v>0</v>
      </c>
      <c r="Q839">
        <f t="shared" si="579"/>
        <v>0</v>
      </c>
      <c r="R839">
        <f t="shared" si="580"/>
        <v>0</v>
      </c>
      <c r="S839">
        <f t="shared" si="581"/>
        <v>0</v>
      </c>
      <c r="T839">
        <f t="shared" si="582"/>
        <v>0</v>
      </c>
      <c r="U839">
        <f t="shared" si="583"/>
        <v>0</v>
      </c>
      <c r="V839">
        <f t="shared" si="584"/>
        <v>0</v>
      </c>
      <c r="W839">
        <f t="shared" si="585"/>
        <v>0</v>
      </c>
      <c r="X839">
        <f t="shared" si="586"/>
        <v>0</v>
      </c>
      <c r="Y839">
        <f t="shared" si="587"/>
        <v>0</v>
      </c>
      <c r="AA839">
        <v>39292387</v>
      </c>
      <c r="AB839">
        <f t="shared" si="588"/>
        <v>5774.67</v>
      </c>
      <c r="AC839">
        <f t="shared" si="589"/>
        <v>5774.67</v>
      </c>
      <c r="AD839">
        <f t="shared" si="590"/>
        <v>0</v>
      </c>
      <c r="AE839">
        <f t="shared" si="591"/>
        <v>0</v>
      </c>
      <c r="AF839">
        <f t="shared" si="592"/>
        <v>0</v>
      </c>
      <c r="AG839">
        <f t="shared" si="593"/>
        <v>0</v>
      </c>
      <c r="AH839">
        <f t="shared" si="594"/>
        <v>0</v>
      </c>
      <c r="AI839">
        <f t="shared" si="595"/>
        <v>0</v>
      </c>
      <c r="AJ839">
        <f t="shared" si="596"/>
        <v>0</v>
      </c>
      <c r="AK839">
        <v>5774.67</v>
      </c>
      <c r="AL839">
        <v>5774.67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70</v>
      </c>
      <c r="AU839">
        <v>10</v>
      </c>
      <c r="AV839">
        <v>1</v>
      </c>
      <c r="AW839">
        <v>1</v>
      </c>
      <c r="AZ839">
        <v>1</v>
      </c>
      <c r="BA839">
        <v>1</v>
      </c>
      <c r="BB839">
        <v>1</v>
      </c>
      <c r="BC839">
        <v>1</v>
      </c>
      <c r="BD839" t="s">
        <v>3</v>
      </c>
      <c r="BE839" t="s">
        <v>3</v>
      </c>
      <c r="BF839" t="s">
        <v>3</v>
      </c>
      <c r="BG839" t="s">
        <v>3</v>
      </c>
      <c r="BH839">
        <v>3</v>
      </c>
      <c r="BI839">
        <v>4</v>
      </c>
      <c r="BJ839" t="s">
        <v>356</v>
      </c>
      <c r="BM839">
        <v>0</v>
      </c>
      <c r="BN839">
        <v>0</v>
      </c>
      <c r="BO839" t="s">
        <v>3</v>
      </c>
      <c r="BP839">
        <v>0</v>
      </c>
      <c r="BQ839">
        <v>1</v>
      </c>
      <c r="BR839">
        <v>0</v>
      </c>
      <c r="BS839">
        <v>1</v>
      </c>
      <c r="BT839">
        <v>1</v>
      </c>
      <c r="BU839">
        <v>1</v>
      </c>
      <c r="BV839">
        <v>1</v>
      </c>
      <c r="BW839">
        <v>1</v>
      </c>
      <c r="BX839">
        <v>1</v>
      </c>
      <c r="BY839" t="s">
        <v>3</v>
      </c>
      <c r="BZ839">
        <v>70</v>
      </c>
      <c r="CA839">
        <v>10</v>
      </c>
      <c r="CE839">
        <v>0</v>
      </c>
      <c r="CF839">
        <v>0</v>
      </c>
      <c r="CG839">
        <v>0</v>
      </c>
      <c r="CM839">
        <v>0</v>
      </c>
      <c r="CN839" t="s">
        <v>3</v>
      </c>
      <c r="CO839">
        <v>0</v>
      </c>
      <c r="CP839">
        <f t="shared" si="597"/>
        <v>0</v>
      </c>
      <c r="CQ839">
        <f t="shared" si="598"/>
        <v>5774.67</v>
      </c>
      <c r="CR839">
        <f t="shared" si="599"/>
        <v>0</v>
      </c>
      <c r="CS839">
        <f t="shared" si="600"/>
        <v>0</v>
      </c>
      <c r="CT839">
        <f t="shared" si="601"/>
        <v>0</v>
      </c>
      <c r="CU839">
        <f t="shared" si="602"/>
        <v>0</v>
      </c>
      <c r="CV839">
        <f t="shared" si="603"/>
        <v>0</v>
      </c>
      <c r="CW839">
        <f t="shared" si="604"/>
        <v>0</v>
      </c>
      <c r="CX839">
        <f t="shared" si="605"/>
        <v>0</v>
      </c>
      <c r="CY839">
        <f t="shared" si="606"/>
        <v>0</v>
      </c>
      <c r="CZ839">
        <f t="shared" si="607"/>
        <v>0</v>
      </c>
      <c r="DC839" t="s">
        <v>3</v>
      </c>
      <c r="DD839" t="s">
        <v>3</v>
      </c>
      <c r="DE839" t="s">
        <v>3</v>
      </c>
      <c r="DF839" t="s">
        <v>3</v>
      </c>
      <c r="DG839" t="s">
        <v>3</v>
      </c>
      <c r="DH839" t="s">
        <v>3</v>
      </c>
      <c r="DI839" t="s">
        <v>3</v>
      </c>
      <c r="DJ839" t="s">
        <v>3</v>
      </c>
      <c r="DK839" t="s">
        <v>3</v>
      </c>
      <c r="DL839" t="s">
        <v>3</v>
      </c>
      <c r="DM839" t="s">
        <v>3</v>
      </c>
      <c r="DN839">
        <v>0</v>
      </c>
      <c r="DO839">
        <v>0</v>
      </c>
      <c r="DP839">
        <v>1</v>
      </c>
      <c r="DQ839">
        <v>1</v>
      </c>
      <c r="DU839">
        <v>1010</v>
      </c>
      <c r="DV839" t="s">
        <v>343</v>
      </c>
      <c r="DW839" t="s">
        <v>343</v>
      </c>
      <c r="DX839">
        <v>1</v>
      </c>
      <c r="EE839">
        <v>34857346</v>
      </c>
      <c r="EF839">
        <v>1</v>
      </c>
      <c r="EG839" t="s">
        <v>22</v>
      </c>
      <c r="EH839">
        <v>0</v>
      </c>
      <c r="EI839" t="s">
        <v>3</v>
      </c>
      <c r="EJ839">
        <v>4</v>
      </c>
      <c r="EK839">
        <v>0</v>
      </c>
      <c r="EL839" t="s">
        <v>23</v>
      </c>
      <c r="EM839" t="s">
        <v>24</v>
      </c>
      <c r="EO839" t="s">
        <v>3</v>
      </c>
      <c r="EQ839">
        <v>0</v>
      </c>
      <c r="ER839">
        <v>5774.67</v>
      </c>
      <c r="ES839">
        <v>5774.67</v>
      </c>
      <c r="ET839">
        <v>0</v>
      </c>
      <c r="EU839">
        <v>0</v>
      </c>
      <c r="EV839">
        <v>0</v>
      </c>
      <c r="EW839">
        <v>0</v>
      </c>
      <c r="EX839">
        <v>0</v>
      </c>
      <c r="FQ839">
        <v>0</v>
      </c>
      <c r="FR839">
        <f t="shared" si="608"/>
        <v>0</v>
      </c>
      <c r="FS839">
        <v>0</v>
      </c>
      <c r="FX839">
        <v>70</v>
      </c>
      <c r="FY839">
        <v>10</v>
      </c>
      <c r="GA839" t="s">
        <v>3</v>
      </c>
      <c r="GD839">
        <v>0</v>
      </c>
      <c r="GF839">
        <v>640092285</v>
      </c>
      <c r="GG839">
        <v>2</v>
      </c>
      <c r="GH839">
        <v>1</v>
      </c>
      <c r="GI839">
        <v>-2</v>
      </c>
      <c r="GJ839">
        <v>0</v>
      </c>
      <c r="GK839">
        <f>ROUND(R839*(R12)/100,2)</f>
        <v>0</v>
      </c>
      <c r="GL839">
        <f t="shared" si="609"/>
        <v>0</v>
      </c>
      <c r="GM839">
        <f t="shared" si="610"/>
        <v>0</v>
      </c>
      <c r="GN839">
        <f t="shared" si="611"/>
        <v>0</v>
      </c>
      <c r="GO839">
        <f t="shared" si="612"/>
        <v>0</v>
      </c>
      <c r="GP839">
        <f t="shared" si="613"/>
        <v>0</v>
      </c>
      <c r="GR839">
        <v>0</v>
      </c>
      <c r="GS839">
        <v>3</v>
      </c>
      <c r="GT839">
        <v>0</v>
      </c>
      <c r="GU839" t="s">
        <v>3</v>
      </c>
      <c r="GV839">
        <f t="shared" si="614"/>
        <v>0</v>
      </c>
      <c r="GW839">
        <v>1</v>
      </c>
      <c r="GX839">
        <f t="shared" si="615"/>
        <v>0</v>
      </c>
      <c r="HA839">
        <v>0</v>
      </c>
      <c r="HB839">
        <v>0</v>
      </c>
      <c r="HC839">
        <f t="shared" si="616"/>
        <v>0</v>
      </c>
      <c r="IK839">
        <v>0</v>
      </c>
    </row>
    <row r="841" spans="1:245" x14ac:dyDescent="0.2">
      <c r="A841" s="2">
        <v>51</v>
      </c>
      <c r="B841" s="2">
        <f>B827</f>
        <v>1</v>
      </c>
      <c r="C841" s="2">
        <f>A827</f>
        <v>5</v>
      </c>
      <c r="D841" s="2">
        <f>ROW(A827)</f>
        <v>827</v>
      </c>
      <c r="E841" s="2"/>
      <c r="F841" s="2" t="str">
        <f>IF(F827&lt;&gt;"",F827,"")</f>
        <v>Новый подраздел</v>
      </c>
      <c r="G841" s="2" t="str">
        <f>IF(G827&lt;&gt;"",G827,"")</f>
        <v>Прочие работы</v>
      </c>
      <c r="H841" s="2">
        <v>0</v>
      </c>
      <c r="I841" s="2"/>
      <c r="J841" s="2"/>
      <c r="K841" s="2"/>
      <c r="L841" s="2"/>
      <c r="M841" s="2"/>
      <c r="N841" s="2"/>
      <c r="O841" s="2">
        <f t="shared" ref="O841:T841" si="617">ROUND(AB841,2)</f>
        <v>0</v>
      </c>
      <c r="P841" s="2">
        <f t="shared" si="617"/>
        <v>0</v>
      </c>
      <c r="Q841" s="2">
        <f t="shared" si="617"/>
        <v>0</v>
      </c>
      <c r="R841" s="2">
        <f t="shared" si="617"/>
        <v>0</v>
      </c>
      <c r="S841" s="2">
        <f t="shared" si="617"/>
        <v>0</v>
      </c>
      <c r="T841" s="2">
        <f t="shared" si="617"/>
        <v>0</v>
      </c>
      <c r="U841" s="2">
        <f>AH841</f>
        <v>0</v>
      </c>
      <c r="V841" s="2">
        <f>AI841</f>
        <v>0</v>
      </c>
      <c r="W841" s="2">
        <f>ROUND(AJ841,2)</f>
        <v>0</v>
      </c>
      <c r="X841" s="2">
        <f>ROUND(AK841,2)</f>
        <v>0</v>
      </c>
      <c r="Y841" s="2">
        <f>ROUND(AL841,2)</f>
        <v>0</v>
      </c>
      <c r="Z841" s="2"/>
      <c r="AA841" s="2"/>
      <c r="AB841" s="2">
        <f>ROUND(SUMIF(AA831:AA839,"=39292387",O831:O839),2)</f>
        <v>0</v>
      </c>
      <c r="AC841" s="2">
        <f>ROUND(SUMIF(AA831:AA839,"=39292387",P831:P839),2)</f>
        <v>0</v>
      </c>
      <c r="AD841" s="2">
        <f>ROUND(SUMIF(AA831:AA839,"=39292387",Q831:Q839),2)</f>
        <v>0</v>
      </c>
      <c r="AE841" s="2">
        <f>ROUND(SUMIF(AA831:AA839,"=39292387",R831:R839),2)</f>
        <v>0</v>
      </c>
      <c r="AF841" s="2">
        <f>ROUND(SUMIF(AA831:AA839,"=39292387",S831:S839),2)</f>
        <v>0</v>
      </c>
      <c r="AG841" s="2">
        <f>ROUND(SUMIF(AA831:AA839,"=39292387",T831:T839),2)</f>
        <v>0</v>
      </c>
      <c r="AH841" s="2">
        <f>SUMIF(AA831:AA839,"=39292387",U831:U839)</f>
        <v>0</v>
      </c>
      <c r="AI841" s="2">
        <f>SUMIF(AA831:AA839,"=39292387",V831:V839)</f>
        <v>0</v>
      </c>
      <c r="AJ841" s="2">
        <f>ROUND(SUMIF(AA831:AA839,"=39292387",W831:W839),2)</f>
        <v>0</v>
      </c>
      <c r="AK841" s="2">
        <f>ROUND(SUMIF(AA831:AA839,"=39292387",X831:X839),2)</f>
        <v>0</v>
      </c>
      <c r="AL841" s="2">
        <f>ROUND(SUMIF(AA831:AA839,"=39292387",Y831:Y839),2)</f>
        <v>0</v>
      </c>
      <c r="AM841" s="2"/>
      <c r="AN841" s="2"/>
      <c r="AO841" s="2">
        <f t="shared" ref="AO841:BC841" si="618">ROUND(BX841,2)</f>
        <v>0</v>
      </c>
      <c r="AP841" s="2">
        <f t="shared" si="618"/>
        <v>0</v>
      </c>
      <c r="AQ841" s="2">
        <f t="shared" si="618"/>
        <v>0</v>
      </c>
      <c r="AR841" s="2">
        <f t="shared" si="618"/>
        <v>0</v>
      </c>
      <c r="AS841" s="2">
        <f t="shared" si="618"/>
        <v>0</v>
      </c>
      <c r="AT841" s="2">
        <f t="shared" si="618"/>
        <v>0</v>
      </c>
      <c r="AU841" s="2">
        <f t="shared" si="618"/>
        <v>0</v>
      </c>
      <c r="AV841" s="2">
        <f t="shared" si="618"/>
        <v>0</v>
      </c>
      <c r="AW841" s="2">
        <f t="shared" si="618"/>
        <v>0</v>
      </c>
      <c r="AX841" s="2">
        <f t="shared" si="618"/>
        <v>0</v>
      </c>
      <c r="AY841" s="2">
        <f t="shared" si="618"/>
        <v>0</v>
      </c>
      <c r="AZ841" s="2">
        <f t="shared" si="618"/>
        <v>0</v>
      </c>
      <c r="BA841" s="2">
        <f t="shared" si="618"/>
        <v>0</v>
      </c>
      <c r="BB841" s="2">
        <f t="shared" si="618"/>
        <v>0</v>
      </c>
      <c r="BC841" s="2">
        <f t="shared" si="618"/>
        <v>0</v>
      </c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>
        <f>ROUND(SUMIF(AA831:AA839,"=39292387",FQ831:FQ839),2)</f>
        <v>0</v>
      </c>
      <c r="BY841" s="2">
        <f>ROUND(SUMIF(AA831:AA839,"=39292387",FR831:FR839),2)</f>
        <v>0</v>
      </c>
      <c r="BZ841" s="2">
        <f>ROUND(SUMIF(AA831:AA839,"=39292387",GL831:GL839),2)</f>
        <v>0</v>
      </c>
      <c r="CA841" s="2">
        <f>ROUND(SUMIF(AA831:AA839,"=39292387",GM831:GM839),2)</f>
        <v>0</v>
      </c>
      <c r="CB841" s="2">
        <f>ROUND(SUMIF(AA831:AA839,"=39292387",GN831:GN839),2)</f>
        <v>0</v>
      </c>
      <c r="CC841" s="2">
        <f>ROUND(SUMIF(AA831:AA839,"=39292387",GO831:GO839),2)</f>
        <v>0</v>
      </c>
      <c r="CD841" s="2">
        <f>ROUND(SUMIF(AA831:AA839,"=39292387",GP831:GP839),2)</f>
        <v>0</v>
      </c>
      <c r="CE841" s="2">
        <f>AC841-BX841</f>
        <v>0</v>
      </c>
      <c r="CF841" s="2">
        <f>AC841-BY841</f>
        <v>0</v>
      </c>
      <c r="CG841" s="2">
        <f>BX841-BZ841</f>
        <v>0</v>
      </c>
      <c r="CH841" s="2">
        <f>AC841-BX841-BY841+BZ841</f>
        <v>0</v>
      </c>
      <c r="CI841" s="2">
        <f>BY841-BZ841</f>
        <v>0</v>
      </c>
      <c r="CJ841" s="2">
        <f>ROUND(SUMIF(AA831:AA839,"=39292387",GX831:GX839),2)</f>
        <v>0</v>
      </c>
      <c r="CK841" s="2">
        <f>ROUND(SUMIF(AA831:AA839,"=39292387",GY831:GY839),2)</f>
        <v>0</v>
      </c>
      <c r="CL841" s="2">
        <f>ROUND(SUMIF(AA831:AA839,"=39292387",GZ831:GZ839),2)</f>
        <v>0</v>
      </c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>
        <v>0</v>
      </c>
    </row>
    <row r="843" spans="1:245" x14ac:dyDescent="0.2">
      <c r="A843" s="4">
        <v>50</v>
      </c>
      <c r="B843" s="4">
        <v>0</v>
      </c>
      <c r="C843" s="4">
        <v>0</v>
      </c>
      <c r="D843" s="4">
        <v>1</v>
      </c>
      <c r="E843" s="4">
        <v>201</v>
      </c>
      <c r="F843" s="4">
        <f>ROUND(Source!O841,O843)</f>
        <v>0</v>
      </c>
      <c r="G843" s="4" t="s">
        <v>65</v>
      </c>
      <c r="H843" s="4" t="s">
        <v>66</v>
      </c>
      <c r="I843" s="4"/>
      <c r="J843" s="4"/>
      <c r="K843" s="4">
        <v>201</v>
      </c>
      <c r="L843" s="4">
        <v>1</v>
      </c>
      <c r="M843" s="4">
        <v>3</v>
      </c>
      <c r="N843" s="4" t="s">
        <v>3</v>
      </c>
      <c r="O843" s="4">
        <v>2</v>
      </c>
      <c r="P843" s="4"/>
      <c r="Q843" s="4"/>
      <c r="R843" s="4"/>
      <c r="S843" s="4"/>
      <c r="T843" s="4"/>
      <c r="U843" s="4"/>
      <c r="V843" s="4"/>
      <c r="W843" s="4"/>
    </row>
    <row r="844" spans="1:245" x14ac:dyDescent="0.2">
      <c r="A844" s="4">
        <v>50</v>
      </c>
      <c r="B844" s="4">
        <v>0</v>
      </c>
      <c r="C844" s="4">
        <v>0</v>
      </c>
      <c r="D844" s="4">
        <v>1</v>
      </c>
      <c r="E844" s="4">
        <v>202</v>
      </c>
      <c r="F844" s="4">
        <f>ROUND(Source!P841,O844)</f>
        <v>0</v>
      </c>
      <c r="G844" s="4" t="s">
        <v>67</v>
      </c>
      <c r="H844" s="4" t="s">
        <v>68</v>
      </c>
      <c r="I844" s="4"/>
      <c r="J844" s="4"/>
      <c r="K844" s="4">
        <v>202</v>
      </c>
      <c r="L844" s="4">
        <v>2</v>
      </c>
      <c r="M844" s="4">
        <v>3</v>
      </c>
      <c r="N844" s="4" t="s">
        <v>3</v>
      </c>
      <c r="O844" s="4">
        <v>2</v>
      </c>
      <c r="P844" s="4"/>
      <c r="Q844" s="4"/>
      <c r="R844" s="4"/>
      <c r="S844" s="4"/>
      <c r="T844" s="4"/>
      <c r="U844" s="4"/>
      <c r="V844" s="4"/>
      <c r="W844" s="4"/>
    </row>
    <row r="845" spans="1:245" x14ac:dyDescent="0.2">
      <c r="A845" s="4">
        <v>50</v>
      </c>
      <c r="B845" s="4">
        <v>0</v>
      </c>
      <c r="C845" s="4">
        <v>0</v>
      </c>
      <c r="D845" s="4">
        <v>1</v>
      </c>
      <c r="E845" s="4">
        <v>222</v>
      </c>
      <c r="F845" s="4">
        <f>ROUND(Source!AO841,O845)</f>
        <v>0</v>
      </c>
      <c r="G845" s="4" t="s">
        <v>69</v>
      </c>
      <c r="H845" s="4" t="s">
        <v>70</v>
      </c>
      <c r="I845" s="4"/>
      <c r="J845" s="4"/>
      <c r="K845" s="4">
        <v>222</v>
      </c>
      <c r="L845" s="4">
        <v>3</v>
      </c>
      <c r="M845" s="4">
        <v>3</v>
      </c>
      <c r="N845" s="4" t="s">
        <v>3</v>
      </c>
      <c r="O845" s="4">
        <v>2</v>
      </c>
      <c r="P845" s="4"/>
      <c r="Q845" s="4"/>
      <c r="R845" s="4"/>
      <c r="S845" s="4"/>
      <c r="T845" s="4"/>
      <c r="U845" s="4"/>
      <c r="V845" s="4"/>
      <c r="W845" s="4"/>
    </row>
    <row r="846" spans="1:245" x14ac:dyDescent="0.2">
      <c r="A846" s="4">
        <v>50</v>
      </c>
      <c r="B846" s="4">
        <v>0</v>
      </c>
      <c r="C846" s="4">
        <v>0</v>
      </c>
      <c r="D846" s="4">
        <v>1</v>
      </c>
      <c r="E846" s="4">
        <v>225</v>
      </c>
      <c r="F846" s="4">
        <f>ROUND(Source!AV841,O846)</f>
        <v>0</v>
      </c>
      <c r="G846" s="4" t="s">
        <v>71</v>
      </c>
      <c r="H846" s="4" t="s">
        <v>72</v>
      </c>
      <c r="I846" s="4"/>
      <c r="J846" s="4"/>
      <c r="K846" s="4">
        <v>225</v>
      </c>
      <c r="L846" s="4">
        <v>4</v>
      </c>
      <c r="M846" s="4">
        <v>3</v>
      </c>
      <c r="N846" s="4" t="s">
        <v>3</v>
      </c>
      <c r="O846" s="4">
        <v>2</v>
      </c>
      <c r="P846" s="4"/>
      <c r="Q846" s="4"/>
      <c r="R846" s="4"/>
      <c r="S846" s="4"/>
      <c r="T846" s="4"/>
      <c r="U846" s="4"/>
      <c r="V846" s="4"/>
      <c r="W846" s="4"/>
    </row>
    <row r="847" spans="1:245" x14ac:dyDescent="0.2">
      <c r="A847" s="4">
        <v>50</v>
      </c>
      <c r="B847" s="4">
        <v>0</v>
      </c>
      <c r="C847" s="4">
        <v>0</v>
      </c>
      <c r="D847" s="4">
        <v>1</v>
      </c>
      <c r="E847" s="4">
        <v>226</v>
      </c>
      <c r="F847" s="4">
        <f>ROUND(Source!AW841,O847)</f>
        <v>0</v>
      </c>
      <c r="G847" s="4" t="s">
        <v>73</v>
      </c>
      <c r="H847" s="4" t="s">
        <v>74</v>
      </c>
      <c r="I847" s="4"/>
      <c r="J847" s="4"/>
      <c r="K847" s="4">
        <v>226</v>
      </c>
      <c r="L847" s="4">
        <v>5</v>
      </c>
      <c r="M847" s="4">
        <v>3</v>
      </c>
      <c r="N847" s="4" t="s">
        <v>3</v>
      </c>
      <c r="O847" s="4">
        <v>2</v>
      </c>
      <c r="P847" s="4"/>
      <c r="Q847" s="4"/>
      <c r="R847" s="4"/>
      <c r="S847" s="4"/>
      <c r="T847" s="4"/>
      <c r="U847" s="4"/>
      <c r="V847" s="4"/>
      <c r="W847" s="4"/>
    </row>
    <row r="848" spans="1:245" x14ac:dyDescent="0.2">
      <c r="A848" s="4">
        <v>50</v>
      </c>
      <c r="B848" s="4">
        <v>0</v>
      </c>
      <c r="C848" s="4">
        <v>0</v>
      </c>
      <c r="D848" s="4">
        <v>1</v>
      </c>
      <c r="E848" s="4">
        <v>227</v>
      </c>
      <c r="F848" s="4">
        <f>ROUND(Source!AX841,O848)</f>
        <v>0</v>
      </c>
      <c r="G848" s="4" t="s">
        <v>75</v>
      </c>
      <c r="H848" s="4" t="s">
        <v>76</v>
      </c>
      <c r="I848" s="4"/>
      <c r="J848" s="4"/>
      <c r="K848" s="4">
        <v>227</v>
      </c>
      <c r="L848" s="4">
        <v>6</v>
      </c>
      <c r="M848" s="4">
        <v>3</v>
      </c>
      <c r="N848" s="4" t="s">
        <v>3</v>
      </c>
      <c r="O848" s="4">
        <v>2</v>
      </c>
      <c r="P848" s="4"/>
      <c r="Q848" s="4"/>
      <c r="R848" s="4"/>
      <c r="S848" s="4"/>
      <c r="T848" s="4"/>
      <c r="U848" s="4"/>
      <c r="V848" s="4"/>
      <c r="W848" s="4"/>
    </row>
    <row r="849" spans="1:23" x14ac:dyDescent="0.2">
      <c r="A849" s="4">
        <v>50</v>
      </c>
      <c r="B849" s="4">
        <v>0</v>
      </c>
      <c r="C849" s="4">
        <v>0</v>
      </c>
      <c r="D849" s="4">
        <v>1</v>
      </c>
      <c r="E849" s="4">
        <v>228</v>
      </c>
      <c r="F849" s="4">
        <f>ROUND(Source!AY841,O849)</f>
        <v>0</v>
      </c>
      <c r="G849" s="4" t="s">
        <v>77</v>
      </c>
      <c r="H849" s="4" t="s">
        <v>78</v>
      </c>
      <c r="I849" s="4"/>
      <c r="J849" s="4"/>
      <c r="K849" s="4">
        <v>228</v>
      </c>
      <c r="L849" s="4">
        <v>7</v>
      </c>
      <c r="M849" s="4">
        <v>3</v>
      </c>
      <c r="N849" s="4" t="s">
        <v>3</v>
      </c>
      <c r="O849" s="4">
        <v>2</v>
      </c>
      <c r="P849" s="4"/>
      <c r="Q849" s="4"/>
      <c r="R849" s="4"/>
      <c r="S849" s="4"/>
      <c r="T849" s="4"/>
      <c r="U849" s="4"/>
      <c r="V849" s="4"/>
      <c r="W849" s="4"/>
    </row>
    <row r="850" spans="1:23" x14ac:dyDescent="0.2">
      <c r="A850" s="4">
        <v>50</v>
      </c>
      <c r="B850" s="4">
        <v>0</v>
      </c>
      <c r="C850" s="4">
        <v>0</v>
      </c>
      <c r="D850" s="4">
        <v>1</v>
      </c>
      <c r="E850" s="4">
        <v>216</v>
      </c>
      <c r="F850" s="4">
        <f>ROUND(Source!AP841,O850)</f>
        <v>0</v>
      </c>
      <c r="G850" s="4" t="s">
        <v>79</v>
      </c>
      <c r="H850" s="4" t="s">
        <v>80</v>
      </c>
      <c r="I850" s="4"/>
      <c r="J850" s="4"/>
      <c r="K850" s="4">
        <v>216</v>
      </c>
      <c r="L850" s="4">
        <v>8</v>
      </c>
      <c r="M850" s="4">
        <v>3</v>
      </c>
      <c r="N850" s="4" t="s">
        <v>3</v>
      </c>
      <c r="O850" s="4">
        <v>2</v>
      </c>
      <c r="P850" s="4"/>
      <c r="Q850" s="4"/>
      <c r="R850" s="4"/>
      <c r="S850" s="4"/>
      <c r="T850" s="4"/>
      <c r="U850" s="4"/>
      <c r="V850" s="4"/>
      <c r="W850" s="4"/>
    </row>
    <row r="851" spans="1:23" x14ac:dyDescent="0.2">
      <c r="A851" s="4">
        <v>50</v>
      </c>
      <c r="B851" s="4">
        <v>0</v>
      </c>
      <c r="C851" s="4">
        <v>0</v>
      </c>
      <c r="D851" s="4">
        <v>1</v>
      </c>
      <c r="E851" s="4">
        <v>223</v>
      </c>
      <c r="F851" s="4">
        <f>ROUND(Source!AQ841,O851)</f>
        <v>0</v>
      </c>
      <c r="G851" s="4" t="s">
        <v>81</v>
      </c>
      <c r="H851" s="4" t="s">
        <v>82</v>
      </c>
      <c r="I851" s="4"/>
      <c r="J851" s="4"/>
      <c r="K851" s="4">
        <v>223</v>
      </c>
      <c r="L851" s="4">
        <v>9</v>
      </c>
      <c r="M851" s="4">
        <v>3</v>
      </c>
      <c r="N851" s="4" t="s">
        <v>3</v>
      </c>
      <c r="O851" s="4">
        <v>2</v>
      </c>
      <c r="P851" s="4"/>
      <c r="Q851" s="4"/>
      <c r="R851" s="4"/>
      <c r="S851" s="4"/>
      <c r="T851" s="4"/>
      <c r="U851" s="4"/>
      <c r="V851" s="4"/>
      <c r="W851" s="4"/>
    </row>
    <row r="852" spans="1:23" x14ac:dyDescent="0.2">
      <c r="A852" s="4">
        <v>50</v>
      </c>
      <c r="B852" s="4">
        <v>0</v>
      </c>
      <c r="C852" s="4">
        <v>0</v>
      </c>
      <c r="D852" s="4">
        <v>1</v>
      </c>
      <c r="E852" s="4">
        <v>229</v>
      </c>
      <c r="F852" s="4">
        <f>ROUND(Source!AZ841,O852)</f>
        <v>0</v>
      </c>
      <c r="G852" s="4" t="s">
        <v>83</v>
      </c>
      <c r="H852" s="4" t="s">
        <v>84</v>
      </c>
      <c r="I852" s="4"/>
      <c r="J852" s="4"/>
      <c r="K852" s="4">
        <v>229</v>
      </c>
      <c r="L852" s="4">
        <v>10</v>
      </c>
      <c r="M852" s="4">
        <v>3</v>
      </c>
      <c r="N852" s="4" t="s">
        <v>3</v>
      </c>
      <c r="O852" s="4">
        <v>2</v>
      </c>
      <c r="P852" s="4"/>
      <c r="Q852" s="4"/>
      <c r="R852" s="4"/>
      <c r="S852" s="4"/>
      <c r="T852" s="4"/>
      <c r="U852" s="4"/>
      <c r="V852" s="4"/>
      <c r="W852" s="4"/>
    </row>
    <row r="853" spans="1:23" x14ac:dyDescent="0.2">
      <c r="A853" s="4">
        <v>50</v>
      </c>
      <c r="B853" s="4">
        <v>0</v>
      </c>
      <c r="C853" s="4">
        <v>0</v>
      </c>
      <c r="D853" s="4">
        <v>1</v>
      </c>
      <c r="E853" s="4">
        <v>203</v>
      </c>
      <c r="F853" s="4">
        <f>ROUND(Source!Q841,O853)</f>
        <v>0</v>
      </c>
      <c r="G853" s="4" t="s">
        <v>85</v>
      </c>
      <c r="H853" s="4" t="s">
        <v>86</v>
      </c>
      <c r="I853" s="4"/>
      <c r="J853" s="4"/>
      <c r="K853" s="4">
        <v>203</v>
      </c>
      <c r="L853" s="4">
        <v>11</v>
      </c>
      <c r="M853" s="4">
        <v>3</v>
      </c>
      <c r="N853" s="4" t="s">
        <v>3</v>
      </c>
      <c r="O853" s="4">
        <v>2</v>
      </c>
      <c r="P853" s="4"/>
      <c r="Q853" s="4"/>
      <c r="R853" s="4"/>
      <c r="S853" s="4"/>
      <c r="T853" s="4"/>
      <c r="U853" s="4"/>
      <c r="V853" s="4"/>
      <c r="W853" s="4"/>
    </row>
    <row r="854" spans="1:23" x14ac:dyDescent="0.2">
      <c r="A854" s="4">
        <v>50</v>
      </c>
      <c r="B854" s="4">
        <v>0</v>
      </c>
      <c r="C854" s="4">
        <v>0</v>
      </c>
      <c r="D854" s="4">
        <v>1</v>
      </c>
      <c r="E854" s="4">
        <v>231</v>
      </c>
      <c r="F854" s="4">
        <f>ROUND(Source!BB841,O854)</f>
        <v>0</v>
      </c>
      <c r="G854" s="4" t="s">
        <v>87</v>
      </c>
      <c r="H854" s="4" t="s">
        <v>88</v>
      </c>
      <c r="I854" s="4"/>
      <c r="J854" s="4"/>
      <c r="K854" s="4">
        <v>231</v>
      </c>
      <c r="L854" s="4">
        <v>12</v>
      </c>
      <c r="M854" s="4">
        <v>3</v>
      </c>
      <c r="N854" s="4" t="s">
        <v>3</v>
      </c>
      <c r="O854" s="4">
        <v>2</v>
      </c>
      <c r="P854" s="4"/>
      <c r="Q854" s="4"/>
      <c r="R854" s="4"/>
      <c r="S854" s="4"/>
      <c r="T854" s="4"/>
      <c r="U854" s="4"/>
      <c r="V854" s="4"/>
      <c r="W854" s="4"/>
    </row>
    <row r="855" spans="1:23" x14ac:dyDescent="0.2">
      <c r="A855" s="4">
        <v>50</v>
      </c>
      <c r="B855" s="4">
        <v>0</v>
      </c>
      <c r="C855" s="4">
        <v>0</v>
      </c>
      <c r="D855" s="4">
        <v>1</v>
      </c>
      <c r="E855" s="4">
        <v>204</v>
      </c>
      <c r="F855" s="4">
        <f>ROUND(Source!R841,O855)</f>
        <v>0</v>
      </c>
      <c r="G855" s="4" t="s">
        <v>89</v>
      </c>
      <c r="H855" s="4" t="s">
        <v>90</v>
      </c>
      <c r="I855" s="4"/>
      <c r="J855" s="4"/>
      <c r="K855" s="4">
        <v>204</v>
      </c>
      <c r="L855" s="4">
        <v>13</v>
      </c>
      <c r="M855" s="4">
        <v>3</v>
      </c>
      <c r="N855" s="4" t="s">
        <v>3</v>
      </c>
      <c r="O855" s="4">
        <v>2</v>
      </c>
      <c r="P855" s="4"/>
      <c r="Q855" s="4"/>
      <c r="R855" s="4"/>
      <c r="S855" s="4"/>
      <c r="T855" s="4"/>
      <c r="U855" s="4"/>
      <c r="V855" s="4"/>
      <c r="W855" s="4"/>
    </row>
    <row r="856" spans="1:23" x14ac:dyDescent="0.2">
      <c r="A856" s="4">
        <v>50</v>
      </c>
      <c r="B856" s="4">
        <v>0</v>
      </c>
      <c r="C856" s="4">
        <v>0</v>
      </c>
      <c r="D856" s="4">
        <v>1</v>
      </c>
      <c r="E856" s="4">
        <v>205</v>
      </c>
      <c r="F856" s="4">
        <f>ROUND(Source!S841,O856)</f>
        <v>0</v>
      </c>
      <c r="G856" s="4" t="s">
        <v>91</v>
      </c>
      <c r="H856" s="4" t="s">
        <v>92</v>
      </c>
      <c r="I856" s="4"/>
      <c r="J856" s="4"/>
      <c r="K856" s="4">
        <v>205</v>
      </c>
      <c r="L856" s="4">
        <v>14</v>
      </c>
      <c r="M856" s="4">
        <v>3</v>
      </c>
      <c r="N856" s="4" t="s">
        <v>3</v>
      </c>
      <c r="O856" s="4">
        <v>2</v>
      </c>
      <c r="P856" s="4"/>
      <c r="Q856" s="4"/>
      <c r="R856" s="4"/>
      <c r="S856" s="4"/>
      <c r="T856" s="4"/>
      <c r="U856" s="4"/>
      <c r="V856" s="4"/>
      <c r="W856" s="4"/>
    </row>
    <row r="857" spans="1:23" x14ac:dyDescent="0.2">
      <c r="A857" s="4">
        <v>50</v>
      </c>
      <c r="B857" s="4">
        <v>0</v>
      </c>
      <c r="C857" s="4">
        <v>0</v>
      </c>
      <c r="D857" s="4">
        <v>1</v>
      </c>
      <c r="E857" s="4">
        <v>232</v>
      </c>
      <c r="F857" s="4">
        <f>ROUND(Source!BC841,O857)</f>
        <v>0</v>
      </c>
      <c r="G857" s="4" t="s">
        <v>93</v>
      </c>
      <c r="H857" s="4" t="s">
        <v>94</v>
      </c>
      <c r="I857" s="4"/>
      <c r="J857" s="4"/>
      <c r="K857" s="4">
        <v>232</v>
      </c>
      <c r="L857" s="4">
        <v>15</v>
      </c>
      <c r="M857" s="4">
        <v>3</v>
      </c>
      <c r="N857" s="4" t="s">
        <v>3</v>
      </c>
      <c r="O857" s="4">
        <v>2</v>
      </c>
      <c r="P857" s="4"/>
      <c r="Q857" s="4"/>
      <c r="R857" s="4"/>
      <c r="S857" s="4"/>
      <c r="T857" s="4"/>
      <c r="U857" s="4"/>
      <c r="V857" s="4"/>
      <c r="W857" s="4"/>
    </row>
    <row r="858" spans="1:23" x14ac:dyDescent="0.2">
      <c r="A858" s="4">
        <v>50</v>
      </c>
      <c r="B858" s="4">
        <v>0</v>
      </c>
      <c r="C858" s="4">
        <v>0</v>
      </c>
      <c r="D858" s="4">
        <v>1</v>
      </c>
      <c r="E858" s="4">
        <v>214</v>
      </c>
      <c r="F858" s="4">
        <f>ROUND(Source!AS841,O858)</f>
        <v>0</v>
      </c>
      <c r="G858" s="4" t="s">
        <v>95</v>
      </c>
      <c r="H858" s="4" t="s">
        <v>96</v>
      </c>
      <c r="I858" s="4"/>
      <c r="J858" s="4"/>
      <c r="K858" s="4">
        <v>214</v>
      </c>
      <c r="L858" s="4">
        <v>16</v>
      </c>
      <c r="M858" s="4">
        <v>3</v>
      </c>
      <c r="N858" s="4" t="s">
        <v>3</v>
      </c>
      <c r="O858" s="4">
        <v>2</v>
      </c>
      <c r="P858" s="4"/>
      <c r="Q858" s="4"/>
      <c r="R858" s="4"/>
      <c r="S858" s="4"/>
      <c r="T858" s="4"/>
      <c r="U858" s="4"/>
      <c r="V858" s="4"/>
      <c r="W858" s="4"/>
    </row>
    <row r="859" spans="1:23" x14ac:dyDescent="0.2">
      <c r="A859" s="4">
        <v>50</v>
      </c>
      <c r="B859" s="4">
        <v>0</v>
      </c>
      <c r="C859" s="4">
        <v>0</v>
      </c>
      <c r="D859" s="4">
        <v>1</v>
      </c>
      <c r="E859" s="4">
        <v>215</v>
      </c>
      <c r="F859" s="4">
        <f>ROUND(Source!AT841,O859)</f>
        <v>0</v>
      </c>
      <c r="G859" s="4" t="s">
        <v>97</v>
      </c>
      <c r="H859" s="4" t="s">
        <v>98</v>
      </c>
      <c r="I859" s="4"/>
      <c r="J859" s="4"/>
      <c r="K859" s="4">
        <v>215</v>
      </c>
      <c r="L859" s="4">
        <v>17</v>
      </c>
      <c r="M859" s="4">
        <v>3</v>
      </c>
      <c r="N859" s="4" t="s">
        <v>3</v>
      </c>
      <c r="O859" s="4">
        <v>2</v>
      </c>
      <c r="P859" s="4"/>
      <c r="Q859" s="4"/>
      <c r="R859" s="4"/>
      <c r="S859" s="4"/>
      <c r="T859" s="4"/>
      <c r="U859" s="4"/>
      <c r="V859" s="4"/>
      <c r="W859" s="4"/>
    </row>
    <row r="860" spans="1:23" x14ac:dyDescent="0.2">
      <c r="A860" s="4">
        <v>50</v>
      </c>
      <c r="B860" s="4">
        <v>0</v>
      </c>
      <c r="C860" s="4">
        <v>0</v>
      </c>
      <c r="D860" s="4">
        <v>1</v>
      </c>
      <c r="E860" s="4">
        <v>217</v>
      </c>
      <c r="F860" s="4">
        <f>ROUND(Source!AU841,O860)</f>
        <v>0</v>
      </c>
      <c r="G860" s="4" t="s">
        <v>99</v>
      </c>
      <c r="H860" s="4" t="s">
        <v>100</v>
      </c>
      <c r="I860" s="4"/>
      <c r="J860" s="4"/>
      <c r="K860" s="4">
        <v>217</v>
      </c>
      <c r="L860" s="4">
        <v>18</v>
      </c>
      <c r="M860" s="4">
        <v>3</v>
      </c>
      <c r="N860" s="4" t="s">
        <v>3</v>
      </c>
      <c r="O860" s="4">
        <v>2</v>
      </c>
      <c r="P860" s="4"/>
      <c r="Q860" s="4"/>
      <c r="R860" s="4"/>
      <c r="S860" s="4"/>
      <c r="T860" s="4"/>
      <c r="U860" s="4"/>
      <c r="V860" s="4"/>
      <c r="W860" s="4"/>
    </row>
    <row r="861" spans="1:23" x14ac:dyDescent="0.2">
      <c r="A861" s="4">
        <v>50</v>
      </c>
      <c r="B861" s="4">
        <v>0</v>
      </c>
      <c r="C861" s="4">
        <v>0</v>
      </c>
      <c r="D861" s="4">
        <v>1</v>
      </c>
      <c r="E861" s="4">
        <v>230</v>
      </c>
      <c r="F861" s="4">
        <f>ROUND(Source!BA841,O861)</f>
        <v>0</v>
      </c>
      <c r="G861" s="4" t="s">
        <v>101</v>
      </c>
      <c r="H861" s="4" t="s">
        <v>102</v>
      </c>
      <c r="I861" s="4"/>
      <c r="J861" s="4"/>
      <c r="K861" s="4">
        <v>230</v>
      </c>
      <c r="L861" s="4">
        <v>19</v>
      </c>
      <c r="M861" s="4">
        <v>3</v>
      </c>
      <c r="N861" s="4" t="s">
        <v>3</v>
      </c>
      <c r="O861" s="4">
        <v>2</v>
      </c>
      <c r="P861" s="4"/>
      <c r="Q861" s="4"/>
      <c r="R861" s="4"/>
      <c r="S861" s="4"/>
      <c r="T861" s="4"/>
      <c r="U861" s="4"/>
      <c r="V861" s="4"/>
      <c r="W861" s="4"/>
    </row>
    <row r="862" spans="1:23" x14ac:dyDescent="0.2">
      <c r="A862" s="4">
        <v>50</v>
      </c>
      <c r="B862" s="4">
        <v>0</v>
      </c>
      <c r="C862" s="4">
        <v>0</v>
      </c>
      <c r="D862" s="4">
        <v>1</v>
      </c>
      <c r="E862" s="4">
        <v>206</v>
      </c>
      <c r="F862" s="4">
        <f>ROUND(Source!T841,O862)</f>
        <v>0</v>
      </c>
      <c r="G862" s="4" t="s">
        <v>103</v>
      </c>
      <c r="H862" s="4" t="s">
        <v>104</v>
      </c>
      <c r="I862" s="4"/>
      <c r="J862" s="4"/>
      <c r="K862" s="4">
        <v>206</v>
      </c>
      <c r="L862" s="4">
        <v>20</v>
      </c>
      <c r="M862" s="4">
        <v>3</v>
      </c>
      <c r="N862" s="4" t="s">
        <v>3</v>
      </c>
      <c r="O862" s="4">
        <v>2</v>
      </c>
      <c r="P862" s="4"/>
      <c r="Q862" s="4"/>
      <c r="R862" s="4"/>
      <c r="S862" s="4"/>
      <c r="T862" s="4"/>
      <c r="U862" s="4"/>
      <c r="V862" s="4"/>
      <c r="W862" s="4"/>
    </row>
    <row r="863" spans="1:23" x14ac:dyDescent="0.2">
      <c r="A863" s="4">
        <v>50</v>
      </c>
      <c r="B863" s="4">
        <v>0</v>
      </c>
      <c r="C863" s="4">
        <v>0</v>
      </c>
      <c r="D863" s="4">
        <v>1</v>
      </c>
      <c r="E863" s="4">
        <v>207</v>
      </c>
      <c r="F863" s="4">
        <f>Source!U841</f>
        <v>0</v>
      </c>
      <c r="G863" s="4" t="s">
        <v>105</v>
      </c>
      <c r="H863" s="4" t="s">
        <v>106</v>
      </c>
      <c r="I863" s="4"/>
      <c r="J863" s="4"/>
      <c r="K863" s="4">
        <v>207</v>
      </c>
      <c r="L863" s="4">
        <v>21</v>
      </c>
      <c r="M863" s="4">
        <v>3</v>
      </c>
      <c r="N863" s="4" t="s">
        <v>3</v>
      </c>
      <c r="O863" s="4">
        <v>-1</v>
      </c>
      <c r="P863" s="4"/>
      <c r="Q863" s="4"/>
      <c r="R863" s="4"/>
      <c r="S863" s="4"/>
      <c r="T863" s="4"/>
      <c r="U863" s="4"/>
      <c r="V863" s="4"/>
      <c r="W863" s="4"/>
    </row>
    <row r="864" spans="1:23" x14ac:dyDescent="0.2">
      <c r="A864" s="4">
        <v>50</v>
      </c>
      <c r="B864" s="4">
        <v>0</v>
      </c>
      <c r="C864" s="4">
        <v>0</v>
      </c>
      <c r="D864" s="4">
        <v>1</v>
      </c>
      <c r="E864" s="4">
        <v>208</v>
      </c>
      <c r="F864" s="4">
        <f>Source!V841</f>
        <v>0</v>
      </c>
      <c r="G864" s="4" t="s">
        <v>107</v>
      </c>
      <c r="H864" s="4" t="s">
        <v>108</v>
      </c>
      <c r="I864" s="4"/>
      <c r="J864" s="4"/>
      <c r="K864" s="4">
        <v>208</v>
      </c>
      <c r="L864" s="4">
        <v>22</v>
      </c>
      <c r="M864" s="4">
        <v>3</v>
      </c>
      <c r="N864" s="4" t="s">
        <v>3</v>
      </c>
      <c r="O864" s="4">
        <v>-1</v>
      </c>
      <c r="P864" s="4"/>
      <c r="Q864" s="4"/>
      <c r="R864" s="4"/>
      <c r="S864" s="4"/>
      <c r="T864" s="4"/>
      <c r="U864" s="4"/>
      <c r="V864" s="4"/>
      <c r="W864" s="4"/>
    </row>
    <row r="865" spans="1:206" x14ac:dyDescent="0.2">
      <c r="A865" s="4">
        <v>50</v>
      </c>
      <c r="B865" s="4">
        <v>0</v>
      </c>
      <c r="C865" s="4">
        <v>0</v>
      </c>
      <c r="D865" s="4">
        <v>1</v>
      </c>
      <c r="E865" s="4">
        <v>209</v>
      </c>
      <c r="F865" s="4">
        <f>ROUND(Source!W841,O865)</f>
        <v>0</v>
      </c>
      <c r="G865" s="4" t="s">
        <v>109</v>
      </c>
      <c r="H865" s="4" t="s">
        <v>110</v>
      </c>
      <c r="I865" s="4"/>
      <c r="J865" s="4"/>
      <c r="K865" s="4">
        <v>209</v>
      </c>
      <c r="L865" s="4">
        <v>23</v>
      </c>
      <c r="M865" s="4">
        <v>3</v>
      </c>
      <c r="N865" s="4" t="s">
        <v>3</v>
      </c>
      <c r="O865" s="4">
        <v>2</v>
      </c>
      <c r="P865" s="4"/>
      <c r="Q865" s="4"/>
      <c r="R865" s="4"/>
      <c r="S865" s="4"/>
      <c r="T865" s="4"/>
      <c r="U865" s="4"/>
      <c r="V865" s="4"/>
      <c r="W865" s="4"/>
    </row>
    <row r="866" spans="1:206" x14ac:dyDescent="0.2">
      <c r="A866" s="4">
        <v>50</v>
      </c>
      <c r="B866" s="4">
        <v>0</v>
      </c>
      <c r="C866" s="4">
        <v>0</v>
      </c>
      <c r="D866" s="4">
        <v>1</v>
      </c>
      <c r="E866" s="4">
        <v>210</v>
      </c>
      <c r="F866" s="4">
        <f>ROUND(Source!X841,O866)</f>
        <v>0</v>
      </c>
      <c r="G866" s="4" t="s">
        <v>111</v>
      </c>
      <c r="H866" s="4" t="s">
        <v>112</v>
      </c>
      <c r="I866" s="4"/>
      <c r="J866" s="4"/>
      <c r="K866" s="4">
        <v>210</v>
      </c>
      <c r="L866" s="4">
        <v>24</v>
      </c>
      <c r="M866" s="4">
        <v>3</v>
      </c>
      <c r="N866" s="4" t="s">
        <v>3</v>
      </c>
      <c r="O866" s="4">
        <v>2</v>
      </c>
      <c r="P866" s="4"/>
      <c r="Q866" s="4"/>
      <c r="R866" s="4"/>
      <c r="S866" s="4"/>
      <c r="T866" s="4"/>
      <c r="U866" s="4"/>
      <c r="V866" s="4"/>
      <c r="W866" s="4"/>
    </row>
    <row r="867" spans="1:206" x14ac:dyDescent="0.2">
      <c r="A867" s="4">
        <v>50</v>
      </c>
      <c r="B867" s="4">
        <v>0</v>
      </c>
      <c r="C867" s="4">
        <v>0</v>
      </c>
      <c r="D867" s="4">
        <v>1</v>
      </c>
      <c r="E867" s="4">
        <v>211</v>
      </c>
      <c r="F867" s="4">
        <f>ROUND(Source!Y841,O867)</f>
        <v>0</v>
      </c>
      <c r="G867" s="4" t="s">
        <v>113</v>
      </c>
      <c r="H867" s="4" t="s">
        <v>114</v>
      </c>
      <c r="I867" s="4"/>
      <c r="J867" s="4"/>
      <c r="K867" s="4">
        <v>211</v>
      </c>
      <c r="L867" s="4">
        <v>25</v>
      </c>
      <c r="M867" s="4">
        <v>3</v>
      </c>
      <c r="N867" s="4" t="s">
        <v>3</v>
      </c>
      <c r="O867" s="4">
        <v>2</v>
      </c>
      <c r="P867" s="4"/>
      <c r="Q867" s="4"/>
      <c r="R867" s="4"/>
      <c r="S867" s="4"/>
      <c r="T867" s="4"/>
      <c r="U867" s="4"/>
      <c r="V867" s="4"/>
      <c r="W867" s="4"/>
    </row>
    <row r="868" spans="1:206" x14ac:dyDescent="0.2">
      <c r="A868" s="4">
        <v>50</v>
      </c>
      <c r="B868" s="4">
        <v>0</v>
      </c>
      <c r="C868" s="4">
        <v>0</v>
      </c>
      <c r="D868" s="4">
        <v>1</v>
      </c>
      <c r="E868" s="4">
        <v>224</v>
      </c>
      <c r="F868" s="4">
        <f>ROUND(Source!AR841,O868)</f>
        <v>0</v>
      </c>
      <c r="G868" s="4" t="s">
        <v>115</v>
      </c>
      <c r="H868" s="4" t="s">
        <v>116</v>
      </c>
      <c r="I868" s="4"/>
      <c r="J868" s="4"/>
      <c r="K868" s="4">
        <v>224</v>
      </c>
      <c r="L868" s="4">
        <v>26</v>
      </c>
      <c r="M868" s="4">
        <v>3</v>
      </c>
      <c r="N868" s="4" t="s">
        <v>3</v>
      </c>
      <c r="O868" s="4">
        <v>2</v>
      </c>
      <c r="P868" s="4"/>
      <c r="Q868" s="4"/>
      <c r="R868" s="4"/>
      <c r="S868" s="4"/>
      <c r="T868" s="4"/>
      <c r="U868" s="4"/>
      <c r="V868" s="4"/>
      <c r="W868" s="4"/>
    </row>
    <row r="870" spans="1:206" x14ac:dyDescent="0.2">
      <c r="A870" s="2">
        <v>51</v>
      </c>
      <c r="B870" s="2">
        <f>B732</f>
        <v>1</v>
      </c>
      <c r="C870" s="2">
        <f>A732</f>
        <v>4</v>
      </c>
      <c r="D870" s="2">
        <f>ROW(A732)</f>
        <v>732</v>
      </c>
      <c r="E870" s="2"/>
      <c r="F870" s="2" t="str">
        <f>IF(F732&lt;&gt;"",F732,"")</f>
        <v>Новый раздел</v>
      </c>
      <c r="G870" s="2" t="str">
        <f>IF(G732&lt;&gt;"",G732,"")</f>
        <v>Талалихина ул. д. 2 (Организация пешеходного перехода)</v>
      </c>
      <c r="H870" s="2">
        <v>0</v>
      </c>
      <c r="I870" s="2"/>
      <c r="J870" s="2"/>
      <c r="K870" s="2"/>
      <c r="L870" s="2"/>
      <c r="M870" s="2"/>
      <c r="N870" s="2"/>
      <c r="O870" s="2">
        <f t="shared" ref="O870:T870" si="619">ROUND(O749+O798+O841+AB870,2)</f>
        <v>0</v>
      </c>
      <c r="P870" s="2">
        <f t="shared" si="619"/>
        <v>0</v>
      </c>
      <c r="Q870" s="2">
        <f t="shared" si="619"/>
        <v>0</v>
      </c>
      <c r="R870" s="2">
        <f t="shared" si="619"/>
        <v>0</v>
      </c>
      <c r="S870" s="2">
        <f t="shared" si="619"/>
        <v>0</v>
      </c>
      <c r="T870" s="2">
        <f t="shared" si="619"/>
        <v>0</v>
      </c>
      <c r="U870" s="2">
        <f>U749+U798+U841+AH870</f>
        <v>0</v>
      </c>
      <c r="V870" s="2">
        <f>V749+V798+V841+AI870</f>
        <v>0</v>
      </c>
      <c r="W870" s="2">
        <f>ROUND(W749+W798+W841+AJ870,2)</f>
        <v>0</v>
      </c>
      <c r="X870" s="2">
        <f>ROUND(X749+X798+X841+AK870,2)</f>
        <v>0</v>
      </c>
      <c r="Y870" s="2">
        <f>ROUND(Y749+Y798+Y841+AL870,2)</f>
        <v>0</v>
      </c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>
        <f t="shared" ref="AO870:BC870" si="620">ROUND(AO749+AO798+AO841+BX870,2)</f>
        <v>0</v>
      </c>
      <c r="AP870" s="2">
        <f t="shared" si="620"/>
        <v>0</v>
      </c>
      <c r="AQ870" s="2">
        <f t="shared" si="620"/>
        <v>0</v>
      </c>
      <c r="AR870" s="2">
        <f t="shared" si="620"/>
        <v>0</v>
      </c>
      <c r="AS870" s="2">
        <f t="shared" si="620"/>
        <v>0</v>
      </c>
      <c r="AT870" s="2">
        <f t="shared" si="620"/>
        <v>0</v>
      </c>
      <c r="AU870" s="2">
        <f t="shared" si="620"/>
        <v>0</v>
      </c>
      <c r="AV870" s="2">
        <f t="shared" si="620"/>
        <v>0</v>
      </c>
      <c r="AW870" s="2">
        <f t="shared" si="620"/>
        <v>0</v>
      </c>
      <c r="AX870" s="2">
        <f t="shared" si="620"/>
        <v>0</v>
      </c>
      <c r="AY870" s="2">
        <f t="shared" si="620"/>
        <v>0</v>
      </c>
      <c r="AZ870" s="2">
        <f t="shared" si="620"/>
        <v>0</v>
      </c>
      <c r="BA870" s="2">
        <f t="shared" si="620"/>
        <v>0</v>
      </c>
      <c r="BB870" s="2">
        <f t="shared" si="620"/>
        <v>0</v>
      </c>
      <c r="BC870" s="2">
        <f t="shared" si="620"/>
        <v>0</v>
      </c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>
        <v>0</v>
      </c>
    </row>
    <row r="872" spans="1:206" x14ac:dyDescent="0.2">
      <c r="A872" s="4">
        <v>50</v>
      </c>
      <c r="B872" s="4">
        <v>0</v>
      </c>
      <c r="C872" s="4">
        <v>0</v>
      </c>
      <c r="D872" s="4">
        <v>1</v>
      </c>
      <c r="E872" s="4">
        <v>201</v>
      </c>
      <c r="F872" s="4">
        <f>ROUND(Source!O870,O872)</f>
        <v>0</v>
      </c>
      <c r="G872" s="4" t="s">
        <v>65</v>
      </c>
      <c r="H872" s="4" t="s">
        <v>66</v>
      </c>
      <c r="I872" s="4"/>
      <c r="J872" s="4"/>
      <c r="K872" s="4">
        <v>201</v>
      </c>
      <c r="L872" s="4">
        <v>1</v>
      </c>
      <c r="M872" s="4">
        <v>3</v>
      </c>
      <c r="N872" s="4" t="s">
        <v>3</v>
      </c>
      <c r="O872" s="4">
        <v>2</v>
      </c>
      <c r="P872" s="4"/>
      <c r="Q872" s="4"/>
      <c r="R872" s="4"/>
      <c r="S872" s="4"/>
      <c r="T872" s="4"/>
      <c r="U872" s="4"/>
      <c r="V872" s="4"/>
      <c r="W872" s="4"/>
    </row>
    <row r="873" spans="1:206" x14ac:dyDescent="0.2">
      <c r="A873" s="4">
        <v>50</v>
      </c>
      <c r="B873" s="4">
        <v>0</v>
      </c>
      <c r="C873" s="4">
        <v>0</v>
      </c>
      <c r="D873" s="4">
        <v>1</v>
      </c>
      <c r="E873" s="4">
        <v>202</v>
      </c>
      <c r="F873" s="4">
        <f>ROUND(Source!P870,O873)</f>
        <v>0</v>
      </c>
      <c r="G873" s="4" t="s">
        <v>67</v>
      </c>
      <c r="H873" s="4" t="s">
        <v>68</v>
      </c>
      <c r="I873" s="4"/>
      <c r="J873" s="4"/>
      <c r="K873" s="4">
        <v>202</v>
      </c>
      <c r="L873" s="4">
        <v>2</v>
      </c>
      <c r="M873" s="4">
        <v>3</v>
      </c>
      <c r="N873" s="4" t="s">
        <v>3</v>
      </c>
      <c r="O873" s="4">
        <v>2</v>
      </c>
      <c r="P873" s="4"/>
      <c r="Q873" s="4"/>
      <c r="R873" s="4"/>
      <c r="S873" s="4"/>
      <c r="T873" s="4"/>
      <c r="U873" s="4"/>
      <c r="V873" s="4"/>
      <c r="W873" s="4"/>
    </row>
    <row r="874" spans="1:206" x14ac:dyDescent="0.2">
      <c r="A874" s="4">
        <v>50</v>
      </c>
      <c r="B874" s="4">
        <v>0</v>
      </c>
      <c r="C874" s="4">
        <v>0</v>
      </c>
      <c r="D874" s="4">
        <v>1</v>
      </c>
      <c r="E874" s="4">
        <v>222</v>
      </c>
      <c r="F874" s="4">
        <f>ROUND(Source!AO870,O874)</f>
        <v>0</v>
      </c>
      <c r="G874" s="4" t="s">
        <v>69</v>
      </c>
      <c r="H874" s="4" t="s">
        <v>70</v>
      </c>
      <c r="I874" s="4"/>
      <c r="J874" s="4"/>
      <c r="K874" s="4">
        <v>222</v>
      </c>
      <c r="L874" s="4">
        <v>3</v>
      </c>
      <c r="M874" s="4">
        <v>3</v>
      </c>
      <c r="N874" s="4" t="s">
        <v>3</v>
      </c>
      <c r="O874" s="4">
        <v>2</v>
      </c>
      <c r="P874" s="4"/>
      <c r="Q874" s="4"/>
      <c r="R874" s="4"/>
      <c r="S874" s="4"/>
      <c r="T874" s="4"/>
      <c r="U874" s="4"/>
      <c r="V874" s="4"/>
      <c r="W874" s="4"/>
    </row>
    <row r="875" spans="1:206" x14ac:dyDescent="0.2">
      <c r="A875" s="4">
        <v>50</v>
      </c>
      <c r="B875" s="4">
        <v>0</v>
      </c>
      <c r="C875" s="4">
        <v>0</v>
      </c>
      <c r="D875" s="4">
        <v>1</v>
      </c>
      <c r="E875" s="4">
        <v>225</v>
      </c>
      <c r="F875" s="4">
        <f>ROUND(Source!AV870,O875)</f>
        <v>0</v>
      </c>
      <c r="G875" s="4" t="s">
        <v>71</v>
      </c>
      <c r="H875" s="4" t="s">
        <v>72</v>
      </c>
      <c r="I875" s="4"/>
      <c r="J875" s="4"/>
      <c r="K875" s="4">
        <v>225</v>
      </c>
      <c r="L875" s="4">
        <v>4</v>
      </c>
      <c r="M875" s="4">
        <v>3</v>
      </c>
      <c r="N875" s="4" t="s">
        <v>3</v>
      </c>
      <c r="O875" s="4">
        <v>2</v>
      </c>
      <c r="P875" s="4"/>
      <c r="Q875" s="4"/>
      <c r="R875" s="4"/>
      <c r="S875" s="4"/>
      <c r="T875" s="4"/>
      <c r="U875" s="4"/>
      <c r="V875" s="4"/>
      <c r="W875" s="4"/>
    </row>
    <row r="876" spans="1:206" x14ac:dyDescent="0.2">
      <c r="A876" s="4">
        <v>50</v>
      </c>
      <c r="B876" s="4">
        <v>0</v>
      </c>
      <c r="C876" s="4">
        <v>0</v>
      </c>
      <c r="D876" s="4">
        <v>1</v>
      </c>
      <c r="E876" s="4">
        <v>226</v>
      </c>
      <c r="F876" s="4">
        <f>ROUND(Source!AW870,O876)</f>
        <v>0</v>
      </c>
      <c r="G876" s="4" t="s">
        <v>73</v>
      </c>
      <c r="H876" s="4" t="s">
        <v>74</v>
      </c>
      <c r="I876" s="4"/>
      <c r="J876" s="4"/>
      <c r="K876" s="4">
        <v>226</v>
      </c>
      <c r="L876" s="4">
        <v>5</v>
      </c>
      <c r="M876" s="4">
        <v>3</v>
      </c>
      <c r="N876" s="4" t="s">
        <v>3</v>
      </c>
      <c r="O876" s="4">
        <v>2</v>
      </c>
      <c r="P876" s="4"/>
      <c r="Q876" s="4"/>
      <c r="R876" s="4"/>
      <c r="S876" s="4"/>
      <c r="T876" s="4"/>
      <c r="U876" s="4"/>
      <c r="V876" s="4"/>
      <c r="W876" s="4"/>
    </row>
    <row r="877" spans="1:206" x14ac:dyDescent="0.2">
      <c r="A877" s="4">
        <v>50</v>
      </c>
      <c r="B877" s="4">
        <v>0</v>
      </c>
      <c r="C877" s="4">
        <v>0</v>
      </c>
      <c r="D877" s="4">
        <v>1</v>
      </c>
      <c r="E877" s="4">
        <v>227</v>
      </c>
      <c r="F877" s="4">
        <f>ROUND(Source!AX870,O877)</f>
        <v>0</v>
      </c>
      <c r="G877" s="4" t="s">
        <v>75</v>
      </c>
      <c r="H877" s="4" t="s">
        <v>76</v>
      </c>
      <c r="I877" s="4"/>
      <c r="J877" s="4"/>
      <c r="K877" s="4">
        <v>227</v>
      </c>
      <c r="L877" s="4">
        <v>6</v>
      </c>
      <c r="M877" s="4">
        <v>3</v>
      </c>
      <c r="N877" s="4" t="s">
        <v>3</v>
      </c>
      <c r="O877" s="4">
        <v>2</v>
      </c>
      <c r="P877" s="4"/>
      <c r="Q877" s="4"/>
      <c r="R877" s="4"/>
      <c r="S877" s="4"/>
      <c r="T877" s="4"/>
      <c r="U877" s="4"/>
      <c r="V877" s="4"/>
      <c r="W877" s="4"/>
    </row>
    <row r="878" spans="1:206" x14ac:dyDescent="0.2">
      <c r="A878" s="4">
        <v>50</v>
      </c>
      <c r="B878" s="4">
        <v>0</v>
      </c>
      <c r="C878" s="4">
        <v>0</v>
      </c>
      <c r="D878" s="4">
        <v>1</v>
      </c>
      <c r="E878" s="4">
        <v>228</v>
      </c>
      <c r="F878" s="4">
        <f>ROUND(Source!AY870,O878)</f>
        <v>0</v>
      </c>
      <c r="G878" s="4" t="s">
        <v>77</v>
      </c>
      <c r="H878" s="4" t="s">
        <v>78</v>
      </c>
      <c r="I878" s="4"/>
      <c r="J878" s="4"/>
      <c r="K878" s="4">
        <v>228</v>
      </c>
      <c r="L878" s="4">
        <v>7</v>
      </c>
      <c r="M878" s="4">
        <v>3</v>
      </c>
      <c r="N878" s="4" t="s">
        <v>3</v>
      </c>
      <c r="O878" s="4">
        <v>2</v>
      </c>
      <c r="P878" s="4"/>
      <c r="Q878" s="4"/>
      <c r="R878" s="4"/>
      <c r="S878" s="4"/>
      <c r="T878" s="4"/>
      <c r="U878" s="4"/>
      <c r="V878" s="4"/>
      <c r="W878" s="4"/>
    </row>
    <row r="879" spans="1:206" x14ac:dyDescent="0.2">
      <c r="A879" s="4">
        <v>50</v>
      </c>
      <c r="B879" s="4">
        <v>0</v>
      </c>
      <c r="C879" s="4">
        <v>0</v>
      </c>
      <c r="D879" s="4">
        <v>1</v>
      </c>
      <c r="E879" s="4">
        <v>216</v>
      </c>
      <c r="F879" s="4">
        <f>ROUND(Source!AP870,O879)</f>
        <v>0</v>
      </c>
      <c r="G879" s="4" t="s">
        <v>79</v>
      </c>
      <c r="H879" s="4" t="s">
        <v>80</v>
      </c>
      <c r="I879" s="4"/>
      <c r="J879" s="4"/>
      <c r="K879" s="4">
        <v>216</v>
      </c>
      <c r="L879" s="4">
        <v>8</v>
      </c>
      <c r="M879" s="4">
        <v>3</v>
      </c>
      <c r="N879" s="4" t="s">
        <v>3</v>
      </c>
      <c r="O879" s="4">
        <v>2</v>
      </c>
      <c r="P879" s="4"/>
      <c r="Q879" s="4"/>
      <c r="R879" s="4"/>
      <c r="S879" s="4"/>
      <c r="T879" s="4"/>
      <c r="U879" s="4"/>
      <c r="V879" s="4"/>
      <c r="W879" s="4"/>
    </row>
    <row r="880" spans="1:206" x14ac:dyDescent="0.2">
      <c r="A880" s="4">
        <v>50</v>
      </c>
      <c r="B880" s="4">
        <v>0</v>
      </c>
      <c r="C880" s="4">
        <v>0</v>
      </c>
      <c r="D880" s="4">
        <v>1</v>
      </c>
      <c r="E880" s="4">
        <v>223</v>
      </c>
      <c r="F880" s="4">
        <f>ROUND(Source!AQ870,O880)</f>
        <v>0</v>
      </c>
      <c r="G880" s="4" t="s">
        <v>81</v>
      </c>
      <c r="H880" s="4" t="s">
        <v>82</v>
      </c>
      <c r="I880" s="4"/>
      <c r="J880" s="4"/>
      <c r="K880" s="4">
        <v>223</v>
      </c>
      <c r="L880" s="4">
        <v>9</v>
      </c>
      <c r="M880" s="4">
        <v>3</v>
      </c>
      <c r="N880" s="4" t="s">
        <v>3</v>
      </c>
      <c r="O880" s="4">
        <v>2</v>
      </c>
      <c r="P880" s="4"/>
      <c r="Q880" s="4"/>
      <c r="R880" s="4"/>
      <c r="S880" s="4"/>
      <c r="T880" s="4"/>
      <c r="U880" s="4"/>
      <c r="V880" s="4"/>
      <c r="W880" s="4"/>
    </row>
    <row r="881" spans="1:23" x14ac:dyDescent="0.2">
      <c r="A881" s="4">
        <v>50</v>
      </c>
      <c r="B881" s="4">
        <v>0</v>
      </c>
      <c r="C881" s="4">
        <v>0</v>
      </c>
      <c r="D881" s="4">
        <v>1</v>
      </c>
      <c r="E881" s="4">
        <v>229</v>
      </c>
      <c r="F881" s="4">
        <f>ROUND(Source!AZ870,O881)</f>
        <v>0</v>
      </c>
      <c r="G881" s="4" t="s">
        <v>83</v>
      </c>
      <c r="H881" s="4" t="s">
        <v>84</v>
      </c>
      <c r="I881" s="4"/>
      <c r="J881" s="4"/>
      <c r="K881" s="4">
        <v>229</v>
      </c>
      <c r="L881" s="4">
        <v>10</v>
      </c>
      <c r="M881" s="4">
        <v>3</v>
      </c>
      <c r="N881" s="4" t="s">
        <v>3</v>
      </c>
      <c r="O881" s="4">
        <v>2</v>
      </c>
      <c r="P881" s="4"/>
      <c r="Q881" s="4"/>
      <c r="R881" s="4"/>
      <c r="S881" s="4"/>
      <c r="T881" s="4"/>
      <c r="U881" s="4"/>
      <c r="V881" s="4"/>
      <c r="W881" s="4"/>
    </row>
    <row r="882" spans="1:23" x14ac:dyDescent="0.2">
      <c r="A882" s="4">
        <v>50</v>
      </c>
      <c r="B882" s="4">
        <v>0</v>
      </c>
      <c r="C882" s="4">
        <v>0</v>
      </c>
      <c r="D882" s="4">
        <v>1</v>
      </c>
      <c r="E882" s="4">
        <v>203</v>
      </c>
      <c r="F882" s="4">
        <f>ROUND(Source!Q870,O882)</f>
        <v>0</v>
      </c>
      <c r="G882" s="4" t="s">
        <v>85</v>
      </c>
      <c r="H882" s="4" t="s">
        <v>86</v>
      </c>
      <c r="I882" s="4"/>
      <c r="J882" s="4"/>
      <c r="K882" s="4">
        <v>203</v>
      </c>
      <c r="L882" s="4">
        <v>11</v>
      </c>
      <c r="M882" s="4">
        <v>3</v>
      </c>
      <c r="N882" s="4" t="s">
        <v>3</v>
      </c>
      <c r="O882" s="4">
        <v>2</v>
      </c>
      <c r="P882" s="4"/>
      <c r="Q882" s="4"/>
      <c r="R882" s="4"/>
      <c r="S882" s="4"/>
      <c r="T882" s="4"/>
      <c r="U882" s="4"/>
      <c r="V882" s="4"/>
      <c r="W882" s="4"/>
    </row>
    <row r="883" spans="1:23" x14ac:dyDescent="0.2">
      <c r="A883" s="4">
        <v>50</v>
      </c>
      <c r="B883" s="4">
        <v>0</v>
      </c>
      <c r="C883" s="4">
        <v>0</v>
      </c>
      <c r="D883" s="4">
        <v>1</v>
      </c>
      <c r="E883" s="4">
        <v>231</v>
      </c>
      <c r="F883" s="4">
        <f>ROUND(Source!BB870,O883)</f>
        <v>0</v>
      </c>
      <c r="G883" s="4" t="s">
        <v>87</v>
      </c>
      <c r="H883" s="4" t="s">
        <v>88</v>
      </c>
      <c r="I883" s="4"/>
      <c r="J883" s="4"/>
      <c r="K883" s="4">
        <v>231</v>
      </c>
      <c r="L883" s="4">
        <v>12</v>
      </c>
      <c r="M883" s="4">
        <v>3</v>
      </c>
      <c r="N883" s="4" t="s">
        <v>3</v>
      </c>
      <c r="O883" s="4">
        <v>2</v>
      </c>
      <c r="P883" s="4"/>
      <c r="Q883" s="4"/>
      <c r="R883" s="4"/>
      <c r="S883" s="4"/>
      <c r="T883" s="4"/>
      <c r="U883" s="4"/>
      <c r="V883" s="4"/>
      <c r="W883" s="4"/>
    </row>
    <row r="884" spans="1:23" x14ac:dyDescent="0.2">
      <c r="A884" s="4">
        <v>50</v>
      </c>
      <c r="B884" s="4">
        <v>0</v>
      </c>
      <c r="C884" s="4">
        <v>0</v>
      </c>
      <c r="D884" s="4">
        <v>1</v>
      </c>
      <c r="E884" s="4">
        <v>204</v>
      </c>
      <c r="F884" s="4">
        <f>ROUND(Source!R870,O884)</f>
        <v>0</v>
      </c>
      <c r="G884" s="4" t="s">
        <v>89</v>
      </c>
      <c r="H884" s="4" t="s">
        <v>90</v>
      </c>
      <c r="I884" s="4"/>
      <c r="J884" s="4"/>
      <c r="K884" s="4">
        <v>204</v>
      </c>
      <c r="L884" s="4">
        <v>13</v>
      </c>
      <c r="M884" s="4">
        <v>3</v>
      </c>
      <c r="N884" s="4" t="s">
        <v>3</v>
      </c>
      <c r="O884" s="4">
        <v>2</v>
      </c>
      <c r="P884" s="4"/>
      <c r="Q884" s="4"/>
      <c r="R884" s="4"/>
      <c r="S884" s="4"/>
      <c r="T884" s="4"/>
      <c r="U884" s="4"/>
      <c r="V884" s="4"/>
      <c r="W884" s="4"/>
    </row>
    <row r="885" spans="1:23" x14ac:dyDescent="0.2">
      <c r="A885" s="4">
        <v>50</v>
      </c>
      <c r="B885" s="4">
        <v>0</v>
      </c>
      <c r="C885" s="4">
        <v>0</v>
      </c>
      <c r="D885" s="4">
        <v>1</v>
      </c>
      <c r="E885" s="4">
        <v>205</v>
      </c>
      <c r="F885" s="4">
        <f>ROUND(Source!S870,O885)</f>
        <v>0</v>
      </c>
      <c r="G885" s="4" t="s">
        <v>91</v>
      </c>
      <c r="H885" s="4" t="s">
        <v>92</v>
      </c>
      <c r="I885" s="4"/>
      <c r="J885" s="4"/>
      <c r="K885" s="4">
        <v>205</v>
      </c>
      <c r="L885" s="4">
        <v>14</v>
      </c>
      <c r="M885" s="4">
        <v>3</v>
      </c>
      <c r="N885" s="4" t="s">
        <v>3</v>
      </c>
      <c r="O885" s="4">
        <v>2</v>
      </c>
      <c r="P885" s="4"/>
      <c r="Q885" s="4"/>
      <c r="R885" s="4"/>
      <c r="S885" s="4"/>
      <c r="T885" s="4"/>
      <c r="U885" s="4"/>
      <c r="V885" s="4"/>
      <c r="W885" s="4"/>
    </row>
    <row r="886" spans="1:23" x14ac:dyDescent="0.2">
      <c r="A886" s="4">
        <v>50</v>
      </c>
      <c r="B886" s="4">
        <v>0</v>
      </c>
      <c r="C886" s="4">
        <v>0</v>
      </c>
      <c r="D886" s="4">
        <v>1</v>
      </c>
      <c r="E886" s="4">
        <v>232</v>
      </c>
      <c r="F886" s="4">
        <f>ROUND(Source!BC870,O886)</f>
        <v>0</v>
      </c>
      <c r="G886" s="4" t="s">
        <v>93</v>
      </c>
      <c r="H886" s="4" t="s">
        <v>94</v>
      </c>
      <c r="I886" s="4"/>
      <c r="J886" s="4"/>
      <c r="K886" s="4">
        <v>232</v>
      </c>
      <c r="L886" s="4">
        <v>15</v>
      </c>
      <c r="M886" s="4">
        <v>3</v>
      </c>
      <c r="N886" s="4" t="s">
        <v>3</v>
      </c>
      <c r="O886" s="4">
        <v>2</v>
      </c>
      <c r="P886" s="4"/>
      <c r="Q886" s="4"/>
      <c r="R886" s="4"/>
      <c r="S886" s="4"/>
      <c r="T886" s="4"/>
      <c r="U886" s="4"/>
      <c r="V886" s="4"/>
      <c r="W886" s="4"/>
    </row>
    <row r="887" spans="1:23" x14ac:dyDescent="0.2">
      <c r="A887" s="4">
        <v>50</v>
      </c>
      <c r="B887" s="4">
        <v>0</v>
      </c>
      <c r="C887" s="4">
        <v>0</v>
      </c>
      <c r="D887" s="4">
        <v>1</v>
      </c>
      <c r="E887" s="4">
        <v>214</v>
      </c>
      <c r="F887" s="4">
        <f>ROUND(Source!AS870,O887)</f>
        <v>0</v>
      </c>
      <c r="G887" s="4" t="s">
        <v>95</v>
      </c>
      <c r="H887" s="4" t="s">
        <v>96</v>
      </c>
      <c r="I887" s="4"/>
      <c r="J887" s="4"/>
      <c r="K887" s="4">
        <v>214</v>
      </c>
      <c r="L887" s="4">
        <v>16</v>
      </c>
      <c r="M887" s="4">
        <v>3</v>
      </c>
      <c r="N887" s="4" t="s">
        <v>3</v>
      </c>
      <c r="O887" s="4">
        <v>2</v>
      </c>
      <c r="P887" s="4"/>
      <c r="Q887" s="4"/>
      <c r="R887" s="4"/>
      <c r="S887" s="4"/>
      <c r="T887" s="4"/>
      <c r="U887" s="4"/>
      <c r="V887" s="4"/>
      <c r="W887" s="4"/>
    </row>
    <row r="888" spans="1:23" x14ac:dyDescent="0.2">
      <c r="A888" s="4">
        <v>50</v>
      </c>
      <c r="B888" s="4">
        <v>0</v>
      </c>
      <c r="C888" s="4">
        <v>0</v>
      </c>
      <c r="D888" s="4">
        <v>1</v>
      </c>
      <c r="E888" s="4">
        <v>215</v>
      </c>
      <c r="F888" s="4">
        <f>ROUND(Source!AT870,O888)</f>
        <v>0</v>
      </c>
      <c r="G888" s="4" t="s">
        <v>97</v>
      </c>
      <c r="H888" s="4" t="s">
        <v>98</v>
      </c>
      <c r="I888" s="4"/>
      <c r="J888" s="4"/>
      <c r="K888" s="4">
        <v>215</v>
      </c>
      <c r="L888" s="4">
        <v>17</v>
      </c>
      <c r="M888" s="4">
        <v>3</v>
      </c>
      <c r="N888" s="4" t="s">
        <v>3</v>
      </c>
      <c r="O888" s="4">
        <v>2</v>
      </c>
      <c r="P888" s="4"/>
      <c r="Q888" s="4"/>
      <c r="R888" s="4"/>
      <c r="S888" s="4"/>
      <c r="T888" s="4"/>
      <c r="U888" s="4"/>
      <c r="V888" s="4"/>
      <c r="W888" s="4"/>
    </row>
    <row r="889" spans="1:23" x14ac:dyDescent="0.2">
      <c r="A889" s="4">
        <v>50</v>
      </c>
      <c r="B889" s="4">
        <v>0</v>
      </c>
      <c r="C889" s="4">
        <v>0</v>
      </c>
      <c r="D889" s="4">
        <v>1</v>
      </c>
      <c r="E889" s="4">
        <v>217</v>
      </c>
      <c r="F889" s="4">
        <f>ROUND(Source!AU870,O889)</f>
        <v>0</v>
      </c>
      <c r="G889" s="4" t="s">
        <v>99</v>
      </c>
      <c r="H889" s="4" t="s">
        <v>100</v>
      </c>
      <c r="I889" s="4"/>
      <c r="J889" s="4"/>
      <c r="K889" s="4">
        <v>217</v>
      </c>
      <c r="L889" s="4">
        <v>18</v>
      </c>
      <c r="M889" s="4">
        <v>3</v>
      </c>
      <c r="N889" s="4" t="s">
        <v>3</v>
      </c>
      <c r="O889" s="4">
        <v>2</v>
      </c>
      <c r="P889" s="4"/>
      <c r="Q889" s="4"/>
      <c r="R889" s="4"/>
      <c r="S889" s="4"/>
      <c r="T889" s="4"/>
      <c r="U889" s="4"/>
      <c r="V889" s="4"/>
      <c r="W889" s="4"/>
    </row>
    <row r="890" spans="1:23" x14ac:dyDescent="0.2">
      <c r="A890" s="4">
        <v>50</v>
      </c>
      <c r="B890" s="4">
        <v>0</v>
      </c>
      <c r="C890" s="4">
        <v>0</v>
      </c>
      <c r="D890" s="4">
        <v>1</v>
      </c>
      <c r="E890" s="4">
        <v>230</v>
      </c>
      <c r="F890" s="4">
        <f>ROUND(Source!BA870,O890)</f>
        <v>0</v>
      </c>
      <c r="G890" s="4" t="s">
        <v>101</v>
      </c>
      <c r="H890" s="4" t="s">
        <v>102</v>
      </c>
      <c r="I890" s="4"/>
      <c r="J890" s="4"/>
      <c r="K890" s="4">
        <v>230</v>
      </c>
      <c r="L890" s="4">
        <v>19</v>
      </c>
      <c r="M890" s="4">
        <v>3</v>
      </c>
      <c r="N890" s="4" t="s">
        <v>3</v>
      </c>
      <c r="O890" s="4">
        <v>2</v>
      </c>
      <c r="P890" s="4"/>
      <c r="Q890" s="4"/>
      <c r="R890" s="4"/>
      <c r="S890" s="4"/>
      <c r="T890" s="4"/>
      <c r="U890" s="4"/>
      <c r="V890" s="4"/>
      <c r="W890" s="4"/>
    </row>
    <row r="891" spans="1:23" x14ac:dyDescent="0.2">
      <c r="A891" s="4">
        <v>50</v>
      </c>
      <c r="B891" s="4">
        <v>0</v>
      </c>
      <c r="C891" s="4">
        <v>0</v>
      </c>
      <c r="D891" s="4">
        <v>1</v>
      </c>
      <c r="E891" s="4">
        <v>206</v>
      </c>
      <c r="F891" s="4">
        <f>ROUND(Source!T870,O891)</f>
        <v>0</v>
      </c>
      <c r="G891" s="4" t="s">
        <v>103</v>
      </c>
      <c r="H891" s="4" t="s">
        <v>104</v>
      </c>
      <c r="I891" s="4"/>
      <c r="J891" s="4"/>
      <c r="K891" s="4">
        <v>206</v>
      </c>
      <c r="L891" s="4">
        <v>20</v>
      </c>
      <c r="M891" s="4">
        <v>3</v>
      </c>
      <c r="N891" s="4" t="s">
        <v>3</v>
      </c>
      <c r="O891" s="4">
        <v>2</v>
      </c>
      <c r="P891" s="4"/>
      <c r="Q891" s="4"/>
      <c r="R891" s="4"/>
      <c r="S891" s="4"/>
      <c r="T891" s="4"/>
      <c r="U891" s="4"/>
      <c r="V891" s="4"/>
      <c r="W891" s="4"/>
    </row>
    <row r="892" spans="1:23" x14ac:dyDescent="0.2">
      <c r="A892" s="4">
        <v>50</v>
      </c>
      <c r="B892" s="4">
        <v>0</v>
      </c>
      <c r="C892" s="4">
        <v>0</v>
      </c>
      <c r="D892" s="4">
        <v>1</v>
      </c>
      <c r="E892" s="4">
        <v>207</v>
      </c>
      <c r="F892" s="4">
        <f>Source!U870</f>
        <v>0</v>
      </c>
      <c r="G892" s="4" t="s">
        <v>105</v>
      </c>
      <c r="H892" s="4" t="s">
        <v>106</v>
      </c>
      <c r="I892" s="4"/>
      <c r="J892" s="4"/>
      <c r="K892" s="4">
        <v>207</v>
      </c>
      <c r="L892" s="4">
        <v>21</v>
      </c>
      <c r="M892" s="4">
        <v>3</v>
      </c>
      <c r="N892" s="4" t="s">
        <v>3</v>
      </c>
      <c r="O892" s="4">
        <v>-1</v>
      </c>
      <c r="P892" s="4"/>
      <c r="Q892" s="4"/>
      <c r="R892" s="4"/>
      <c r="S892" s="4"/>
      <c r="T892" s="4"/>
      <c r="U892" s="4"/>
      <c r="V892" s="4"/>
      <c r="W892" s="4"/>
    </row>
    <row r="893" spans="1:23" x14ac:dyDescent="0.2">
      <c r="A893" s="4">
        <v>50</v>
      </c>
      <c r="B893" s="4">
        <v>0</v>
      </c>
      <c r="C893" s="4">
        <v>0</v>
      </c>
      <c r="D893" s="4">
        <v>1</v>
      </c>
      <c r="E893" s="4">
        <v>208</v>
      </c>
      <c r="F893" s="4">
        <f>Source!V870</f>
        <v>0</v>
      </c>
      <c r="G893" s="4" t="s">
        <v>107</v>
      </c>
      <c r="H893" s="4" t="s">
        <v>108</v>
      </c>
      <c r="I893" s="4"/>
      <c r="J893" s="4"/>
      <c r="K893" s="4">
        <v>208</v>
      </c>
      <c r="L893" s="4">
        <v>22</v>
      </c>
      <c r="M893" s="4">
        <v>3</v>
      </c>
      <c r="N893" s="4" t="s">
        <v>3</v>
      </c>
      <c r="O893" s="4">
        <v>-1</v>
      </c>
      <c r="P893" s="4"/>
      <c r="Q893" s="4"/>
      <c r="R893" s="4"/>
      <c r="S893" s="4"/>
      <c r="T893" s="4"/>
      <c r="U893" s="4"/>
      <c r="V893" s="4"/>
      <c r="W893" s="4"/>
    </row>
    <row r="894" spans="1:23" x14ac:dyDescent="0.2">
      <c r="A894" s="4">
        <v>50</v>
      </c>
      <c r="B894" s="4">
        <v>0</v>
      </c>
      <c r="C894" s="4">
        <v>0</v>
      </c>
      <c r="D894" s="4">
        <v>1</v>
      </c>
      <c r="E894" s="4">
        <v>209</v>
      </c>
      <c r="F894" s="4">
        <f>ROUND(Source!W870,O894)</f>
        <v>0</v>
      </c>
      <c r="G894" s="4" t="s">
        <v>109</v>
      </c>
      <c r="H894" s="4" t="s">
        <v>110</v>
      </c>
      <c r="I894" s="4"/>
      <c r="J894" s="4"/>
      <c r="K894" s="4">
        <v>209</v>
      </c>
      <c r="L894" s="4">
        <v>23</v>
      </c>
      <c r="M894" s="4">
        <v>3</v>
      </c>
      <c r="N894" s="4" t="s">
        <v>3</v>
      </c>
      <c r="O894" s="4">
        <v>2</v>
      </c>
      <c r="P894" s="4"/>
      <c r="Q894" s="4"/>
      <c r="R894" s="4"/>
      <c r="S894" s="4"/>
      <c r="T894" s="4"/>
      <c r="U894" s="4"/>
      <c r="V894" s="4"/>
      <c r="W894" s="4"/>
    </row>
    <row r="895" spans="1:23" x14ac:dyDescent="0.2">
      <c r="A895" s="4">
        <v>50</v>
      </c>
      <c r="B895" s="4">
        <v>0</v>
      </c>
      <c r="C895" s="4">
        <v>0</v>
      </c>
      <c r="D895" s="4">
        <v>1</v>
      </c>
      <c r="E895" s="4">
        <v>210</v>
      </c>
      <c r="F895" s="4">
        <f>ROUND(Source!X870,O895)</f>
        <v>0</v>
      </c>
      <c r="G895" s="4" t="s">
        <v>111</v>
      </c>
      <c r="H895" s="4" t="s">
        <v>112</v>
      </c>
      <c r="I895" s="4"/>
      <c r="J895" s="4"/>
      <c r="K895" s="4">
        <v>210</v>
      </c>
      <c r="L895" s="4">
        <v>24</v>
      </c>
      <c r="M895" s="4">
        <v>3</v>
      </c>
      <c r="N895" s="4" t="s">
        <v>3</v>
      </c>
      <c r="O895" s="4">
        <v>2</v>
      </c>
      <c r="P895" s="4"/>
      <c r="Q895" s="4"/>
      <c r="R895" s="4"/>
      <c r="S895" s="4"/>
      <c r="T895" s="4"/>
      <c r="U895" s="4"/>
      <c r="V895" s="4"/>
      <c r="W895" s="4"/>
    </row>
    <row r="896" spans="1:23" x14ac:dyDescent="0.2">
      <c r="A896" s="4">
        <v>50</v>
      </c>
      <c r="B896" s="4">
        <v>0</v>
      </c>
      <c r="C896" s="4">
        <v>0</v>
      </c>
      <c r="D896" s="4">
        <v>1</v>
      </c>
      <c r="E896" s="4">
        <v>211</v>
      </c>
      <c r="F896" s="4">
        <f>ROUND(Source!Y870,O896)</f>
        <v>0</v>
      </c>
      <c r="G896" s="4" t="s">
        <v>113</v>
      </c>
      <c r="H896" s="4" t="s">
        <v>114</v>
      </c>
      <c r="I896" s="4"/>
      <c r="J896" s="4"/>
      <c r="K896" s="4">
        <v>211</v>
      </c>
      <c r="L896" s="4">
        <v>25</v>
      </c>
      <c r="M896" s="4">
        <v>3</v>
      </c>
      <c r="N896" s="4" t="s">
        <v>3</v>
      </c>
      <c r="O896" s="4">
        <v>2</v>
      </c>
      <c r="P896" s="4"/>
      <c r="Q896" s="4"/>
      <c r="R896" s="4"/>
      <c r="S896" s="4"/>
      <c r="T896" s="4"/>
      <c r="U896" s="4"/>
      <c r="V896" s="4"/>
      <c r="W896" s="4"/>
    </row>
    <row r="897" spans="1:206" x14ac:dyDescent="0.2">
      <c r="A897" s="4">
        <v>50</v>
      </c>
      <c r="B897" s="4">
        <v>0</v>
      </c>
      <c r="C897" s="4">
        <v>0</v>
      </c>
      <c r="D897" s="4">
        <v>1</v>
      </c>
      <c r="E897" s="4">
        <v>224</v>
      </c>
      <c r="F897" s="4">
        <f>ROUND(Source!AR870,O897)</f>
        <v>0</v>
      </c>
      <c r="G897" s="4" t="s">
        <v>115</v>
      </c>
      <c r="H897" s="4" t="s">
        <v>116</v>
      </c>
      <c r="I897" s="4"/>
      <c r="J897" s="4"/>
      <c r="K897" s="4">
        <v>224</v>
      </c>
      <c r="L897" s="4">
        <v>26</v>
      </c>
      <c r="M897" s="4">
        <v>3</v>
      </c>
      <c r="N897" s="4" t="s">
        <v>3</v>
      </c>
      <c r="O897" s="4">
        <v>2</v>
      </c>
      <c r="P897" s="4"/>
      <c r="Q897" s="4"/>
      <c r="R897" s="4"/>
      <c r="S897" s="4"/>
      <c r="T897" s="4"/>
      <c r="U897" s="4"/>
      <c r="V897" s="4"/>
      <c r="W897" s="4"/>
    </row>
    <row r="899" spans="1:206" x14ac:dyDescent="0.2">
      <c r="A899" s="2">
        <v>51</v>
      </c>
      <c r="B899" s="2">
        <f>B20</f>
        <v>1</v>
      </c>
      <c r="C899" s="2">
        <f>A20</f>
        <v>3</v>
      </c>
      <c r="D899" s="2">
        <f>ROW(A20)</f>
        <v>20</v>
      </c>
      <c r="E899" s="2"/>
      <c r="F899" s="2" t="str">
        <f>IF(F20&lt;&gt;"",F20,"")</f>
        <v>Новая локальная смета</v>
      </c>
      <c r="G899" s="2" t="str">
        <f>IF(G20&lt;&gt;"",G20,"")</f>
        <v>Таганский</v>
      </c>
      <c r="H899" s="2">
        <v>0</v>
      </c>
      <c r="I899" s="2"/>
      <c r="J899" s="2"/>
      <c r="K899" s="2"/>
      <c r="L899" s="2"/>
      <c r="M899" s="2"/>
      <c r="N899" s="2"/>
      <c r="O899" s="2">
        <f t="shared" ref="O899:T899" si="621">ROUND(O153+O387+O548+O703+O870+AB899,2)</f>
        <v>1807941.6</v>
      </c>
      <c r="P899" s="2">
        <f t="shared" si="621"/>
        <v>1120627.73</v>
      </c>
      <c r="Q899" s="2">
        <f t="shared" si="621"/>
        <v>461467.9</v>
      </c>
      <c r="R899" s="2">
        <f t="shared" si="621"/>
        <v>251387.27</v>
      </c>
      <c r="S899" s="2">
        <f t="shared" si="621"/>
        <v>225845.97</v>
      </c>
      <c r="T899" s="2">
        <f t="shared" si="621"/>
        <v>0</v>
      </c>
      <c r="U899" s="2">
        <f>U153+U387+U548+U703+U870+AH899</f>
        <v>1156.9154366692001</v>
      </c>
      <c r="V899" s="2">
        <f>V153+V387+V548+V703+V870+AI899</f>
        <v>0</v>
      </c>
      <c r="W899" s="2">
        <f>ROUND(W153+W387+W548+W703+W870+AJ899,2)</f>
        <v>0</v>
      </c>
      <c r="X899" s="2">
        <f>ROUND(X153+X387+X548+X703+X870+AK899,2)</f>
        <v>158092.17000000001</v>
      </c>
      <c r="Y899" s="2">
        <f>ROUND(Y153+Y387+Y548+Y703+Y870+AL899,2)</f>
        <v>22584.6</v>
      </c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>
        <f t="shared" ref="AO899:BC899" si="622">ROUND(AO153+AO387+AO548+AO703+AO870+BX899,2)</f>
        <v>0</v>
      </c>
      <c r="AP899" s="2">
        <f t="shared" si="622"/>
        <v>0</v>
      </c>
      <c r="AQ899" s="2">
        <f t="shared" si="622"/>
        <v>0</v>
      </c>
      <c r="AR899" s="2">
        <f t="shared" si="622"/>
        <v>2034609.43</v>
      </c>
      <c r="AS899" s="2">
        <f t="shared" si="622"/>
        <v>0</v>
      </c>
      <c r="AT899" s="2">
        <f t="shared" si="622"/>
        <v>0</v>
      </c>
      <c r="AU899" s="2">
        <f t="shared" si="622"/>
        <v>2034609.43</v>
      </c>
      <c r="AV899" s="2">
        <f t="shared" si="622"/>
        <v>1120627.73</v>
      </c>
      <c r="AW899" s="2">
        <f t="shared" si="622"/>
        <v>1120627.73</v>
      </c>
      <c r="AX899" s="2">
        <f t="shared" si="622"/>
        <v>0</v>
      </c>
      <c r="AY899" s="2">
        <f t="shared" si="622"/>
        <v>1120627.73</v>
      </c>
      <c r="AZ899" s="2">
        <f t="shared" si="622"/>
        <v>0</v>
      </c>
      <c r="BA899" s="2">
        <f t="shared" si="622"/>
        <v>0</v>
      </c>
      <c r="BB899" s="2">
        <f t="shared" si="622"/>
        <v>0</v>
      </c>
      <c r="BC899" s="2">
        <f t="shared" si="622"/>
        <v>0</v>
      </c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>
        <v>0</v>
      </c>
    </row>
    <row r="901" spans="1:206" x14ac:dyDescent="0.2">
      <c r="A901" s="4">
        <v>50</v>
      </c>
      <c r="B901" s="4">
        <v>0</v>
      </c>
      <c r="C901" s="4">
        <v>0</v>
      </c>
      <c r="D901" s="4">
        <v>1</v>
      </c>
      <c r="E901" s="4">
        <v>201</v>
      </c>
      <c r="F901" s="4">
        <f>ROUND(Source!O899,O901)</f>
        <v>1807941.6</v>
      </c>
      <c r="G901" s="4" t="s">
        <v>65</v>
      </c>
      <c r="H901" s="4" t="s">
        <v>66</v>
      </c>
      <c r="I901" s="4"/>
      <c r="J901" s="4"/>
      <c r="K901" s="4">
        <v>201</v>
      </c>
      <c r="L901" s="4">
        <v>1</v>
      </c>
      <c r="M901" s="4">
        <v>3</v>
      </c>
      <c r="N901" s="4" t="s">
        <v>3</v>
      </c>
      <c r="O901" s="4">
        <v>2</v>
      </c>
      <c r="P901" s="4"/>
      <c r="Q901" s="4"/>
      <c r="R901" s="4"/>
      <c r="S901" s="4"/>
      <c r="T901" s="4"/>
      <c r="U901" s="4"/>
      <c r="V901" s="4"/>
      <c r="W901" s="4"/>
    </row>
    <row r="902" spans="1:206" x14ac:dyDescent="0.2">
      <c r="A902" s="4">
        <v>50</v>
      </c>
      <c r="B902" s="4">
        <v>0</v>
      </c>
      <c r="C902" s="4">
        <v>0</v>
      </c>
      <c r="D902" s="4">
        <v>1</v>
      </c>
      <c r="E902" s="4">
        <v>202</v>
      </c>
      <c r="F902" s="4">
        <f>ROUND(Source!P899,O902)</f>
        <v>1120627.73</v>
      </c>
      <c r="G902" s="4" t="s">
        <v>67</v>
      </c>
      <c r="H902" s="4" t="s">
        <v>68</v>
      </c>
      <c r="I902" s="4"/>
      <c r="J902" s="4"/>
      <c r="K902" s="4">
        <v>202</v>
      </c>
      <c r="L902" s="4">
        <v>2</v>
      </c>
      <c r="M902" s="4">
        <v>3</v>
      </c>
      <c r="N902" s="4" t="s">
        <v>3</v>
      </c>
      <c r="O902" s="4">
        <v>2</v>
      </c>
      <c r="P902" s="4"/>
      <c r="Q902" s="4"/>
      <c r="R902" s="4"/>
      <c r="S902" s="4"/>
      <c r="T902" s="4"/>
      <c r="U902" s="4"/>
      <c r="V902" s="4"/>
      <c r="W902" s="4"/>
    </row>
    <row r="903" spans="1:206" x14ac:dyDescent="0.2">
      <c r="A903" s="4">
        <v>50</v>
      </c>
      <c r="B903" s="4">
        <v>0</v>
      </c>
      <c r="C903" s="4">
        <v>0</v>
      </c>
      <c r="D903" s="4">
        <v>1</v>
      </c>
      <c r="E903" s="4">
        <v>222</v>
      </c>
      <c r="F903" s="4">
        <f>ROUND(Source!AO899,O903)</f>
        <v>0</v>
      </c>
      <c r="G903" s="4" t="s">
        <v>69</v>
      </c>
      <c r="H903" s="4" t="s">
        <v>70</v>
      </c>
      <c r="I903" s="4"/>
      <c r="J903" s="4"/>
      <c r="K903" s="4">
        <v>222</v>
      </c>
      <c r="L903" s="4">
        <v>3</v>
      </c>
      <c r="M903" s="4">
        <v>3</v>
      </c>
      <c r="N903" s="4" t="s">
        <v>3</v>
      </c>
      <c r="O903" s="4">
        <v>2</v>
      </c>
      <c r="P903" s="4"/>
      <c r="Q903" s="4"/>
      <c r="R903" s="4"/>
      <c r="S903" s="4"/>
      <c r="T903" s="4"/>
      <c r="U903" s="4"/>
      <c r="V903" s="4"/>
      <c r="W903" s="4"/>
    </row>
    <row r="904" spans="1:206" x14ac:dyDescent="0.2">
      <c r="A904" s="4">
        <v>50</v>
      </c>
      <c r="B904" s="4">
        <v>0</v>
      </c>
      <c r="C904" s="4">
        <v>0</v>
      </c>
      <c r="D904" s="4">
        <v>1</v>
      </c>
      <c r="E904" s="4">
        <v>225</v>
      </c>
      <c r="F904" s="4">
        <f>ROUND(Source!AV899,O904)</f>
        <v>1120627.73</v>
      </c>
      <c r="G904" s="4" t="s">
        <v>71</v>
      </c>
      <c r="H904" s="4" t="s">
        <v>72</v>
      </c>
      <c r="I904" s="4"/>
      <c r="J904" s="4"/>
      <c r="K904" s="4">
        <v>225</v>
      </c>
      <c r="L904" s="4">
        <v>4</v>
      </c>
      <c r="M904" s="4">
        <v>3</v>
      </c>
      <c r="N904" s="4" t="s">
        <v>3</v>
      </c>
      <c r="O904" s="4">
        <v>2</v>
      </c>
      <c r="P904" s="4"/>
      <c r="Q904" s="4"/>
      <c r="R904" s="4"/>
      <c r="S904" s="4"/>
      <c r="T904" s="4"/>
      <c r="U904" s="4"/>
      <c r="V904" s="4"/>
      <c r="W904" s="4"/>
    </row>
    <row r="905" spans="1:206" x14ac:dyDescent="0.2">
      <c r="A905" s="4">
        <v>50</v>
      </c>
      <c r="B905" s="4">
        <v>0</v>
      </c>
      <c r="C905" s="4">
        <v>0</v>
      </c>
      <c r="D905" s="4">
        <v>1</v>
      </c>
      <c r="E905" s="4">
        <v>226</v>
      </c>
      <c r="F905" s="4">
        <f>ROUND(Source!AW899,O905)</f>
        <v>1120627.73</v>
      </c>
      <c r="G905" s="4" t="s">
        <v>73</v>
      </c>
      <c r="H905" s="4" t="s">
        <v>74</v>
      </c>
      <c r="I905" s="4"/>
      <c r="J905" s="4"/>
      <c r="K905" s="4">
        <v>226</v>
      </c>
      <c r="L905" s="4">
        <v>5</v>
      </c>
      <c r="M905" s="4">
        <v>3</v>
      </c>
      <c r="N905" s="4" t="s">
        <v>3</v>
      </c>
      <c r="O905" s="4">
        <v>2</v>
      </c>
      <c r="P905" s="4"/>
      <c r="Q905" s="4"/>
      <c r="R905" s="4"/>
      <c r="S905" s="4"/>
      <c r="T905" s="4"/>
      <c r="U905" s="4"/>
      <c r="V905" s="4"/>
      <c r="W905" s="4"/>
    </row>
    <row r="906" spans="1:206" x14ac:dyDescent="0.2">
      <c r="A906" s="4">
        <v>50</v>
      </c>
      <c r="B906" s="4">
        <v>0</v>
      </c>
      <c r="C906" s="4">
        <v>0</v>
      </c>
      <c r="D906" s="4">
        <v>1</v>
      </c>
      <c r="E906" s="4">
        <v>227</v>
      </c>
      <c r="F906" s="4">
        <f>ROUND(Source!AX899,O906)</f>
        <v>0</v>
      </c>
      <c r="G906" s="4" t="s">
        <v>75</v>
      </c>
      <c r="H906" s="4" t="s">
        <v>76</v>
      </c>
      <c r="I906" s="4"/>
      <c r="J906" s="4"/>
      <c r="K906" s="4">
        <v>227</v>
      </c>
      <c r="L906" s="4">
        <v>6</v>
      </c>
      <c r="M906" s="4">
        <v>3</v>
      </c>
      <c r="N906" s="4" t="s">
        <v>3</v>
      </c>
      <c r="O906" s="4">
        <v>2</v>
      </c>
      <c r="P906" s="4"/>
      <c r="Q906" s="4"/>
      <c r="R906" s="4"/>
      <c r="S906" s="4"/>
      <c r="T906" s="4"/>
      <c r="U906" s="4"/>
      <c r="V906" s="4"/>
      <c r="W906" s="4"/>
    </row>
    <row r="907" spans="1:206" x14ac:dyDescent="0.2">
      <c r="A907" s="4">
        <v>50</v>
      </c>
      <c r="B907" s="4">
        <v>0</v>
      </c>
      <c r="C907" s="4">
        <v>0</v>
      </c>
      <c r="D907" s="4">
        <v>1</v>
      </c>
      <c r="E907" s="4">
        <v>228</v>
      </c>
      <c r="F907" s="4">
        <f>ROUND(Source!AY899,O907)</f>
        <v>1120627.73</v>
      </c>
      <c r="G907" s="4" t="s">
        <v>77</v>
      </c>
      <c r="H907" s="4" t="s">
        <v>78</v>
      </c>
      <c r="I907" s="4"/>
      <c r="J907" s="4"/>
      <c r="K907" s="4">
        <v>228</v>
      </c>
      <c r="L907" s="4">
        <v>7</v>
      </c>
      <c r="M907" s="4">
        <v>3</v>
      </c>
      <c r="N907" s="4" t="s">
        <v>3</v>
      </c>
      <c r="O907" s="4">
        <v>2</v>
      </c>
      <c r="P907" s="4"/>
      <c r="Q907" s="4"/>
      <c r="R907" s="4"/>
      <c r="S907" s="4"/>
      <c r="T907" s="4"/>
      <c r="U907" s="4"/>
      <c r="V907" s="4"/>
      <c r="W907" s="4"/>
    </row>
    <row r="908" spans="1:206" x14ac:dyDescent="0.2">
      <c r="A908" s="4">
        <v>50</v>
      </c>
      <c r="B908" s="4">
        <v>0</v>
      </c>
      <c r="C908" s="4">
        <v>0</v>
      </c>
      <c r="D908" s="4">
        <v>1</v>
      </c>
      <c r="E908" s="4">
        <v>216</v>
      </c>
      <c r="F908" s="4">
        <f>ROUND(Source!AP899,O908)</f>
        <v>0</v>
      </c>
      <c r="G908" s="4" t="s">
        <v>79</v>
      </c>
      <c r="H908" s="4" t="s">
        <v>80</v>
      </c>
      <c r="I908" s="4"/>
      <c r="J908" s="4"/>
      <c r="K908" s="4">
        <v>216</v>
      </c>
      <c r="L908" s="4">
        <v>8</v>
      </c>
      <c r="M908" s="4">
        <v>3</v>
      </c>
      <c r="N908" s="4" t="s">
        <v>3</v>
      </c>
      <c r="O908" s="4">
        <v>2</v>
      </c>
      <c r="P908" s="4"/>
      <c r="Q908" s="4"/>
      <c r="R908" s="4"/>
      <c r="S908" s="4"/>
      <c r="T908" s="4"/>
      <c r="U908" s="4"/>
      <c r="V908" s="4"/>
      <c r="W908" s="4"/>
    </row>
    <row r="909" spans="1:206" x14ac:dyDescent="0.2">
      <c r="A909" s="4">
        <v>50</v>
      </c>
      <c r="B909" s="4">
        <v>0</v>
      </c>
      <c r="C909" s="4">
        <v>0</v>
      </c>
      <c r="D909" s="4">
        <v>1</v>
      </c>
      <c r="E909" s="4">
        <v>223</v>
      </c>
      <c r="F909" s="4">
        <f>ROUND(Source!AQ899,O909)</f>
        <v>0</v>
      </c>
      <c r="G909" s="4" t="s">
        <v>81</v>
      </c>
      <c r="H909" s="4" t="s">
        <v>82</v>
      </c>
      <c r="I909" s="4"/>
      <c r="J909" s="4"/>
      <c r="K909" s="4">
        <v>223</v>
      </c>
      <c r="L909" s="4">
        <v>9</v>
      </c>
      <c r="M909" s="4">
        <v>3</v>
      </c>
      <c r="N909" s="4" t="s">
        <v>3</v>
      </c>
      <c r="O909" s="4">
        <v>2</v>
      </c>
      <c r="P909" s="4"/>
      <c r="Q909" s="4"/>
      <c r="R909" s="4"/>
      <c r="S909" s="4"/>
      <c r="T909" s="4"/>
      <c r="U909" s="4"/>
      <c r="V909" s="4"/>
      <c r="W909" s="4"/>
    </row>
    <row r="910" spans="1:206" x14ac:dyDescent="0.2">
      <c r="A910" s="4">
        <v>50</v>
      </c>
      <c r="B910" s="4">
        <v>0</v>
      </c>
      <c r="C910" s="4">
        <v>0</v>
      </c>
      <c r="D910" s="4">
        <v>1</v>
      </c>
      <c r="E910" s="4">
        <v>229</v>
      </c>
      <c r="F910" s="4">
        <f>ROUND(Source!AZ899,O910)</f>
        <v>0</v>
      </c>
      <c r="G910" s="4" t="s">
        <v>83</v>
      </c>
      <c r="H910" s="4" t="s">
        <v>84</v>
      </c>
      <c r="I910" s="4"/>
      <c r="J910" s="4"/>
      <c r="K910" s="4">
        <v>229</v>
      </c>
      <c r="L910" s="4">
        <v>10</v>
      </c>
      <c r="M910" s="4">
        <v>3</v>
      </c>
      <c r="N910" s="4" t="s">
        <v>3</v>
      </c>
      <c r="O910" s="4">
        <v>2</v>
      </c>
      <c r="P910" s="4"/>
      <c r="Q910" s="4"/>
      <c r="R910" s="4"/>
      <c r="S910" s="4"/>
      <c r="T910" s="4"/>
      <c r="U910" s="4"/>
      <c r="V910" s="4"/>
      <c r="W910" s="4"/>
    </row>
    <row r="911" spans="1:206" x14ac:dyDescent="0.2">
      <c r="A911" s="4">
        <v>50</v>
      </c>
      <c r="B911" s="4">
        <v>0</v>
      </c>
      <c r="C911" s="4">
        <v>0</v>
      </c>
      <c r="D911" s="4">
        <v>1</v>
      </c>
      <c r="E911" s="4">
        <v>203</v>
      </c>
      <c r="F911" s="4">
        <f>ROUND(Source!Q899,O911)</f>
        <v>461467.9</v>
      </c>
      <c r="G911" s="4" t="s">
        <v>85</v>
      </c>
      <c r="H911" s="4" t="s">
        <v>86</v>
      </c>
      <c r="I911" s="4"/>
      <c r="J911" s="4"/>
      <c r="K911" s="4">
        <v>203</v>
      </c>
      <c r="L911" s="4">
        <v>11</v>
      </c>
      <c r="M911" s="4">
        <v>3</v>
      </c>
      <c r="N911" s="4" t="s">
        <v>3</v>
      </c>
      <c r="O911" s="4">
        <v>2</v>
      </c>
      <c r="P911" s="4"/>
      <c r="Q911" s="4"/>
      <c r="R911" s="4"/>
      <c r="S911" s="4"/>
      <c r="T911" s="4"/>
      <c r="U911" s="4"/>
      <c r="V911" s="4"/>
      <c r="W911" s="4"/>
    </row>
    <row r="912" spans="1:206" x14ac:dyDescent="0.2">
      <c r="A912" s="4">
        <v>50</v>
      </c>
      <c r="B912" s="4">
        <v>0</v>
      </c>
      <c r="C912" s="4">
        <v>0</v>
      </c>
      <c r="D912" s="4">
        <v>1</v>
      </c>
      <c r="E912" s="4">
        <v>231</v>
      </c>
      <c r="F912" s="4">
        <f>ROUND(Source!BB899,O912)</f>
        <v>0</v>
      </c>
      <c r="G912" s="4" t="s">
        <v>87</v>
      </c>
      <c r="H912" s="4" t="s">
        <v>88</v>
      </c>
      <c r="I912" s="4"/>
      <c r="J912" s="4"/>
      <c r="K912" s="4">
        <v>231</v>
      </c>
      <c r="L912" s="4">
        <v>12</v>
      </c>
      <c r="M912" s="4">
        <v>3</v>
      </c>
      <c r="N912" s="4" t="s">
        <v>3</v>
      </c>
      <c r="O912" s="4">
        <v>2</v>
      </c>
      <c r="P912" s="4"/>
      <c r="Q912" s="4"/>
      <c r="R912" s="4"/>
      <c r="S912" s="4"/>
      <c r="T912" s="4"/>
      <c r="U912" s="4"/>
      <c r="V912" s="4"/>
      <c r="W912" s="4"/>
    </row>
    <row r="913" spans="1:23" x14ac:dyDescent="0.2">
      <c r="A913" s="4">
        <v>50</v>
      </c>
      <c r="B913" s="4">
        <v>0</v>
      </c>
      <c r="C913" s="4">
        <v>0</v>
      </c>
      <c r="D913" s="4">
        <v>1</v>
      </c>
      <c r="E913" s="4">
        <v>204</v>
      </c>
      <c r="F913" s="4">
        <f>ROUND(Source!R899,O913)</f>
        <v>251387.27</v>
      </c>
      <c r="G913" s="4" t="s">
        <v>89</v>
      </c>
      <c r="H913" s="4" t="s">
        <v>90</v>
      </c>
      <c r="I913" s="4"/>
      <c r="J913" s="4"/>
      <c r="K913" s="4">
        <v>204</v>
      </c>
      <c r="L913" s="4">
        <v>13</v>
      </c>
      <c r="M913" s="4">
        <v>3</v>
      </c>
      <c r="N913" s="4" t="s">
        <v>3</v>
      </c>
      <c r="O913" s="4">
        <v>2</v>
      </c>
      <c r="P913" s="4"/>
      <c r="Q913" s="4"/>
      <c r="R913" s="4"/>
      <c r="S913" s="4"/>
      <c r="T913" s="4"/>
      <c r="U913" s="4"/>
      <c r="V913" s="4"/>
      <c r="W913" s="4"/>
    </row>
    <row r="914" spans="1:23" x14ac:dyDescent="0.2">
      <c r="A914" s="4">
        <v>50</v>
      </c>
      <c r="B914" s="4">
        <v>0</v>
      </c>
      <c r="C914" s="4">
        <v>0</v>
      </c>
      <c r="D914" s="4">
        <v>1</v>
      </c>
      <c r="E914" s="4">
        <v>205</v>
      </c>
      <c r="F914" s="4">
        <f>ROUND(Source!S899,O914)</f>
        <v>225845.97</v>
      </c>
      <c r="G914" s="4" t="s">
        <v>91</v>
      </c>
      <c r="H914" s="4" t="s">
        <v>92</v>
      </c>
      <c r="I914" s="4"/>
      <c r="J914" s="4"/>
      <c r="K914" s="4">
        <v>205</v>
      </c>
      <c r="L914" s="4">
        <v>14</v>
      </c>
      <c r="M914" s="4">
        <v>3</v>
      </c>
      <c r="N914" s="4" t="s">
        <v>3</v>
      </c>
      <c r="O914" s="4">
        <v>2</v>
      </c>
      <c r="P914" s="4"/>
      <c r="Q914" s="4"/>
      <c r="R914" s="4"/>
      <c r="S914" s="4"/>
      <c r="T914" s="4"/>
      <c r="U914" s="4"/>
      <c r="V914" s="4"/>
      <c r="W914" s="4"/>
    </row>
    <row r="915" spans="1:23" x14ac:dyDescent="0.2">
      <c r="A915" s="4">
        <v>50</v>
      </c>
      <c r="B915" s="4">
        <v>0</v>
      </c>
      <c r="C915" s="4">
        <v>0</v>
      </c>
      <c r="D915" s="4">
        <v>1</v>
      </c>
      <c r="E915" s="4">
        <v>232</v>
      </c>
      <c r="F915" s="4">
        <f>ROUND(Source!BC899,O915)</f>
        <v>0</v>
      </c>
      <c r="G915" s="4" t="s">
        <v>93</v>
      </c>
      <c r="H915" s="4" t="s">
        <v>94</v>
      </c>
      <c r="I915" s="4"/>
      <c r="J915" s="4"/>
      <c r="K915" s="4">
        <v>232</v>
      </c>
      <c r="L915" s="4">
        <v>15</v>
      </c>
      <c r="M915" s="4">
        <v>3</v>
      </c>
      <c r="N915" s="4" t="s">
        <v>3</v>
      </c>
      <c r="O915" s="4">
        <v>2</v>
      </c>
      <c r="P915" s="4"/>
      <c r="Q915" s="4"/>
      <c r="R915" s="4"/>
      <c r="S915" s="4"/>
      <c r="T915" s="4"/>
      <c r="U915" s="4"/>
      <c r="V915" s="4"/>
      <c r="W915" s="4"/>
    </row>
    <row r="916" spans="1:23" x14ac:dyDescent="0.2">
      <c r="A916" s="4">
        <v>50</v>
      </c>
      <c r="B916" s="4">
        <v>0</v>
      </c>
      <c r="C916" s="4">
        <v>0</v>
      </c>
      <c r="D916" s="4">
        <v>1</v>
      </c>
      <c r="E916" s="4">
        <v>214</v>
      </c>
      <c r="F916" s="4">
        <f>ROUND(Source!AS899,O916)</f>
        <v>0</v>
      </c>
      <c r="G916" s="4" t="s">
        <v>95</v>
      </c>
      <c r="H916" s="4" t="s">
        <v>96</v>
      </c>
      <c r="I916" s="4"/>
      <c r="J916" s="4"/>
      <c r="K916" s="4">
        <v>214</v>
      </c>
      <c r="L916" s="4">
        <v>16</v>
      </c>
      <c r="M916" s="4">
        <v>3</v>
      </c>
      <c r="N916" s="4" t="s">
        <v>3</v>
      </c>
      <c r="O916" s="4">
        <v>2</v>
      </c>
      <c r="P916" s="4"/>
      <c r="Q916" s="4"/>
      <c r="R916" s="4"/>
      <c r="S916" s="4"/>
      <c r="T916" s="4"/>
      <c r="U916" s="4"/>
      <c r="V916" s="4"/>
      <c r="W916" s="4"/>
    </row>
    <row r="917" spans="1:23" x14ac:dyDescent="0.2">
      <c r="A917" s="4">
        <v>50</v>
      </c>
      <c r="B917" s="4">
        <v>0</v>
      </c>
      <c r="C917" s="4">
        <v>0</v>
      </c>
      <c r="D917" s="4">
        <v>1</v>
      </c>
      <c r="E917" s="4">
        <v>215</v>
      </c>
      <c r="F917" s="4">
        <f>ROUND(Source!AT899,O917)</f>
        <v>0</v>
      </c>
      <c r="G917" s="4" t="s">
        <v>97</v>
      </c>
      <c r="H917" s="4" t="s">
        <v>98</v>
      </c>
      <c r="I917" s="4"/>
      <c r="J917" s="4"/>
      <c r="K917" s="4">
        <v>215</v>
      </c>
      <c r="L917" s="4">
        <v>17</v>
      </c>
      <c r="M917" s="4">
        <v>3</v>
      </c>
      <c r="N917" s="4" t="s">
        <v>3</v>
      </c>
      <c r="O917" s="4">
        <v>2</v>
      </c>
      <c r="P917" s="4"/>
      <c r="Q917" s="4"/>
      <c r="R917" s="4"/>
      <c r="S917" s="4"/>
      <c r="T917" s="4"/>
      <c r="U917" s="4"/>
      <c r="V917" s="4"/>
      <c r="W917" s="4"/>
    </row>
    <row r="918" spans="1:23" x14ac:dyDescent="0.2">
      <c r="A918" s="4">
        <v>50</v>
      </c>
      <c r="B918" s="4">
        <v>0</v>
      </c>
      <c r="C918" s="4">
        <v>0</v>
      </c>
      <c r="D918" s="4">
        <v>1</v>
      </c>
      <c r="E918" s="4">
        <v>217</v>
      </c>
      <c r="F918" s="4">
        <f>ROUND(Source!AU899,O918)</f>
        <v>2034609.43</v>
      </c>
      <c r="G918" s="4" t="s">
        <v>99</v>
      </c>
      <c r="H918" s="4" t="s">
        <v>100</v>
      </c>
      <c r="I918" s="4"/>
      <c r="J918" s="4"/>
      <c r="K918" s="4">
        <v>217</v>
      </c>
      <c r="L918" s="4">
        <v>18</v>
      </c>
      <c r="M918" s="4">
        <v>3</v>
      </c>
      <c r="N918" s="4" t="s">
        <v>3</v>
      </c>
      <c r="O918" s="4">
        <v>2</v>
      </c>
      <c r="P918" s="4"/>
      <c r="Q918" s="4"/>
      <c r="R918" s="4"/>
      <c r="S918" s="4"/>
      <c r="T918" s="4"/>
      <c r="U918" s="4"/>
      <c r="V918" s="4"/>
      <c r="W918" s="4"/>
    </row>
    <row r="919" spans="1:23" x14ac:dyDescent="0.2">
      <c r="A919" s="4">
        <v>50</v>
      </c>
      <c r="B919" s="4">
        <v>0</v>
      </c>
      <c r="C919" s="4">
        <v>0</v>
      </c>
      <c r="D919" s="4">
        <v>1</v>
      </c>
      <c r="E919" s="4">
        <v>230</v>
      </c>
      <c r="F919" s="4">
        <f>ROUND(Source!BA899,O919)</f>
        <v>0</v>
      </c>
      <c r="G919" s="4" t="s">
        <v>101</v>
      </c>
      <c r="H919" s="4" t="s">
        <v>102</v>
      </c>
      <c r="I919" s="4"/>
      <c r="J919" s="4"/>
      <c r="K919" s="4">
        <v>230</v>
      </c>
      <c r="L919" s="4">
        <v>19</v>
      </c>
      <c r="M919" s="4">
        <v>3</v>
      </c>
      <c r="N919" s="4" t="s">
        <v>3</v>
      </c>
      <c r="O919" s="4">
        <v>2</v>
      </c>
      <c r="P919" s="4"/>
      <c r="Q919" s="4"/>
      <c r="R919" s="4"/>
      <c r="S919" s="4"/>
      <c r="T919" s="4"/>
      <c r="U919" s="4"/>
      <c r="V919" s="4"/>
      <c r="W919" s="4"/>
    </row>
    <row r="920" spans="1:23" x14ac:dyDescent="0.2">
      <c r="A920" s="4">
        <v>50</v>
      </c>
      <c r="B920" s="4">
        <v>0</v>
      </c>
      <c r="C920" s="4">
        <v>0</v>
      </c>
      <c r="D920" s="4">
        <v>1</v>
      </c>
      <c r="E920" s="4">
        <v>206</v>
      </c>
      <c r="F920" s="4">
        <f>ROUND(Source!T899,O920)</f>
        <v>0</v>
      </c>
      <c r="G920" s="4" t="s">
        <v>103</v>
      </c>
      <c r="H920" s="4" t="s">
        <v>104</v>
      </c>
      <c r="I920" s="4"/>
      <c r="J920" s="4"/>
      <c r="K920" s="4">
        <v>206</v>
      </c>
      <c r="L920" s="4">
        <v>20</v>
      </c>
      <c r="M920" s="4">
        <v>3</v>
      </c>
      <c r="N920" s="4" t="s">
        <v>3</v>
      </c>
      <c r="O920" s="4">
        <v>2</v>
      </c>
      <c r="P920" s="4"/>
      <c r="Q920" s="4"/>
      <c r="R920" s="4"/>
      <c r="S920" s="4"/>
      <c r="T920" s="4"/>
      <c r="U920" s="4"/>
      <c r="V920" s="4"/>
      <c r="W920" s="4"/>
    </row>
    <row r="921" spans="1:23" x14ac:dyDescent="0.2">
      <c r="A921" s="4">
        <v>50</v>
      </c>
      <c r="B921" s="4">
        <v>0</v>
      </c>
      <c r="C921" s="4">
        <v>0</v>
      </c>
      <c r="D921" s="4">
        <v>1</v>
      </c>
      <c r="E921" s="4">
        <v>207</v>
      </c>
      <c r="F921" s="4">
        <f>Source!U899</f>
        <v>1156.9154366692001</v>
      </c>
      <c r="G921" s="4" t="s">
        <v>105</v>
      </c>
      <c r="H921" s="4" t="s">
        <v>106</v>
      </c>
      <c r="I921" s="4"/>
      <c r="J921" s="4"/>
      <c r="K921" s="4">
        <v>207</v>
      </c>
      <c r="L921" s="4">
        <v>21</v>
      </c>
      <c r="M921" s="4">
        <v>3</v>
      </c>
      <c r="N921" s="4" t="s">
        <v>3</v>
      </c>
      <c r="O921" s="4">
        <v>-1</v>
      </c>
      <c r="P921" s="4"/>
      <c r="Q921" s="4"/>
      <c r="R921" s="4"/>
      <c r="S921" s="4"/>
      <c r="T921" s="4"/>
      <c r="U921" s="4"/>
      <c r="V921" s="4"/>
      <c r="W921" s="4"/>
    </row>
    <row r="922" spans="1:23" x14ac:dyDescent="0.2">
      <c r="A922" s="4">
        <v>50</v>
      </c>
      <c r="B922" s="4">
        <v>0</v>
      </c>
      <c r="C922" s="4">
        <v>0</v>
      </c>
      <c r="D922" s="4">
        <v>1</v>
      </c>
      <c r="E922" s="4">
        <v>208</v>
      </c>
      <c r="F922" s="4">
        <f>Source!V899</f>
        <v>0</v>
      </c>
      <c r="G922" s="4" t="s">
        <v>107</v>
      </c>
      <c r="H922" s="4" t="s">
        <v>108</v>
      </c>
      <c r="I922" s="4"/>
      <c r="J922" s="4"/>
      <c r="K922" s="4">
        <v>208</v>
      </c>
      <c r="L922" s="4">
        <v>22</v>
      </c>
      <c r="M922" s="4">
        <v>3</v>
      </c>
      <c r="N922" s="4" t="s">
        <v>3</v>
      </c>
      <c r="O922" s="4">
        <v>-1</v>
      </c>
      <c r="P922" s="4"/>
      <c r="Q922" s="4"/>
      <c r="R922" s="4"/>
      <c r="S922" s="4"/>
      <c r="T922" s="4"/>
      <c r="U922" s="4"/>
      <c r="V922" s="4"/>
      <c r="W922" s="4"/>
    </row>
    <row r="923" spans="1:23" x14ac:dyDescent="0.2">
      <c r="A923" s="4">
        <v>50</v>
      </c>
      <c r="B923" s="4">
        <v>0</v>
      </c>
      <c r="C923" s="4">
        <v>0</v>
      </c>
      <c r="D923" s="4">
        <v>1</v>
      </c>
      <c r="E923" s="4">
        <v>209</v>
      </c>
      <c r="F923" s="4">
        <f>ROUND(Source!W899,O923)</f>
        <v>0</v>
      </c>
      <c r="G923" s="4" t="s">
        <v>109</v>
      </c>
      <c r="H923" s="4" t="s">
        <v>110</v>
      </c>
      <c r="I923" s="4"/>
      <c r="J923" s="4"/>
      <c r="K923" s="4">
        <v>209</v>
      </c>
      <c r="L923" s="4">
        <v>23</v>
      </c>
      <c r="M923" s="4">
        <v>3</v>
      </c>
      <c r="N923" s="4" t="s">
        <v>3</v>
      </c>
      <c r="O923" s="4">
        <v>2</v>
      </c>
      <c r="P923" s="4"/>
      <c r="Q923" s="4"/>
      <c r="R923" s="4"/>
      <c r="S923" s="4"/>
      <c r="T923" s="4"/>
      <c r="U923" s="4"/>
      <c r="V923" s="4"/>
      <c r="W923" s="4"/>
    </row>
    <row r="924" spans="1:23" x14ac:dyDescent="0.2">
      <c r="A924" s="4">
        <v>50</v>
      </c>
      <c r="B924" s="4">
        <v>0</v>
      </c>
      <c r="C924" s="4">
        <v>0</v>
      </c>
      <c r="D924" s="4">
        <v>1</v>
      </c>
      <c r="E924" s="4">
        <v>210</v>
      </c>
      <c r="F924" s="4">
        <f>ROUND(Source!X899,O924)</f>
        <v>158092.17000000001</v>
      </c>
      <c r="G924" s="4" t="s">
        <v>111</v>
      </c>
      <c r="H924" s="4" t="s">
        <v>112</v>
      </c>
      <c r="I924" s="4"/>
      <c r="J924" s="4"/>
      <c r="K924" s="4">
        <v>210</v>
      </c>
      <c r="L924" s="4">
        <v>24</v>
      </c>
      <c r="M924" s="4">
        <v>3</v>
      </c>
      <c r="N924" s="4" t="s">
        <v>3</v>
      </c>
      <c r="O924" s="4">
        <v>2</v>
      </c>
      <c r="P924" s="4"/>
      <c r="Q924" s="4"/>
      <c r="R924" s="4"/>
      <c r="S924" s="4"/>
      <c r="T924" s="4"/>
      <c r="U924" s="4"/>
      <c r="V924" s="4"/>
      <c r="W924" s="4"/>
    </row>
    <row r="925" spans="1:23" x14ac:dyDescent="0.2">
      <c r="A925" s="4">
        <v>50</v>
      </c>
      <c r="B925" s="4">
        <v>0</v>
      </c>
      <c r="C925" s="4">
        <v>0</v>
      </c>
      <c r="D925" s="4">
        <v>1</v>
      </c>
      <c r="E925" s="4">
        <v>211</v>
      </c>
      <c r="F925" s="4">
        <f>ROUND(Source!Y899,O925)</f>
        <v>22584.6</v>
      </c>
      <c r="G925" s="4" t="s">
        <v>113</v>
      </c>
      <c r="H925" s="4" t="s">
        <v>114</v>
      </c>
      <c r="I925" s="4"/>
      <c r="J925" s="4"/>
      <c r="K925" s="4">
        <v>211</v>
      </c>
      <c r="L925" s="4">
        <v>25</v>
      </c>
      <c r="M925" s="4">
        <v>3</v>
      </c>
      <c r="N925" s="4" t="s">
        <v>3</v>
      </c>
      <c r="O925" s="4">
        <v>2</v>
      </c>
      <c r="P925" s="4"/>
      <c r="Q925" s="4"/>
      <c r="R925" s="4"/>
      <c r="S925" s="4"/>
      <c r="T925" s="4"/>
      <c r="U925" s="4"/>
      <c r="V925" s="4"/>
      <c r="W925" s="4"/>
    </row>
    <row r="926" spans="1:23" x14ac:dyDescent="0.2">
      <c r="A926" s="4">
        <v>50</v>
      </c>
      <c r="B926" s="4">
        <v>0</v>
      </c>
      <c r="C926" s="4">
        <v>0</v>
      </c>
      <c r="D926" s="4">
        <v>1</v>
      </c>
      <c r="E926" s="4">
        <v>224</v>
      </c>
      <c r="F926" s="4">
        <f>ROUND(Source!AR899,O926)</f>
        <v>2034609.43</v>
      </c>
      <c r="G926" s="4" t="s">
        <v>115</v>
      </c>
      <c r="H926" s="4" t="s">
        <v>116</v>
      </c>
      <c r="I926" s="4"/>
      <c r="J926" s="4"/>
      <c r="K926" s="4">
        <v>224</v>
      </c>
      <c r="L926" s="4">
        <v>26</v>
      </c>
      <c r="M926" s="4">
        <v>3</v>
      </c>
      <c r="N926" s="4" t="s">
        <v>3</v>
      </c>
      <c r="O926" s="4">
        <v>2</v>
      </c>
      <c r="P926" s="4"/>
      <c r="Q926" s="4"/>
      <c r="R926" s="4"/>
      <c r="S926" s="4"/>
      <c r="T926" s="4"/>
      <c r="U926" s="4"/>
      <c r="V926" s="4"/>
      <c r="W926" s="4"/>
    </row>
    <row r="927" spans="1:23" x14ac:dyDescent="0.2">
      <c r="A927" s="4">
        <v>50</v>
      </c>
      <c r="B927" s="4">
        <v>1</v>
      </c>
      <c r="C927" s="4">
        <v>0</v>
      </c>
      <c r="D927" s="4">
        <v>2</v>
      </c>
      <c r="E927" s="4">
        <v>0</v>
      </c>
      <c r="F927" s="4">
        <f>ROUND(F926-F925,O927)</f>
        <v>2012024.83</v>
      </c>
      <c r="G927" s="4" t="s">
        <v>357</v>
      </c>
      <c r="H927" s="4" t="s">
        <v>358</v>
      </c>
      <c r="I927" s="4"/>
      <c r="J927" s="4"/>
      <c r="K927" s="4">
        <v>212</v>
      </c>
      <c r="L927" s="4">
        <v>27</v>
      </c>
      <c r="M927" s="4">
        <v>0</v>
      </c>
      <c r="N927" s="4" t="s">
        <v>3</v>
      </c>
      <c r="O927" s="4">
        <v>2</v>
      </c>
      <c r="P927" s="4"/>
      <c r="Q927" s="4"/>
      <c r="R927" s="4"/>
      <c r="S927" s="4"/>
      <c r="T927" s="4"/>
      <c r="U927" s="4"/>
      <c r="V927" s="4"/>
      <c r="W927" s="4"/>
    </row>
    <row r="928" spans="1:23" x14ac:dyDescent="0.2">
      <c r="A928" s="4">
        <v>50</v>
      </c>
      <c r="B928" s="4">
        <v>1</v>
      </c>
      <c r="C928" s="4">
        <v>0</v>
      </c>
      <c r="D928" s="4">
        <v>2</v>
      </c>
      <c r="E928" s="4">
        <v>0</v>
      </c>
      <c r="F928" s="4">
        <f>ROUND(F913+F914,O928)</f>
        <v>477233.24</v>
      </c>
      <c r="G928" s="4" t="s">
        <v>359</v>
      </c>
      <c r="H928" s="4" t="s">
        <v>360</v>
      </c>
      <c r="I928" s="4"/>
      <c r="J928" s="4"/>
      <c r="K928" s="4">
        <v>212</v>
      </c>
      <c r="L928" s="4">
        <v>28</v>
      </c>
      <c r="M928" s="4">
        <v>0</v>
      </c>
      <c r="N928" s="4" t="s">
        <v>3</v>
      </c>
      <c r="O928" s="4">
        <v>2</v>
      </c>
      <c r="P928" s="4"/>
      <c r="Q928" s="4"/>
      <c r="R928" s="4"/>
      <c r="S928" s="4"/>
      <c r="T928" s="4"/>
      <c r="U928" s="4"/>
      <c r="V928" s="4"/>
      <c r="W928" s="4"/>
    </row>
    <row r="929" spans="1:206" x14ac:dyDescent="0.2">
      <c r="A929" s="4">
        <v>50</v>
      </c>
      <c r="B929" s="4">
        <v>1</v>
      </c>
      <c r="C929" s="4">
        <v>0</v>
      </c>
      <c r="D929" s="4">
        <v>2</v>
      </c>
      <c r="E929" s="4">
        <v>0</v>
      </c>
      <c r="F929" s="4">
        <f>ROUND((F927-F914-F913)*0.18,O929)</f>
        <v>276262.49</v>
      </c>
      <c r="G929" s="4" t="s">
        <v>361</v>
      </c>
      <c r="H929" s="4" t="s">
        <v>362</v>
      </c>
      <c r="I929" s="4"/>
      <c r="J929" s="4"/>
      <c r="K929" s="4">
        <v>212</v>
      </c>
      <c r="L929" s="4">
        <v>29</v>
      </c>
      <c r="M929" s="4">
        <v>0</v>
      </c>
      <c r="N929" s="4" t="s">
        <v>3</v>
      </c>
      <c r="O929" s="4">
        <v>2</v>
      </c>
      <c r="P929" s="4"/>
      <c r="Q929" s="4"/>
      <c r="R929" s="4"/>
      <c r="S929" s="4"/>
      <c r="T929" s="4"/>
      <c r="U929" s="4"/>
      <c r="V929" s="4"/>
      <c r="W929" s="4"/>
    </row>
    <row r="930" spans="1:206" x14ac:dyDescent="0.2">
      <c r="A930" s="4">
        <v>50</v>
      </c>
      <c r="B930" s="4">
        <v>1</v>
      </c>
      <c r="C930" s="4">
        <v>0</v>
      </c>
      <c r="D930" s="4">
        <v>2</v>
      </c>
      <c r="E930" s="4">
        <v>0</v>
      </c>
      <c r="F930" s="4">
        <f>ROUND(F927+F929,O930)</f>
        <v>2288287.3199999998</v>
      </c>
      <c r="G930" s="4" t="s">
        <v>363</v>
      </c>
      <c r="H930" s="4" t="s">
        <v>364</v>
      </c>
      <c r="I930" s="4"/>
      <c r="J930" s="4"/>
      <c r="K930" s="4">
        <v>212</v>
      </c>
      <c r="L930" s="4">
        <v>30</v>
      </c>
      <c r="M930" s="4">
        <v>0</v>
      </c>
      <c r="N930" s="4" t="s">
        <v>3</v>
      </c>
      <c r="O930" s="4">
        <v>2</v>
      </c>
      <c r="P930" s="4"/>
      <c r="Q930" s="4"/>
      <c r="R930" s="4"/>
      <c r="S930" s="4"/>
      <c r="T930" s="4"/>
      <c r="U930" s="4"/>
      <c r="V930" s="4"/>
      <c r="W930" s="4"/>
    </row>
    <row r="931" spans="1:206" x14ac:dyDescent="0.2">
      <c r="A931" s="4">
        <v>50</v>
      </c>
      <c r="B931" s="4">
        <v>1</v>
      </c>
      <c r="C931" s="4">
        <v>0</v>
      </c>
      <c r="D931" s="4">
        <v>2</v>
      </c>
      <c r="E931" s="4">
        <v>213</v>
      </c>
      <c r="F931" s="4">
        <f>ROUND(F926*1.18,O931)</f>
        <v>2400839.13</v>
      </c>
      <c r="G931" s="4" t="s">
        <v>365</v>
      </c>
      <c r="H931" s="4" t="s">
        <v>366</v>
      </c>
      <c r="I931" s="4"/>
      <c r="J931" s="4"/>
      <c r="K931" s="4">
        <v>212</v>
      </c>
      <c r="L931" s="4">
        <v>31</v>
      </c>
      <c r="M931" s="4">
        <v>0</v>
      </c>
      <c r="N931" s="4" t="s">
        <v>3</v>
      </c>
      <c r="O931" s="4">
        <v>2</v>
      </c>
      <c r="P931" s="4"/>
      <c r="Q931" s="4"/>
      <c r="R931" s="4"/>
      <c r="S931" s="4"/>
      <c r="T931" s="4"/>
      <c r="U931" s="4"/>
      <c r="V931" s="4"/>
      <c r="W931" s="4"/>
    </row>
    <row r="932" spans="1:206" x14ac:dyDescent="0.2">
      <c r="A932" s="4">
        <v>50</v>
      </c>
      <c r="B932" s="4">
        <v>1</v>
      </c>
      <c r="C932" s="4">
        <v>0</v>
      </c>
      <c r="D932" s="4">
        <v>2</v>
      </c>
      <c r="E932" s="4">
        <v>0</v>
      </c>
      <c r="F932" s="4">
        <f>ROUND(F931-F930,O932)</f>
        <v>112551.81</v>
      </c>
      <c r="G932" s="4" t="s">
        <v>367</v>
      </c>
      <c r="H932" s="4" t="s">
        <v>368</v>
      </c>
      <c r="I932" s="4"/>
      <c r="J932" s="4"/>
      <c r="K932" s="4">
        <v>212</v>
      </c>
      <c r="L932" s="4">
        <v>32</v>
      </c>
      <c r="M932" s="4">
        <v>0</v>
      </c>
      <c r="N932" s="4" t="s">
        <v>3</v>
      </c>
      <c r="O932" s="4">
        <v>2</v>
      </c>
      <c r="P932" s="4"/>
      <c r="Q932" s="4"/>
      <c r="R932" s="4"/>
      <c r="S932" s="4"/>
      <c r="T932" s="4"/>
      <c r="U932" s="4"/>
      <c r="V932" s="4"/>
      <c r="W932" s="4"/>
    </row>
    <row r="934" spans="1:206" x14ac:dyDescent="0.2">
      <c r="A934" s="2">
        <v>51</v>
      </c>
      <c r="B934" s="2">
        <f>B12</f>
        <v>970</v>
      </c>
      <c r="C934" s="2">
        <f>A12</f>
        <v>1</v>
      </c>
      <c r="D934" s="2">
        <f>ROW(A12)</f>
        <v>12</v>
      </c>
      <c r="E934" s="2"/>
      <c r="F934" s="2" t="str">
        <f>IF(F12&lt;&gt;"",F12,"")</f>
        <v/>
      </c>
      <c r="G934" s="2" t="str">
        <f>IF(G12&lt;&gt;"",G12,"")</f>
        <v>Локальные мероприятия 2020г. (Таганский)</v>
      </c>
      <c r="H934" s="2">
        <v>0</v>
      </c>
      <c r="I934" s="2"/>
      <c r="J934" s="2"/>
      <c r="K934" s="2"/>
      <c r="L934" s="2"/>
      <c r="M934" s="2"/>
      <c r="N934" s="2"/>
      <c r="O934" s="2">
        <f t="shared" ref="O934:T934" si="623">ROUND(O899,2)</f>
        <v>1807941.6</v>
      </c>
      <c r="P934" s="2">
        <f t="shared" si="623"/>
        <v>1120627.73</v>
      </c>
      <c r="Q934" s="2">
        <f t="shared" si="623"/>
        <v>461467.9</v>
      </c>
      <c r="R934" s="2">
        <f t="shared" si="623"/>
        <v>251387.27</v>
      </c>
      <c r="S934" s="2">
        <f t="shared" si="623"/>
        <v>225845.97</v>
      </c>
      <c r="T934" s="2">
        <f t="shared" si="623"/>
        <v>0</v>
      </c>
      <c r="U934" s="2">
        <f>U899</f>
        <v>1156.9154366692001</v>
      </c>
      <c r="V934" s="2">
        <f>V899</f>
        <v>0</v>
      </c>
      <c r="W934" s="2">
        <f>ROUND(W899,2)</f>
        <v>0</v>
      </c>
      <c r="X934" s="2">
        <f>ROUND(X899,2)</f>
        <v>158092.17000000001</v>
      </c>
      <c r="Y934" s="2">
        <f>ROUND(Y899,2)</f>
        <v>22584.6</v>
      </c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>
        <f t="shared" ref="AO934:BC934" si="624">ROUND(AO899,2)</f>
        <v>0</v>
      </c>
      <c r="AP934" s="2">
        <f t="shared" si="624"/>
        <v>0</v>
      </c>
      <c r="AQ934" s="2">
        <f t="shared" si="624"/>
        <v>0</v>
      </c>
      <c r="AR934" s="2">
        <f t="shared" si="624"/>
        <v>2034609.43</v>
      </c>
      <c r="AS934" s="2">
        <f t="shared" si="624"/>
        <v>0</v>
      </c>
      <c r="AT934" s="2">
        <f t="shared" si="624"/>
        <v>0</v>
      </c>
      <c r="AU934" s="2">
        <f t="shared" si="624"/>
        <v>2034609.43</v>
      </c>
      <c r="AV934" s="2">
        <f t="shared" si="624"/>
        <v>1120627.73</v>
      </c>
      <c r="AW934" s="2">
        <f t="shared" si="624"/>
        <v>1120627.73</v>
      </c>
      <c r="AX934" s="2">
        <f t="shared" si="624"/>
        <v>0</v>
      </c>
      <c r="AY934" s="2">
        <f t="shared" si="624"/>
        <v>1120627.73</v>
      </c>
      <c r="AZ934" s="2">
        <f t="shared" si="624"/>
        <v>0</v>
      </c>
      <c r="BA934" s="2">
        <f t="shared" si="624"/>
        <v>0</v>
      </c>
      <c r="BB934" s="2">
        <f t="shared" si="624"/>
        <v>0</v>
      </c>
      <c r="BC934" s="2">
        <f t="shared" si="624"/>
        <v>0</v>
      </c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>
        <v>0</v>
      </c>
    </row>
    <row r="936" spans="1:206" x14ac:dyDescent="0.2">
      <c r="A936" s="4">
        <v>50</v>
      </c>
      <c r="B936" s="4">
        <v>0</v>
      </c>
      <c r="C936" s="4">
        <v>0</v>
      </c>
      <c r="D936" s="4">
        <v>1</v>
      </c>
      <c r="E936" s="4">
        <v>201</v>
      </c>
      <c r="F936" s="4">
        <f>ROUND(Source!O934,O936)</f>
        <v>1807941.6</v>
      </c>
      <c r="G936" s="4" t="s">
        <v>65</v>
      </c>
      <c r="H936" s="4" t="s">
        <v>66</v>
      </c>
      <c r="I936" s="4"/>
      <c r="J936" s="4"/>
      <c r="K936" s="4">
        <v>201</v>
      </c>
      <c r="L936" s="4">
        <v>1</v>
      </c>
      <c r="M936" s="4">
        <v>3</v>
      </c>
      <c r="N936" s="4" t="s">
        <v>3</v>
      </c>
      <c r="O936" s="4">
        <v>2</v>
      </c>
      <c r="P936" s="4"/>
      <c r="Q936" s="4"/>
      <c r="R936" s="4"/>
      <c r="S936" s="4"/>
      <c r="T936" s="4"/>
      <c r="U936" s="4"/>
      <c r="V936" s="4"/>
      <c r="W936" s="4"/>
    </row>
    <row r="937" spans="1:206" x14ac:dyDescent="0.2">
      <c r="A937" s="4">
        <v>50</v>
      </c>
      <c r="B937" s="4">
        <v>0</v>
      </c>
      <c r="C937" s="4">
        <v>0</v>
      </c>
      <c r="D937" s="4">
        <v>1</v>
      </c>
      <c r="E937" s="4">
        <v>202</v>
      </c>
      <c r="F937" s="4">
        <f>ROUND(Source!P934,O937)</f>
        <v>1120627.73</v>
      </c>
      <c r="G937" s="4" t="s">
        <v>67</v>
      </c>
      <c r="H937" s="4" t="s">
        <v>68</v>
      </c>
      <c r="I937" s="4"/>
      <c r="J937" s="4"/>
      <c r="K937" s="4">
        <v>202</v>
      </c>
      <c r="L937" s="4">
        <v>2</v>
      </c>
      <c r="M937" s="4">
        <v>3</v>
      </c>
      <c r="N937" s="4" t="s">
        <v>3</v>
      </c>
      <c r="O937" s="4">
        <v>2</v>
      </c>
      <c r="P937" s="4"/>
      <c r="Q937" s="4"/>
      <c r="R937" s="4"/>
      <c r="S937" s="4"/>
      <c r="T937" s="4"/>
      <c r="U937" s="4"/>
      <c r="V937" s="4"/>
      <c r="W937" s="4"/>
    </row>
    <row r="938" spans="1:206" x14ac:dyDescent="0.2">
      <c r="A938" s="4">
        <v>50</v>
      </c>
      <c r="B938" s="4">
        <v>0</v>
      </c>
      <c r="C938" s="4">
        <v>0</v>
      </c>
      <c r="D938" s="4">
        <v>1</v>
      </c>
      <c r="E938" s="4">
        <v>222</v>
      </c>
      <c r="F938" s="4">
        <f>ROUND(Source!AO934,O938)</f>
        <v>0</v>
      </c>
      <c r="G938" s="4" t="s">
        <v>69</v>
      </c>
      <c r="H938" s="4" t="s">
        <v>70</v>
      </c>
      <c r="I938" s="4"/>
      <c r="J938" s="4"/>
      <c r="K938" s="4">
        <v>222</v>
      </c>
      <c r="L938" s="4">
        <v>3</v>
      </c>
      <c r="M938" s="4">
        <v>3</v>
      </c>
      <c r="N938" s="4" t="s">
        <v>3</v>
      </c>
      <c r="O938" s="4">
        <v>2</v>
      </c>
      <c r="P938" s="4"/>
      <c r="Q938" s="4"/>
      <c r="R938" s="4"/>
      <c r="S938" s="4"/>
      <c r="T938" s="4"/>
      <c r="U938" s="4"/>
      <c r="V938" s="4"/>
      <c r="W938" s="4"/>
    </row>
    <row r="939" spans="1:206" x14ac:dyDescent="0.2">
      <c r="A939" s="4">
        <v>50</v>
      </c>
      <c r="B939" s="4">
        <v>0</v>
      </c>
      <c r="C939" s="4">
        <v>0</v>
      </c>
      <c r="D939" s="4">
        <v>1</v>
      </c>
      <c r="E939" s="4">
        <v>225</v>
      </c>
      <c r="F939" s="4">
        <f>ROUND(Source!AV934,O939)</f>
        <v>1120627.73</v>
      </c>
      <c r="G939" s="4" t="s">
        <v>71</v>
      </c>
      <c r="H939" s="4" t="s">
        <v>72</v>
      </c>
      <c r="I939" s="4"/>
      <c r="J939" s="4"/>
      <c r="K939" s="4">
        <v>225</v>
      </c>
      <c r="L939" s="4">
        <v>4</v>
      </c>
      <c r="M939" s="4">
        <v>3</v>
      </c>
      <c r="N939" s="4" t="s">
        <v>3</v>
      </c>
      <c r="O939" s="4">
        <v>2</v>
      </c>
      <c r="P939" s="4"/>
      <c r="Q939" s="4"/>
      <c r="R939" s="4"/>
      <c r="S939" s="4"/>
      <c r="T939" s="4"/>
      <c r="U939" s="4"/>
      <c r="V939" s="4"/>
      <c r="W939" s="4"/>
    </row>
    <row r="940" spans="1:206" x14ac:dyDescent="0.2">
      <c r="A940" s="4">
        <v>50</v>
      </c>
      <c r="B940" s="4">
        <v>0</v>
      </c>
      <c r="C940" s="4">
        <v>0</v>
      </c>
      <c r="D940" s="4">
        <v>1</v>
      </c>
      <c r="E940" s="4">
        <v>226</v>
      </c>
      <c r="F940" s="4">
        <f>ROUND(Source!AW934,O940)</f>
        <v>1120627.73</v>
      </c>
      <c r="G940" s="4" t="s">
        <v>73</v>
      </c>
      <c r="H940" s="4" t="s">
        <v>74</v>
      </c>
      <c r="I940" s="4"/>
      <c r="J940" s="4"/>
      <c r="K940" s="4">
        <v>226</v>
      </c>
      <c r="L940" s="4">
        <v>5</v>
      </c>
      <c r="M940" s="4">
        <v>3</v>
      </c>
      <c r="N940" s="4" t="s">
        <v>3</v>
      </c>
      <c r="O940" s="4">
        <v>2</v>
      </c>
      <c r="P940" s="4"/>
      <c r="Q940" s="4"/>
      <c r="R940" s="4"/>
      <c r="S940" s="4"/>
      <c r="T940" s="4"/>
      <c r="U940" s="4"/>
      <c r="V940" s="4"/>
      <c r="W940" s="4"/>
    </row>
    <row r="941" spans="1:206" x14ac:dyDescent="0.2">
      <c r="A941" s="4">
        <v>50</v>
      </c>
      <c r="B941" s="4">
        <v>0</v>
      </c>
      <c r="C941" s="4">
        <v>0</v>
      </c>
      <c r="D941" s="4">
        <v>1</v>
      </c>
      <c r="E941" s="4">
        <v>227</v>
      </c>
      <c r="F941" s="4">
        <f>ROUND(Source!AX934,O941)</f>
        <v>0</v>
      </c>
      <c r="G941" s="4" t="s">
        <v>75</v>
      </c>
      <c r="H941" s="4" t="s">
        <v>76</v>
      </c>
      <c r="I941" s="4"/>
      <c r="J941" s="4"/>
      <c r="K941" s="4">
        <v>227</v>
      </c>
      <c r="L941" s="4">
        <v>6</v>
      </c>
      <c r="M941" s="4">
        <v>3</v>
      </c>
      <c r="N941" s="4" t="s">
        <v>3</v>
      </c>
      <c r="O941" s="4">
        <v>2</v>
      </c>
      <c r="P941" s="4"/>
      <c r="Q941" s="4"/>
      <c r="R941" s="4"/>
      <c r="S941" s="4"/>
      <c r="T941" s="4"/>
      <c r="U941" s="4"/>
      <c r="V941" s="4"/>
      <c r="W941" s="4"/>
    </row>
    <row r="942" spans="1:206" x14ac:dyDescent="0.2">
      <c r="A942" s="4">
        <v>50</v>
      </c>
      <c r="B942" s="4">
        <v>0</v>
      </c>
      <c r="C942" s="4">
        <v>0</v>
      </c>
      <c r="D942" s="4">
        <v>1</v>
      </c>
      <c r="E942" s="4">
        <v>228</v>
      </c>
      <c r="F942" s="4">
        <f>ROUND(Source!AY934,O942)</f>
        <v>1120627.73</v>
      </c>
      <c r="G942" s="4" t="s">
        <v>77</v>
      </c>
      <c r="H942" s="4" t="s">
        <v>78</v>
      </c>
      <c r="I942" s="4"/>
      <c r="J942" s="4"/>
      <c r="K942" s="4">
        <v>228</v>
      </c>
      <c r="L942" s="4">
        <v>7</v>
      </c>
      <c r="M942" s="4">
        <v>3</v>
      </c>
      <c r="N942" s="4" t="s">
        <v>3</v>
      </c>
      <c r="O942" s="4">
        <v>2</v>
      </c>
      <c r="P942" s="4"/>
      <c r="Q942" s="4"/>
      <c r="R942" s="4"/>
      <c r="S942" s="4"/>
      <c r="T942" s="4"/>
      <c r="U942" s="4"/>
      <c r="V942" s="4"/>
      <c r="W942" s="4"/>
    </row>
    <row r="943" spans="1:206" x14ac:dyDescent="0.2">
      <c r="A943" s="4">
        <v>50</v>
      </c>
      <c r="B943" s="4">
        <v>0</v>
      </c>
      <c r="C943" s="4">
        <v>0</v>
      </c>
      <c r="D943" s="4">
        <v>1</v>
      </c>
      <c r="E943" s="4">
        <v>216</v>
      </c>
      <c r="F943" s="4">
        <f>ROUND(Source!AP934,O943)</f>
        <v>0</v>
      </c>
      <c r="G943" s="4" t="s">
        <v>79</v>
      </c>
      <c r="H943" s="4" t="s">
        <v>80</v>
      </c>
      <c r="I943" s="4"/>
      <c r="J943" s="4"/>
      <c r="K943" s="4">
        <v>216</v>
      </c>
      <c r="L943" s="4">
        <v>8</v>
      </c>
      <c r="M943" s="4">
        <v>3</v>
      </c>
      <c r="N943" s="4" t="s">
        <v>3</v>
      </c>
      <c r="O943" s="4">
        <v>2</v>
      </c>
      <c r="P943" s="4"/>
      <c r="Q943" s="4"/>
      <c r="R943" s="4"/>
      <c r="S943" s="4"/>
      <c r="T943" s="4"/>
      <c r="U943" s="4"/>
      <c r="V943" s="4"/>
      <c r="W943" s="4"/>
    </row>
    <row r="944" spans="1:206" x14ac:dyDescent="0.2">
      <c r="A944" s="4">
        <v>50</v>
      </c>
      <c r="B944" s="4">
        <v>0</v>
      </c>
      <c r="C944" s="4">
        <v>0</v>
      </c>
      <c r="D944" s="4">
        <v>1</v>
      </c>
      <c r="E944" s="4">
        <v>223</v>
      </c>
      <c r="F944" s="4">
        <f>ROUND(Source!AQ934,O944)</f>
        <v>0</v>
      </c>
      <c r="G944" s="4" t="s">
        <v>81</v>
      </c>
      <c r="H944" s="4" t="s">
        <v>82</v>
      </c>
      <c r="I944" s="4"/>
      <c r="J944" s="4"/>
      <c r="K944" s="4">
        <v>223</v>
      </c>
      <c r="L944" s="4">
        <v>9</v>
      </c>
      <c r="M944" s="4">
        <v>3</v>
      </c>
      <c r="N944" s="4" t="s">
        <v>3</v>
      </c>
      <c r="O944" s="4">
        <v>2</v>
      </c>
      <c r="P944" s="4"/>
      <c r="Q944" s="4"/>
      <c r="R944" s="4"/>
      <c r="S944" s="4"/>
      <c r="T944" s="4"/>
      <c r="U944" s="4"/>
      <c r="V944" s="4"/>
      <c r="W944" s="4"/>
    </row>
    <row r="945" spans="1:23" x14ac:dyDescent="0.2">
      <c r="A945" s="4">
        <v>50</v>
      </c>
      <c r="B945" s="4">
        <v>0</v>
      </c>
      <c r="C945" s="4">
        <v>0</v>
      </c>
      <c r="D945" s="4">
        <v>1</v>
      </c>
      <c r="E945" s="4">
        <v>229</v>
      </c>
      <c r="F945" s="4">
        <f>ROUND(Source!AZ934,O945)</f>
        <v>0</v>
      </c>
      <c r="G945" s="4" t="s">
        <v>83</v>
      </c>
      <c r="H945" s="4" t="s">
        <v>84</v>
      </c>
      <c r="I945" s="4"/>
      <c r="J945" s="4"/>
      <c r="K945" s="4">
        <v>229</v>
      </c>
      <c r="L945" s="4">
        <v>10</v>
      </c>
      <c r="M945" s="4">
        <v>3</v>
      </c>
      <c r="N945" s="4" t="s">
        <v>3</v>
      </c>
      <c r="O945" s="4">
        <v>2</v>
      </c>
      <c r="P945" s="4"/>
      <c r="Q945" s="4"/>
      <c r="R945" s="4"/>
      <c r="S945" s="4"/>
      <c r="T945" s="4"/>
      <c r="U945" s="4"/>
      <c r="V945" s="4"/>
      <c r="W945" s="4"/>
    </row>
    <row r="946" spans="1:23" x14ac:dyDescent="0.2">
      <c r="A946" s="4">
        <v>50</v>
      </c>
      <c r="B946" s="4">
        <v>0</v>
      </c>
      <c r="C946" s="4">
        <v>0</v>
      </c>
      <c r="D946" s="4">
        <v>1</v>
      </c>
      <c r="E946" s="4">
        <v>203</v>
      </c>
      <c r="F946" s="4">
        <f>ROUND(Source!Q934,O946)</f>
        <v>461467.9</v>
      </c>
      <c r="G946" s="4" t="s">
        <v>85</v>
      </c>
      <c r="H946" s="4" t="s">
        <v>86</v>
      </c>
      <c r="I946" s="4"/>
      <c r="J946" s="4"/>
      <c r="K946" s="4">
        <v>203</v>
      </c>
      <c r="L946" s="4">
        <v>11</v>
      </c>
      <c r="M946" s="4">
        <v>3</v>
      </c>
      <c r="N946" s="4" t="s">
        <v>3</v>
      </c>
      <c r="O946" s="4">
        <v>2</v>
      </c>
      <c r="P946" s="4"/>
      <c r="Q946" s="4"/>
      <c r="R946" s="4"/>
      <c r="S946" s="4"/>
      <c r="T946" s="4"/>
      <c r="U946" s="4"/>
      <c r="V946" s="4"/>
      <c r="W946" s="4"/>
    </row>
    <row r="947" spans="1:23" x14ac:dyDescent="0.2">
      <c r="A947" s="4">
        <v>50</v>
      </c>
      <c r="B947" s="4">
        <v>0</v>
      </c>
      <c r="C947" s="4">
        <v>0</v>
      </c>
      <c r="D947" s="4">
        <v>1</v>
      </c>
      <c r="E947" s="4">
        <v>231</v>
      </c>
      <c r="F947" s="4">
        <f>ROUND(Source!BB934,O947)</f>
        <v>0</v>
      </c>
      <c r="G947" s="4" t="s">
        <v>87</v>
      </c>
      <c r="H947" s="4" t="s">
        <v>88</v>
      </c>
      <c r="I947" s="4"/>
      <c r="J947" s="4"/>
      <c r="K947" s="4">
        <v>231</v>
      </c>
      <c r="L947" s="4">
        <v>12</v>
      </c>
      <c r="M947" s="4">
        <v>3</v>
      </c>
      <c r="N947" s="4" t="s">
        <v>3</v>
      </c>
      <c r="O947" s="4">
        <v>2</v>
      </c>
      <c r="P947" s="4"/>
      <c r="Q947" s="4"/>
      <c r="R947" s="4"/>
      <c r="S947" s="4"/>
      <c r="T947" s="4"/>
      <c r="U947" s="4"/>
      <c r="V947" s="4"/>
      <c r="W947" s="4"/>
    </row>
    <row r="948" spans="1:23" x14ac:dyDescent="0.2">
      <c r="A948" s="4">
        <v>50</v>
      </c>
      <c r="B948" s="4">
        <v>0</v>
      </c>
      <c r="C948" s="4">
        <v>0</v>
      </c>
      <c r="D948" s="4">
        <v>1</v>
      </c>
      <c r="E948" s="4">
        <v>204</v>
      </c>
      <c r="F948" s="4">
        <f>ROUND(Source!R934,O948)</f>
        <v>251387.27</v>
      </c>
      <c r="G948" s="4" t="s">
        <v>89</v>
      </c>
      <c r="H948" s="4" t="s">
        <v>90</v>
      </c>
      <c r="I948" s="4"/>
      <c r="J948" s="4"/>
      <c r="K948" s="4">
        <v>204</v>
      </c>
      <c r="L948" s="4">
        <v>13</v>
      </c>
      <c r="M948" s="4">
        <v>3</v>
      </c>
      <c r="N948" s="4" t="s">
        <v>3</v>
      </c>
      <c r="O948" s="4">
        <v>2</v>
      </c>
      <c r="P948" s="4"/>
      <c r="Q948" s="4"/>
      <c r="R948" s="4"/>
      <c r="S948" s="4"/>
      <c r="T948" s="4"/>
      <c r="U948" s="4"/>
      <c r="V948" s="4"/>
      <c r="W948" s="4"/>
    </row>
    <row r="949" spans="1:23" x14ac:dyDescent="0.2">
      <c r="A949" s="4">
        <v>50</v>
      </c>
      <c r="B949" s="4">
        <v>0</v>
      </c>
      <c r="C949" s="4">
        <v>0</v>
      </c>
      <c r="D949" s="4">
        <v>1</v>
      </c>
      <c r="E949" s="4">
        <v>205</v>
      </c>
      <c r="F949" s="4">
        <f>ROUND(Source!S934,O949)</f>
        <v>225845.97</v>
      </c>
      <c r="G949" s="4" t="s">
        <v>91</v>
      </c>
      <c r="H949" s="4" t="s">
        <v>92</v>
      </c>
      <c r="I949" s="4"/>
      <c r="J949" s="4"/>
      <c r="K949" s="4">
        <v>205</v>
      </c>
      <c r="L949" s="4">
        <v>14</v>
      </c>
      <c r="M949" s="4">
        <v>3</v>
      </c>
      <c r="N949" s="4" t="s">
        <v>3</v>
      </c>
      <c r="O949" s="4">
        <v>2</v>
      </c>
      <c r="P949" s="4"/>
      <c r="Q949" s="4"/>
      <c r="R949" s="4"/>
      <c r="S949" s="4"/>
      <c r="T949" s="4"/>
      <c r="U949" s="4"/>
      <c r="V949" s="4"/>
      <c r="W949" s="4"/>
    </row>
    <row r="950" spans="1:23" x14ac:dyDescent="0.2">
      <c r="A950" s="4">
        <v>50</v>
      </c>
      <c r="B950" s="4">
        <v>0</v>
      </c>
      <c r="C950" s="4">
        <v>0</v>
      </c>
      <c r="D950" s="4">
        <v>1</v>
      </c>
      <c r="E950" s="4">
        <v>232</v>
      </c>
      <c r="F950" s="4">
        <f>ROUND(Source!BC934,O950)</f>
        <v>0</v>
      </c>
      <c r="G950" s="4" t="s">
        <v>93</v>
      </c>
      <c r="H950" s="4" t="s">
        <v>94</v>
      </c>
      <c r="I950" s="4"/>
      <c r="J950" s="4"/>
      <c r="K950" s="4">
        <v>232</v>
      </c>
      <c r="L950" s="4">
        <v>15</v>
      </c>
      <c r="M950" s="4">
        <v>3</v>
      </c>
      <c r="N950" s="4" t="s">
        <v>3</v>
      </c>
      <c r="O950" s="4">
        <v>2</v>
      </c>
      <c r="P950" s="4"/>
      <c r="Q950" s="4"/>
      <c r="R950" s="4"/>
      <c r="S950" s="4"/>
      <c r="T950" s="4"/>
      <c r="U950" s="4"/>
      <c r="V950" s="4"/>
      <c r="W950" s="4"/>
    </row>
    <row r="951" spans="1:23" x14ac:dyDescent="0.2">
      <c r="A951" s="4">
        <v>50</v>
      </c>
      <c r="B951" s="4">
        <v>0</v>
      </c>
      <c r="C951" s="4">
        <v>0</v>
      </c>
      <c r="D951" s="4">
        <v>1</v>
      </c>
      <c r="E951" s="4">
        <v>214</v>
      </c>
      <c r="F951" s="4">
        <f>ROUND(Source!AS934,O951)</f>
        <v>0</v>
      </c>
      <c r="G951" s="4" t="s">
        <v>95</v>
      </c>
      <c r="H951" s="4" t="s">
        <v>96</v>
      </c>
      <c r="I951" s="4"/>
      <c r="J951" s="4"/>
      <c r="K951" s="4">
        <v>214</v>
      </c>
      <c r="L951" s="4">
        <v>16</v>
      </c>
      <c r="M951" s="4">
        <v>3</v>
      </c>
      <c r="N951" s="4" t="s">
        <v>3</v>
      </c>
      <c r="O951" s="4">
        <v>2</v>
      </c>
      <c r="P951" s="4"/>
      <c r="Q951" s="4"/>
      <c r="R951" s="4"/>
      <c r="S951" s="4"/>
      <c r="T951" s="4"/>
      <c r="U951" s="4"/>
      <c r="V951" s="4"/>
      <c r="W951" s="4"/>
    </row>
    <row r="952" spans="1:23" x14ac:dyDescent="0.2">
      <c r="A952" s="4">
        <v>50</v>
      </c>
      <c r="B952" s="4">
        <v>0</v>
      </c>
      <c r="C952" s="4">
        <v>0</v>
      </c>
      <c r="D952" s="4">
        <v>1</v>
      </c>
      <c r="E952" s="4">
        <v>215</v>
      </c>
      <c r="F952" s="4">
        <f>ROUND(Source!AT934,O952)</f>
        <v>0</v>
      </c>
      <c r="G952" s="4" t="s">
        <v>97</v>
      </c>
      <c r="H952" s="4" t="s">
        <v>98</v>
      </c>
      <c r="I952" s="4"/>
      <c r="J952" s="4"/>
      <c r="K952" s="4">
        <v>215</v>
      </c>
      <c r="L952" s="4">
        <v>17</v>
      </c>
      <c r="M952" s="4">
        <v>3</v>
      </c>
      <c r="N952" s="4" t="s">
        <v>3</v>
      </c>
      <c r="O952" s="4">
        <v>2</v>
      </c>
      <c r="P952" s="4"/>
      <c r="Q952" s="4"/>
      <c r="R952" s="4"/>
      <c r="S952" s="4"/>
      <c r="T952" s="4"/>
      <c r="U952" s="4"/>
      <c r="V952" s="4"/>
      <c r="W952" s="4"/>
    </row>
    <row r="953" spans="1:23" x14ac:dyDescent="0.2">
      <c r="A953" s="4">
        <v>50</v>
      </c>
      <c r="B953" s="4">
        <v>0</v>
      </c>
      <c r="C953" s="4">
        <v>0</v>
      </c>
      <c r="D953" s="4">
        <v>1</v>
      </c>
      <c r="E953" s="4">
        <v>217</v>
      </c>
      <c r="F953" s="4">
        <f>ROUND(Source!AU934,O953)</f>
        <v>2034609.43</v>
      </c>
      <c r="G953" s="4" t="s">
        <v>99</v>
      </c>
      <c r="H953" s="4" t="s">
        <v>100</v>
      </c>
      <c r="I953" s="4"/>
      <c r="J953" s="4"/>
      <c r="K953" s="4">
        <v>217</v>
      </c>
      <c r="L953" s="4">
        <v>18</v>
      </c>
      <c r="M953" s="4">
        <v>3</v>
      </c>
      <c r="N953" s="4" t="s">
        <v>3</v>
      </c>
      <c r="O953" s="4">
        <v>2</v>
      </c>
      <c r="P953" s="4"/>
      <c r="Q953" s="4"/>
      <c r="R953" s="4"/>
      <c r="S953" s="4"/>
      <c r="T953" s="4"/>
      <c r="U953" s="4"/>
      <c r="V953" s="4"/>
      <c r="W953" s="4"/>
    </row>
    <row r="954" spans="1:23" x14ac:dyDescent="0.2">
      <c r="A954" s="4">
        <v>50</v>
      </c>
      <c r="B954" s="4">
        <v>0</v>
      </c>
      <c r="C954" s="4">
        <v>0</v>
      </c>
      <c r="D954" s="4">
        <v>1</v>
      </c>
      <c r="E954" s="4">
        <v>230</v>
      </c>
      <c r="F954" s="4">
        <f>ROUND(Source!BA934,O954)</f>
        <v>0</v>
      </c>
      <c r="G954" s="4" t="s">
        <v>101</v>
      </c>
      <c r="H954" s="4" t="s">
        <v>102</v>
      </c>
      <c r="I954" s="4"/>
      <c r="J954" s="4"/>
      <c r="K954" s="4">
        <v>230</v>
      </c>
      <c r="L954" s="4">
        <v>19</v>
      </c>
      <c r="M954" s="4">
        <v>3</v>
      </c>
      <c r="N954" s="4" t="s">
        <v>3</v>
      </c>
      <c r="O954" s="4">
        <v>2</v>
      </c>
      <c r="P954" s="4"/>
      <c r="Q954" s="4"/>
      <c r="R954" s="4"/>
      <c r="S954" s="4"/>
      <c r="T954" s="4"/>
      <c r="U954" s="4"/>
      <c r="V954" s="4"/>
      <c r="W954" s="4"/>
    </row>
    <row r="955" spans="1:23" x14ac:dyDescent="0.2">
      <c r="A955" s="4">
        <v>50</v>
      </c>
      <c r="B955" s="4">
        <v>0</v>
      </c>
      <c r="C955" s="4">
        <v>0</v>
      </c>
      <c r="D955" s="4">
        <v>1</v>
      </c>
      <c r="E955" s="4">
        <v>206</v>
      </c>
      <c r="F955" s="4">
        <f>ROUND(Source!T934,O955)</f>
        <v>0</v>
      </c>
      <c r="G955" s="4" t="s">
        <v>103</v>
      </c>
      <c r="H955" s="4" t="s">
        <v>104</v>
      </c>
      <c r="I955" s="4"/>
      <c r="J955" s="4"/>
      <c r="K955" s="4">
        <v>206</v>
      </c>
      <c r="L955" s="4">
        <v>20</v>
      </c>
      <c r="M955" s="4">
        <v>3</v>
      </c>
      <c r="N955" s="4" t="s">
        <v>3</v>
      </c>
      <c r="O955" s="4">
        <v>2</v>
      </c>
      <c r="P955" s="4"/>
      <c r="Q955" s="4"/>
      <c r="R955" s="4"/>
      <c r="S955" s="4"/>
      <c r="T955" s="4"/>
      <c r="U955" s="4"/>
      <c r="V955" s="4"/>
      <c r="W955" s="4"/>
    </row>
    <row r="956" spans="1:23" x14ac:dyDescent="0.2">
      <c r="A956" s="4">
        <v>50</v>
      </c>
      <c r="B956" s="4">
        <v>0</v>
      </c>
      <c r="C956" s="4">
        <v>0</v>
      </c>
      <c r="D956" s="4">
        <v>1</v>
      </c>
      <c r="E956" s="4">
        <v>207</v>
      </c>
      <c r="F956" s="4">
        <f>Source!U934</f>
        <v>1156.9154366692001</v>
      </c>
      <c r="G956" s="4" t="s">
        <v>105</v>
      </c>
      <c r="H956" s="4" t="s">
        <v>106</v>
      </c>
      <c r="I956" s="4"/>
      <c r="J956" s="4"/>
      <c r="K956" s="4">
        <v>207</v>
      </c>
      <c r="L956" s="4">
        <v>21</v>
      </c>
      <c r="M956" s="4">
        <v>3</v>
      </c>
      <c r="N956" s="4" t="s">
        <v>3</v>
      </c>
      <c r="O956" s="4">
        <v>-1</v>
      </c>
      <c r="P956" s="4"/>
      <c r="Q956" s="4"/>
      <c r="R956" s="4"/>
      <c r="S956" s="4"/>
      <c r="T956" s="4"/>
      <c r="U956" s="4"/>
      <c r="V956" s="4"/>
      <c r="W956" s="4"/>
    </row>
    <row r="957" spans="1:23" x14ac:dyDescent="0.2">
      <c r="A957" s="4">
        <v>50</v>
      </c>
      <c r="B957" s="4">
        <v>0</v>
      </c>
      <c r="C957" s="4">
        <v>0</v>
      </c>
      <c r="D957" s="4">
        <v>1</v>
      </c>
      <c r="E957" s="4">
        <v>208</v>
      </c>
      <c r="F957" s="4">
        <f>Source!V934</f>
        <v>0</v>
      </c>
      <c r="G957" s="4" t="s">
        <v>107</v>
      </c>
      <c r="H957" s="4" t="s">
        <v>108</v>
      </c>
      <c r="I957" s="4"/>
      <c r="J957" s="4"/>
      <c r="K957" s="4">
        <v>208</v>
      </c>
      <c r="L957" s="4">
        <v>22</v>
      </c>
      <c r="M957" s="4">
        <v>3</v>
      </c>
      <c r="N957" s="4" t="s">
        <v>3</v>
      </c>
      <c r="O957" s="4">
        <v>-1</v>
      </c>
      <c r="P957" s="4"/>
      <c r="Q957" s="4"/>
      <c r="R957" s="4"/>
      <c r="S957" s="4"/>
      <c r="T957" s="4"/>
      <c r="U957" s="4"/>
      <c r="V957" s="4"/>
      <c r="W957" s="4"/>
    </row>
    <row r="958" spans="1:23" x14ac:dyDescent="0.2">
      <c r="A958" s="4">
        <v>50</v>
      </c>
      <c r="B958" s="4">
        <v>0</v>
      </c>
      <c r="C958" s="4">
        <v>0</v>
      </c>
      <c r="D958" s="4">
        <v>1</v>
      </c>
      <c r="E958" s="4">
        <v>209</v>
      </c>
      <c r="F958" s="4">
        <f>ROUND(Source!W934,O958)</f>
        <v>0</v>
      </c>
      <c r="G958" s="4" t="s">
        <v>109</v>
      </c>
      <c r="H958" s="4" t="s">
        <v>110</v>
      </c>
      <c r="I958" s="4"/>
      <c r="J958" s="4"/>
      <c r="K958" s="4">
        <v>209</v>
      </c>
      <c r="L958" s="4">
        <v>23</v>
      </c>
      <c r="M958" s="4">
        <v>3</v>
      </c>
      <c r="N958" s="4" t="s">
        <v>3</v>
      </c>
      <c r="O958" s="4">
        <v>2</v>
      </c>
      <c r="P958" s="4"/>
      <c r="Q958" s="4"/>
      <c r="R958" s="4"/>
      <c r="S958" s="4"/>
      <c r="T958" s="4"/>
      <c r="U958" s="4"/>
      <c r="V958" s="4"/>
      <c r="W958" s="4"/>
    </row>
    <row r="959" spans="1:23" x14ac:dyDescent="0.2">
      <c r="A959" s="4">
        <v>50</v>
      </c>
      <c r="B959" s="4">
        <v>0</v>
      </c>
      <c r="C959" s="4">
        <v>0</v>
      </c>
      <c r="D959" s="4">
        <v>1</v>
      </c>
      <c r="E959" s="4">
        <v>210</v>
      </c>
      <c r="F959" s="4">
        <f>ROUND(Source!X934,O959)</f>
        <v>158092.17000000001</v>
      </c>
      <c r="G959" s="4" t="s">
        <v>111</v>
      </c>
      <c r="H959" s="4" t="s">
        <v>112</v>
      </c>
      <c r="I959" s="4"/>
      <c r="J959" s="4"/>
      <c r="K959" s="4">
        <v>210</v>
      </c>
      <c r="L959" s="4">
        <v>24</v>
      </c>
      <c r="M959" s="4">
        <v>3</v>
      </c>
      <c r="N959" s="4" t="s">
        <v>3</v>
      </c>
      <c r="O959" s="4">
        <v>2</v>
      </c>
      <c r="P959" s="4"/>
      <c r="Q959" s="4"/>
      <c r="R959" s="4"/>
      <c r="S959" s="4"/>
      <c r="T959" s="4"/>
      <c r="U959" s="4"/>
      <c r="V959" s="4"/>
      <c r="W959" s="4"/>
    </row>
    <row r="960" spans="1:23" x14ac:dyDescent="0.2">
      <c r="A960" s="4">
        <v>50</v>
      </c>
      <c r="B960" s="4">
        <v>0</v>
      </c>
      <c r="C960" s="4">
        <v>0</v>
      </c>
      <c r="D960" s="4">
        <v>1</v>
      </c>
      <c r="E960" s="4">
        <v>211</v>
      </c>
      <c r="F960" s="4">
        <f>ROUND(Source!Y934,O960)</f>
        <v>22584.6</v>
      </c>
      <c r="G960" s="4" t="s">
        <v>113</v>
      </c>
      <c r="H960" s="4" t="s">
        <v>114</v>
      </c>
      <c r="I960" s="4"/>
      <c r="J960" s="4"/>
      <c r="K960" s="4">
        <v>211</v>
      </c>
      <c r="L960" s="4">
        <v>25</v>
      </c>
      <c r="M960" s="4">
        <v>3</v>
      </c>
      <c r="N960" s="4" t="s">
        <v>3</v>
      </c>
      <c r="O960" s="4">
        <v>2</v>
      </c>
      <c r="P960" s="4"/>
      <c r="Q960" s="4"/>
      <c r="R960" s="4"/>
      <c r="S960" s="4"/>
      <c r="T960" s="4"/>
      <c r="U960" s="4"/>
      <c r="V960" s="4"/>
      <c r="W960" s="4"/>
    </row>
    <row r="961" spans="1:23" x14ac:dyDescent="0.2">
      <c r="A961" s="4">
        <v>50</v>
      </c>
      <c r="B961" s="4">
        <v>0</v>
      </c>
      <c r="C961" s="4">
        <v>0</v>
      </c>
      <c r="D961" s="4">
        <v>1</v>
      </c>
      <c r="E961" s="4">
        <v>224</v>
      </c>
      <c r="F961" s="4">
        <f>ROUND(Source!AR934,O961)</f>
        <v>2034609.43</v>
      </c>
      <c r="G961" s="4" t="s">
        <v>115</v>
      </c>
      <c r="H961" s="4" t="s">
        <v>116</v>
      </c>
      <c r="I961" s="4"/>
      <c r="J961" s="4"/>
      <c r="K961" s="4">
        <v>224</v>
      </c>
      <c r="L961" s="4">
        <v>26</v>
      </c>
      <c r="M961" s="4">
        <v>3</v>
      </c>
      <c r="N961" s="4" t="s">
        <v>3</v>
      </c>
      <c r="O961" s="4">
        <v>2</v>
      </c>
      <c r="P961" s="4"/>
      <c r="Q961" s="4"/>
      <c r="R961" s="4"/>
      <c r="S961" s="4"/>
      <c r="T961" s="4"/>
      <c r="U961" s="4"/>
      <c r="V961" s="4"/>
      <c r="W961" s="4"/>
    </row>
    <row r="962" spans="1:23" x14ac:dyDescent="0.2">
      <c r="A962" s="4">
        <v>50</v>
      </c>
      <c r="B962" s="4">
        <v>1</v>
      </c>
      <c r="C962" s="4">
        <v>0</v>
      </c>
      <c r="D962" s="4">
        <v>2</v>
      </c>
      <c r="E962" s="4">
        <v>0</v>
      </c>
      <c r="F962" s="4">
        <f>ROUND(F961-F960,O962)</f>
        <v>2012024.83</v>
      </c>
      <c r="G962" s="4" t="s">
        <v>357</v>
      </c>
      <c r="H962" s="4" t="s">
        <v>358</v>
      </c>
      <c r="I962" s="4"/>
      <c r="J962" s="4"/>
      <c r="K962" s="4">
        <v>212</v>
      </c>
      <c r="L962" s="4">
        <v>27</v>
      </c>
      <c r="M962" s="4">
        <v>0</v>
      </c>
      <c r="N962" s="4" t="s">
        <v>3</v>
      </c>
      <c r="O962" s="4">
        <v>2</v>
      </c>
      <c r="P962" s="4"/>
      <c r="Q962" s="4"/>
      <c r="R962" s="4"/>
      <c r="S962" s="4"/>
      <c r="T962" s="4"/>
      <c r="U962" s="4"/>
      <c r="V962" s="4"/>
      <c r="W962" s="4"/>
    </row>
    <row r="963" spans="1:23" x14ac:dyDescent="0.2">
      <c r="A963" s="4">
        <v>50</v>
      </c>
      <c r="B963" s="4">
        <v>1</v>
      </c>
      <c r="C963" s="4">
        <v>0</v>
      </c>
      <c r="D963" s="4">
        <v>2</v>
      </c>
      <c r="E963" s="4">
        <v>0</v>
      </c>
      <c r="F963" s="4">
        <f>ROUND(F948+F949,O963)</f>
        <v>477233.24</v>
      </c>
      <c r="G963" s="4" t="s">
        <v>359</v>
      </c>
      <c r="H963" s="4" t="s">
        <v>360</v>
      </c>
      <c r="I963" s="4"/>
      <c r="J963" s="4"/>
      <c r="K963" s="4">
        <v>212</v>
      </c>
      <c r="L963" s="4">
        <v>28</v>
      </c>
      <c r="M963" s="4">
        <v>0</v>
      </c>
      <c r="N963" s="4" t="s">
        <v>3</v>
      </c>
      <c r="O963" s="4">
        <v>2</v>
      </c>
      <c r="P963" s="4"/>
      <c r="Q963" s="4"/>
      <c r="R963" s="4"/>
      <c r="S963" s="4"/>
      <c r="T963" s="4"/>
      <c r="U963" s="4"/>
      <c r="V963" s="4"/>
      <c r="W963" s="4"/>
    </row>
    <row r="964" spans="1:23" x14ac:dyDescent="0.2">
      <c r="A964" s="4">
        <v>50</v>
      </c>
      <c r="B964" s="4">
        <v>1</v>
      </c>
      <c r="C964" s="4">
        <v>0</v>
      </c>
      <c r="D964" s="4">
        <v>2</v>
      </c>
      <c r="E964" s="4">
        <v>0</v>
      </c>
      <c r="F964" s="4">
        <f>ROUND((F962-F949-F948)*0.18,O964)</f>
        <v>276262.49</v>
      </c>
      <c r="G964" s="4" t="s">
        <v>361</v>
      </c>
      <c r="H964" s="4" t="s">
        <v>362</v>
      </c>
      <c r="I964" s="4"/>
      <c r="J964" s="4"/>
      <c r="K964" s="4">
        <v>212</v>
      </c>
      <c r="L964" s="4">
        <v>29</v>
      </c>
      <c r="M964" s="4">
        <v>0</v>
      </c>
      <c r="N964" s="4" t="s">
        <v>3</v>
      </c>
      <c r="O964" s="4">
        <v>2</v>
      </c>
      <c r="P964" s="4"/>
      <c r="Q964" s="4"/>
      <c r="R964" s="4"/>
      <c r="S964" s="4"/>
      <c r="T964" s="4"/>
      <c r="U964" s="4"/>
      <c r="V964" s="4"/>
      <c r="W964" s="4"/>
    </row>
    <row r="965" spans="1:23" x14ac:dyDescent="0.2">
      <c r="A965" s="4">
        <v>50</v>
      </c>
      <c r="B965" s="4">
        <v>1</v>
      </c>
      <c r="C965" s="4">
        <v>0</v>
      </c>
      <c r="D965" s="4">
        <v>2</v>
      </c>
      <c r="E965" s="4">
        <v>0</v>
      </c>
      <c r="F965" s="4">
        <f>ROUND(F962+F964,O965)</f>
        <v>2288287.3199999998</v>
      </c>
      <c r="G965" s="4" t="s">
        <v>363</v>
      </c>
      <c r="H965" s="4" t="s">
        <v>364</v>
      </c>
      <c r="I965" s="4"/>
      <c r="J965" s="4"/>
      <c r="K965" s="4">
        <v>212</v>
      </c>
      <c r="L965" s="4">
        <v>30</v>
      </c>
      <c r="M965" s="4">
        <v>0</v>
      </c>
      <c r="N965" s="4" t="s">
        <v>3</v>
      </c>
      <c r="O965" s="4">
        <v>2</v>
      </c>
      <c r="P965" s="4"/>
      <c r="Q965" s="4"/>
      <c r="R965" s="4"/>
      <c r="S965" s="4"/>
      <c r="T965" s="4"/>
      <c r="U965" s="4"/>
      <c r="V965" s="4"/>
      <c r="W965" s="4"/>
    </row>
    <row r="968" spans="1:23" x14ac:dyDescent="0.2">
      <c r="A968">
        <v>-1</v>
      </c>
    </row>
    <row r="970" spans="1:23" x14ac:dyDescent="0.2">
      <c r="A970" s="3">
        <v>75</v>
      </c>
      <c r="B970" s="3" t="s">
        <v>369</v>
      </c>
      <c r="C970" s="3">
        <v>2019</v>
      </c>
      <c r="D970" s="3">
        <v>0</v>
      </c>
      <c r="E970" s="3">
        <v>10</v>
      </c>
      <c r="F970" s="3">
        <v>0</v>
      </c>
      <c r="G970" s="3">
        <v>0</v>
      </c>
      <c r="H970" s="3">
        <v>1</v>
      </c>
      <c r="I970" s="3">
        <v>0</v>
      </c>
      <c r="J970" s="3">
        <v>1</v>
      </c>
      <c r="K970" s="3">
        <v>78</v>
      </c>
      <c r="L970" s="3">
        <v>30</v>
      </c>
      <c r="M970" s="3">
        <v>0</v>
      </c>
      <c r="N970" s="3">
        <v>39292387</v>
      </c>
      <c r="O970" s="3">
        <v>1</v>
      </c>
    </row>
    <row r="974" spans="1:23" x14ac:dyDescent="0.2">
      <c r="A974">
        <v>65</v>
      </c>
      <c r="C974">
        <v>1</v>
      </c>
      <c r="D974">
        <v>0</v>
      </c>
      <c r="E97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370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11491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1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16777226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39292387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5">
        <v>3</v>
      </c>
      <c r="B16" s="5">
        <v>1</v>
      </c>
      <c r="C16" s="5" t="s">
        <v>11</v>
      </c>
      <c r="D16" s="5" t="s">
        <v>12</v>
      </c>
      <c r="E16" s="6">
        <f>(Source!F916)/1000</f>
        <v>0</v>
      </c>
      <c r="F16" s="6">
        <f>(Source!F917)/1000</f>
        <v>0</v>
      </c>
      <c r="G16" s="6">
        <f>(Source!F908)/1000</f>
        <v>0</v>
      </c>
      <c r="H16" s="6">
        <f>(Source!F918)/1000+(Source!F919)/1000</f>
        <v>2034.60943</v>
      </c>
      <c r="I16" s="6">
        <f>E16+F16+G16+H16</f>
        <v>2034.60943</v>
      </c>
      <c r="J16" s="6">
        <f>(Source!F914)/1000</f>
        <v>225.84596999999999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1980945.28</v>
      </c>
      <c r="AU16" s="6">
        <v>1230943.1399999999</v>
      </c>
      <c r="AV16" s="6">
        <v>0</v>
      </c>
      <c r="AW16" s="6">
        <v>0</v>
      </c>
      <c r="AX16" s="6">
        <v>0</v>
      </c>
      <c r="AY16" s="6">
        <v>509606.95</v>
      </c>
      <c r="AZ16" s="6">
        <v>276341.37</v>
      </c>
      <c r="BA16" s="6">
        <v>240395.19</v>
      </c>
      <c r="BB16" s="6">
        <v>0</v>
      </c>
      <c r="BC16" s="6">
        <v>0</v>
      </c>
      <c r="BD16" s="6">
        <v>2231112.84</v>
      </c>
      <c r="BE16" s="6">
        <v>0</v>
      </c>
      <c r="BF16" s="6">
        <v>1232.2045683692002</v>
      </c>
      <c r="BG16" s="6">
        <v>0</v>
      </c>
      <c r="BH16" s="6">
        <v>0</v>
      </c>
      <c r="BI16" s="6">
        <v>168749.99</v>
      </c>
      <c r="BJ16" s="6">
        <v>24039.52</v>
      </c>
      <c r="BK16" s="6">
        <v>2231112.84</v>
      </c>
    </row>
    <row r="18" spans="1:19" x14ac:dyDescent="0.2">
      <c r="A18">
        <v>51</v>
      </c>
      <c r="E18" s="7">
        <f>SUMIF(A16:A17,3,E16:E17)</f>
        <v>0</v>
      </c>
      <c r="F18" s="7">
        <f>SUMIF(A16:A17,3,F16:F17)</f>
        <v>0</v>
      </c>
      <c r="G18" s="7">
        <f>SUMIF(A16:A17,3,G16:G17)</f>
        <v>0</v>
      </c>
      <c r="H18" s="7">
        <f>SUMIF(A16:A17,3,H16:H17)</f>
        <v>2034.60943</v>
      </c>
      <c r="I18" s="7">
        <f>SUMIF(A16:A17,3,I16:I17)</f>
        <v>2034.60943</v>
      </c>
      <c r="J18" s="7">
        <f>SUMIF(A16:A17,3,J16:J17)</f>
        <v>225.84596999999999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1980945.28</v>
      </c>
      <c r="G20" s="4" t="s">
        <v>65</v>
      </c>
      <c r="H20" s="4" t="s">
        <v>66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1230943.1399999999</v>
      </c>
      <c r="G21" s="4" t="s">
        <v>67</v>
      </c>
      <c r="H21" s="4" t="s">
        <v>68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69</v>
      </c>
      <c r="H22" s="4" t="s">
        <v>70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1230943.1399999999</v>
      </c>
      <c r="G23" s="4" t="s">
        <v>71</v>
      </c>
      <c r="H23" s="4" t="s">
        <v>72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1230943.1399999999</v>
      </c>
      <c r="G24" s="4" t="s">
        <v>73</v>
      </c>
      <c r="H24" s="4" t="s">
        <v>74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75</v>
      </c>
      <c r="H25" s="4" t="s">
        <v>76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1230943.1399999999</v>
      </c>
      <c r="G26" s="4" t="s">
        <v>77</v>
      </c>
      <c r="H26" s="4" t="s">
        <v>78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79</v>
      </c>
      <c r="H27" s="4" t="s">
        <v>80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81</v>
      </c>
      <c r="H28" s="4" t="s">
        <v>82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83</v>
      </c>
      <c r="H29" s="4" t="s">
        <v>84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509606.95</v>
      </c>
      <c r="G30" s="4" t="s">
        <v>85</v>
      </c>
      <c r="H30" s="4" t="s">
        <v>86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87</v>
      </c>
      <c r="H31" s="4" t="s">
        <v>88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276341.37</v>
      </c>
      <c r="G32" s="4" t="s">
        <v>89</v>
      </c>
      <c r="H32" s="4" t="s">
        <v>90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240395.19</v>
      </c>
      <c r="G33" s="4" t="s">
        <v>91</v>
      </c>
      <c r="H33" s="4" t="s">
        <v>92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93</v>
      </c>
      <c r="H34" s="4" t="s">
        <v>94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95</v>
      </c>
      <c r="H35" s="4" t="s">
        <v>96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97</v>
      </c>
      <c r="H36" s="4" t="s">
        <v>98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2231112.84</v>
      </c>
      <c r="G37" s="4" t="s">
        <v>99</v>
      </c>
      <c r="H37" s="4" t="s">
        <v>100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101</v>
      </c>
      <c r="H38" s="4" t="s">
        <v>102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103</v>
      </c>
      <c r="H39" s="4" t="s">
        <v>104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1232.2045683692002</v>
      </c>
      <c r="G40" s="4" t="s">
        <v>105</v>
      </c>
      <c r="H40" s="4" t="s">
        <v>106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107</v>
      </c>
      <c r="H41" s="4" t="s">
        <v>108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109</v>
      </c>
      <c r="H42" s="4" t="s">
        <v>110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168749.99</v>
      </c>
      <c r="G43" s="4" t="s">
        <v>111</v>
      </c>
      <c r="H43" s="4" t="s">
        <v>112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24039.52</v>
      </c>
      <c r="G44" s="4" t="s">
        <v>113</v>
      </c>
      <c r="H44" s="4" t="s">
        <v>114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2231112.84</v>
      </c>
      <c r="G45" s="4" t="s">
        <v>115</v>
      </c>
      <c r="H45" s="4" t="s">
        <v>116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2207073.3199999998</v>
      </c>
      <c r="G46" s="4" t="s">
        <v>357</v>
      </c>
      <c r="H46" s="4" t="s">
        <v>358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516736.56</v>
      </c>
      <c r="G47" s="4" t="s">
        <v>359</v>
      </c>
      <c r="H47" s="4" t="s">
        <v>360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304260.62</v>
      </c>
      <c r="G48" s="4" t="s">
        <v>361</v>
      </c>
      <c r="H48" s="4" t="s">
        <v>362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16" x14ac:dyDescent="0.2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2511333.94</v>
      </c>
      <c r="G49" s="4" t="s">
        <v>363</v>
      </c>
      <c r="H49" s="4" t="s">
        <v>364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16" x14ac:dyDescent="0.2">
      <c r="A51">
        <v>-1</v>
      </c>
    </row>
    <row r="54" spans="1:16" x14ac:dyDescent="0.2">
      <c r="A54" s="3">
        <v>75</v>
      </c>
      <c r="B54" s="3" t="s">
        <v>369</v>
      </c>
      <c r="C54" s="3">
        <v>2019</v>
      </c>
      <c r="D54" s="3">
        <v>0</v>
      </c>
      <c r="E54" s="3">
        <v>10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  <c r="K54" s="3">
        <v>78</v>
      </c>
      <c r="L54" s="3">
        <v>30</v>
      </c>
      <c r="M54" s="3">
        <v>0</v>
      </c>
      <c r="N54" s="3">
        <v>39292387</v>
      </c>
      <c r="O54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12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ROW(Source!A33)</f>
        <v>33</v>
      </c>
      <c r="B1">
        <v>39292387</v>
      </c>
      <c r="C1">
        <v>39445104</v>
      </c>
      <c r="D1">
        <v>37258116</v>
      </c>
      <c r="E1">
        <v>25</v>
      </c>
      <c r="F1">
        <v>1</v>
      </c>
      <c r="G1">
        <v>25</v>
      </c>
      <c r="H1">
        <v>1</v>
      </c>
      <c r="I1" t="s">
        <v>371</v>
      </c>
      <c r="J1" t="s">
        <v>3</v>
      </c>
      <c r="K1" t="s">
        <v>372</v>
      </c>
      <c r="L1">
        <v>1191</v>
      </c>
      <c r="N1">
        <v>1013</v>
      </c>
      <c r="O1" t="s">
        <v>373</v>
      </c>
      <c r="P1" t="s">
        <v>373</v>
      </c>
      <c r="Q1">
        <v>1</v>
      </c>
      <c r="W1">
        <v>0</v>
      </c>
      <c r="X1">
        <v>476480486</v>
      </c>
      <c r="Y1">
        <v>11.7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11.7</v>
      </c>
      <c r="AU1" t="s">
        <v>3</v>
      </c>
      <c r="AV1">
        <v>1</v>
      </c>
      <c r="AW1">
        <v>2</v>
      </c>
      <c r="AX1">
        <v>39445108</v>
      </c>
      <c r="AY1">
        <v>1</v>
      </c>
      <c r="AZ1">
        <v>0</v>
      </c>
      <c r="BA1">
        <v>5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Y1*Source!I33</f>
        <v>1.1758500000000001</v>
      </c>
      <c r="CY1">
        <f>AD1</f>
        <v>0</v>
      </c>
      <c r="CZ1">
        <f>AH1</f>
        <v>0</v>
      </c>
      <c r="DA1">
        <f>AL1</f>
        <v>1</v>
      </c>
      <c r="DB1">
        <f t="shared" ref="DB1:DB12" si="0">ROUND(ROUND(AT1*CZ1,2),6)</f>
        <v>0</v>
      </c>
      <c r="DC1">
        <f t="shared" ref="DC1:DC12" si="1">ROUND(ROUND(AT1*AG1,2),6)</f>
        <v>0</v>
      </c>
    </row>
    <row r="2" spans="1:107" x14ac:dyDescent="0.2">
      <c r="A2">
        <f>ROW(Source!A33)</f>
        <v>33</v>
      </c>
      <c r="B2">
        <v>39292387</v>
      </c>
      <c r="C2">
        <v>39445104</v>
      </c>
      <c r="D2">
        <v>37270366</v>
      </c>
      <c r="E2">
        <v>1</v>
      </c>
      <c r="F2">
        <v>1</v>
      </c>
      <c r="G2">
        <v>25</v>
      </c>
      <c r="H2">
        <v>2</v>
      </c>
      <c r="I2" t="s">
        <v>374</v>
      </c>
      <c r="J2" t="s">
        <v>375</v>
      </c>
      <c r="K2" t="s">
        <v>376</v>
      </c>
      <c r="L2">
        <v>1368</v>
      </c>
      <c r="N2">
        <v>1011</v>
      </c>
      <c r="O2" t="s">
        <v>377</v>
      </c>
      <c r="P2" t="s">
        <v>377</v>
      </c>
      <c r="Q2">
        <v>1</v>
      </c>
      <c r="W2">
        <v>0</v>
      </c>
      <c r="X2">
        <v>-806024906</v>
      </c>
      <c r="Y2">
        <v>1.26</v>
      </c>
      <c r="AA2">
        <v>0</v>
      </c>
      <c r="AB2">
        <v>1159.46</v>
      </c>
      <c r="AC2">
        <v>525.74</v>
      </c>
      <c r="AD2">
        <v>0</v>
      </c>
      <c r="AE2">
        <v>0</v>
      </c>
      <c r="AF2">
        <v>1159.46</v>
      </c>
      <c r="AG2">
        <v>525.74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1.26</v>
      </c>
      <c r="AU2" t="s">
        <v>3</v>
      </c>
      <c r="AV2">
        <v>0</v>
      </c>
      <c r="AW2">
        <v>2</v>
      </c>
      <c r="AX2">
        <v>39445109</v>
      </c>
      <c r="AY2">
        <v>1</v>
      </c>
      <c r="AZ2">
        <v>0</v>
      </c>
      <c r="BA2">
        <v>6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Y2*Source!I33</f>
        <v>0.12663000000000002</v>
      </c>
      <c r="CY2">
        <f>AB2</f>
        <v>1159.46</v>
      </c>
      <c r="CZ2">
        <f>AF2</f>
        <v>1159.46</v>
      </c>
      <c r="DA2">
        <f>AJ2</f>
        <v>1</v>
      </c>
      <c r="DB2">
        <f t="shared" si="0"/>
        <v>1460.92</v>
      </c>
      <c r="DC2">
        <f t="shared" si="1"/>
        <v>662.43</v>
      </c>
    </row>
    <row r="3" spans="1:107" x14ac:dyDescent="0.2">
      <c r="A3">
        <f>ROW(Source!A33)</f>
        <v>33</v>
      </c>
      <c r="B3">
        <v>39292387</v>
      </c>
      <c r="C3">
        <v>39445104</v>
      </c>
      <c r="D3">
        <v>37270548</v>
      </c>
      <c r="E3">
        <v>1</v>
      </c>
      <c r="F3">
        <v>1</v>
      </c>
      <c r="G3">
        <v>25</v>
      </c>
      <c r="H3">
        <v>2</v>
      </c>
      <c r="I3" t="s">
        <v>378</v>
      </c>
      <c r="J3" t="s">
        <v>379</v>
      </c>
      <c r="K3" t="s">
        <v>380</v>
      </c>
      <c r="L3">
        <v>1368</v>
      </c>
      <c r="N3">
        <v>1011</v>
      </c>
      <c r="O3" t="s">
        <v>377</v>
      </c>
      <c r="P3" t="s">
        <v>377</v>
      </c>
      <c r="Q3">
        <v>1</v>
      </c>
      <c r="W3">
        <v>0</v>
      </c>
      <c r="X3">
        <v>-282859921</v>
      </c>
      <c r="Y3">
        <v>1.7</v>
      </c>
      <c r="AA3">
        <v>0</v>
      </c>
      <c r="AB3">
        <v>1364.77</v>
      </c>
      <c r="AC3">
        <v>610.30999999999995</v>
      </c>
      <c r="AD3">
        <v>0</v>
      </c>
      <c r="AE3">
        <v>0</v>
      </c>
      <c r="AF3">
        <v>1364.77</v>
      </c>
      <c r="AG3">
        <v>610.30999999999995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1.7</v>
      </c>
      <c r="AU3" t="s">
        <v>3</v>
      </c>
      <c r="AV3">
        <v>0</v>
      </c>
      <c r="AW3">
        <v>2</v>
      </c>
      <c r="AX3">
        <v>39445110</v>
      </c>
      <c r="AY3">
        <v>1</v>
      </c>
      <c r="AZ3">
        <v>0</v>
      </c>
      <c r="BA3">
        <v>7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Y3*Source!I33</f>
        <v>0.17085</v>
      </c>
      <c r="CY3">
        <f>AB3</f>
        <v>1364.77</v>
      </c>
      <c r="CZ3">
        <f>AF3</f>
        <v>1364.77</v>
      </c>
      <c r="DA3">
        <f>AJ3</f>
        <v>1</v>
      </c>
      <c r="DB3">
        <f t="shared" si="0"/>
        <v>2320.11</v>
      </c>
      <c r="DC3">
        <f t="shared" si="1"/>
        <v>1037.53</v>
      </c>
    </row>
    <row r="4" spans="1:107" x14ac:dyDescent="0.2">
      <c r="A4">
        <f>ROW(Source!A111)</f>
        <v>111</v>
      </c>
      <c r="B4">
        <v>39292387</v>
      </c>
      <c r="C4">
        <v>39445112</v>
      </c>
      <c r="D4">
        <v>37258116</v>
      </c>
      <c r="E4">
        <v>25</v>
      </c>
      <c r="F4">
        <v>1</v>
      </c>
      <c r="G4">
        <v>25</v>
      </c>
      <c r="H4">
        <v>1</v>
      </c>
      <c r="I4" t="s">
        <v>371</v>
      </c>
      <c r="J4" t="s">
        <v>3</v>
      </c>
      <c r="K4" t="s">
        <v>372</v>
      </c>
      <c r="L4">
        <v>1191</v>
      </c>
      <c r="N4">
        <v>1013</v>
      </c>
      <c r="O4" t="s">
        <v>373</v>
      </c>
      <c r="P4" t="s">
        <v>373</v>
      </c>
      <c r="Q4">
        <v>1</v>
      </c>
      <c r="W4">
        <v>0</v>
      </c>
      <c r="X4">
        <v>476480486</v>
      </c>
      <c r="Y4">
        <v>1.59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1.59</v>
      </c>
      <c r="AU4" t="s">
        <v>3</v>
      </c>
      <c r="AV4">
        <v>1</v>
      </c>
      <c r="AW4">
        <v>2</v>
      </c>
      <c r="AX4">
        <v>39445116</v>
      </c>
      <c r="AY4">
        <v>1</v>
      </c>
      <c r="AZ4">
        <v>0</v>
      </c>
      <c r="BA4">
        <v>21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Y4*Source!I111</f>
        <v>7.0834500000000009E-2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ROW(Source!A111)</f>
        <v>111</v>
      </c>
      <c r="B5">
        <v>39292387</v>
      </c>
      <c r="C5">
        <v>39445112</v>
      </c>
      <c r="D5">
        <v>37270321</v>
      </c>
      <c r="E5">
        <v>1</v>
      </c>
      <c r="F5">
        <v>1</v>
      </c>
      <c r="G5">
        <v>25</v>
      </c>
      <c r="H5">
        <v>2</v>
      </c>
      <c r="I5" t="s">
        <v>381</v>
      </c>
      <c r="J5" t="s">
        <v>382</v>
      </c>
      <c r="K5" t="s">
        <v>383</v>
      </c>
      <c r="L5">
        <v>1368</v>
      </c>
      <c r="N5">
        <v>1011</v>
      </c>
      <c r="O5" t="s">
        <v>377</v>
      </c>
      <c r="P5" t="s">
        <v>377</v>
      </c>
      <c r="Q5">
        <v>1</v>
      </c>
      <c r="W5">
        <v>0</v>
      </c>
      <c r="X5">
        <v>-863441738</v>
      </c>
      <c r="Y5">
        <v>4.9800000000000004</v>
      </c>
      <c r="AA5">
        <v>0</v>
      </c>
      <c r="AB5">
        <v>1447.46</v>
      </c>
      <c r="AC5">
        <v>537.96</v>
      </c>
      <c r="AD5">
        <v>0</v>
      </c>
      <c r="AE5">
        <v>0</v>
      </c>
      <c r="AF5">
        <v>1447.46</v>
      </c>
      <c r="AG5">
        <v>537.96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4.9800000000000004</v>
      </c>
      <c r="AU5" t="s">
        <v>3</v>
      </c>
      <c r="AV5">
        <v>0</v>
      </c>
      <c r="AW5">
        <v>2</v>
      </c>
      <c r="AX5">
        <v>39445117</v>
      </c>
      <c r="AY5">
        <v>1</v>
      </c>
      <c r="AZ5">
        <v>0</v>
      </c>
      <c r="BA5">
        <v>22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Y5*Source!I111</f>
        <v>0.22185900000000003</v>
      </c>
      <c r="CY5">
        <f>AB5</f>
        <v>1447.46</v>
      </c>
      <c r="CZ5">
        <f>AF5</f>
        <v>1447.46</v>
      </c>
      <c r="DA5">
        <f>AJ5</f>
        <v>1</v>
      </c>
      <c r="DB5">
        <f t="shared" si="0"/>
        <v>7208.35</v>
      </c>
      <c r="DC5">
        <f t="shared" si="1"/>
        <v>2679.04</v>
      </c>
    </row>
    <row r="6" spans="1:107" x14ac:dyDescent="0.2">
      <c r="A6">
        <f>ROW(Source!A111)</f>
        <v>111</v>
      </c>
      <c r="B6">
        <v>39292387</v>
      </c>
      <c r="C6">
        <v>39445112</v>
      </c>
      <c r="D6">
        <v>37270344</v>
      </c>
      <c r="E6">
        <v>1</v>
      </c>
      <c r="F6">
        <v>1</v>
      </c>
      <c r="G6">
        <v>25</v>
      </c>
      <c r="H6">
        <v>2</v>
      </c>
      <c r="I6" t="s">
        <v>384</v>
      </c>
      <c r="J6" t="s">
        <v>385</v>
      </c>
      <c r="K6" t="s">
        <v>386</v>
      </c>
      <c r="L6">
        <v>1368</v>
      </c>
      <c r="N6">
        <v>1011</v>
      </c>
      <c r="O6" t="s">
        <v>377</v>
      </c>
      <c r="P6" t="s">
        <v>377</v>
      </c>
      <c r="Q6">
        <v>1</v>
      </c>
      <c r="W6">
        <v>0</v>
      </c>
      <c r="X6">
        <v>643133334</v>
      </c>
      <c r="Y6">
        <v>1.25</v>
      </c>
      <c r="AA6">
        <v>0</v>
      </c>
      <c r="AB6">
        <v>1035.49</v>
      </c>
      <c r="AC6">
        <v>465.1</v>
      </c>
      <c r="AD6">
        <v>0</v>
      </c>
      <c r="AE6">
        <v>0</v>
      </c>
      <c r="AF6">
        <v>1035.49</v>
      </c>
      <c r="AG6">
        <v>465.1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1.25</v>
      </c>
      <c r="AU6" t="s">
        <v>3</v>
      </c>
      <c r="AV6">
        <v>0</v>
      </c>
      <c r="AW6">
        <v>2</v>
      </c>
      <c r="AX6">
        <v>39445118</v>
      </c>
      <c r="AY6">
        <v>1</v>
      </c>
      <c r="AZ6">
        <v>0</v>
      </c>
      <c r="BA6">
        <v>23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Y6*Source!I111</f>
        <v>5.5687500000000001E-2</v>
      </c>
      <c r="CY6">
        <f>AB6</f>
        <v>1035.49</v>
      </c>
      <c r="CZ6">
        <f>AF6</f>
        <v>1035.49</v>
      </c>
      <c r="DA6">
        <f>AJ6</f>
        <v>1</v>
      </c>
      <c r="DB6">
        <f t="shared" si="0"/>
        <v>1294.3599999999999</v>
      </c>
      <c r="DC6">
        <f t="shared" si="1"/>
        <v>581.38</v>
      </c>
    </row>
    <row r="7" spans="1:107" x14ac:dyDescent="0.2">
      <c r="A7">
        <f>ROW(Source!A112)</f>
        <v>112</v>
      </c>
      <c r="B7">
        <v>39292387</v>
      </c>
      <c r="C7">
        <v>39445119</v>
      </c>
      <c r="D7">
        <v>37258116</v>
      </c>
      <c r="E7">
        <v>25</v>
      </c>
      <c r="F7">
        <v>1</v>
      </c>
      <c r="G7">
        <v>25</v>
      </c>
      <c r="H7">
        <v>1</v>
      </c>
      <c r="I7" t="s">
        <v>371</v>
      </c>
      <c r="J7" t="s">
        <v>3</v>
      </c>
      <c r="K7" t="s">
        <v>372</v>
      </c>
      <c r="L7">
        <v>1191</v>
      </c>
      <c r="N7">
        <v>1013</v>
      </c>
      <c r="O7" t="s">
        <v>373</v>
      </c>
      <c r="P7" t="s">
        <v>373</v>
      </c>
      <c r="Q7">
        <v>1</v>
      </c>
      <c r="W7">
        <v>0</v>
      </c>
      <c r="X7">
        <v>476480486</v>
      </c>
      <c r="Y7">
        <v>221.6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221.6</v>
      </c>
      <c r="AU7" t="s">
        <v>3</v>
      </c>
      <c r="AV7">
        <v>1</v>
      </c>
      <c r="AW7">
        <v>2</v>
      </c>
      <c r="AX7">
        <v>39445121</v>
      </c>
      <c r="AY7">
        <v>1</v>
      </c>
      <c r="AZ7">
        <v>0</v>
      </c>
      <c r="BA7">
        <v>24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Y7*Source!I112</f>
        <v>1.0969200000000001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</row>
    <row r="8" spans="1:107" x14ac:dyDescent="0.2">
      <c r="A8">
        <f>ROW(Source!A113)</f>
        <v>113</v>
      </c>
      <c r="B8">
        <v>39292387</v>
      </c>
      <c r="C8">
        <v>39445122</v>
      </c>
      <c r="D8">
        <v>37258116</v>
      </c>
      <c r="E8">
        <v>25</v>
      </c>
      <c r="F8">
        <v>1</v>
      </c>
      <c r="G8">
        <v>25</v>
      </c>
      <c r="H8">
        <v>1</v>
      </c>
      <c r="I8" t="s">
        <v>371</v>
      </c>
      <c r="J8" t="s">
        <v>3</v>
      </c>
      <c r="K8" t="s">
        <v>372</v>
      </c>
      <c r="L8">
        <v>1191</v>
      </c>
      <c r="N8">
        <v>1013</v>
      </c>
      <c r="O8" t="s">
        <v>373</v>
      </c>
      <c r="P8" t="s">
        <v>373</v>
      </c>
      <c r="Q8">
        <v>1</v>
      </c>
      <c r="W8">
        <v>0</v>
      </c>
      <c r="X8">
        <v>476480486</v>
      </c>
      <c r="Y8">
        <v>1.59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1.59</v>
      </c>
      <c r="AU8" t="s">
        <v>3</v>
      </c>
      <c r="AV8">
        <v>1</v>
      </c>
      <c r="AW8">
        <v>2</v>
      </c>
      <c r="AX8">
        <v>39445126</v>
      </c>
      <c r="AY8">
        <v>1</v>
      </c>
      <c r="AZ8">
        <v>0</v>
      </c>
      <c r="BA8">
        <v>25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Y8*Source!I113</f>
        <v>7.0834499999999998E-3</v>
      </c>
      <c r="CY8">
        <f>AD8</f>
        <v>0</v>
      </c>
      <c r="CZ8">
        <f>AH8</f>
        <v>0</v>
      </c>
      <c r="DA8">
        <f>AL8</f>
        <v>1</v>
      </c>
      <c r="DB8">
        <f t="shared" si="0"/>
        <v>0</v>
      </c>
      <c r="DC8">
        <f t="shared" si="1"/>
        <v>0</v>
      </c>
    </row>
    <row r="9" spans="1:107" x14ac:dyDescent="0.2">
      <c r="A9">
        <f>ROW(Source!A113)</f>
        <v>113</v>
      </c>
      <c r="B9">
        <v>39292387</v>
      </c>
      <c r="C9">
        <v>39445122</v>
      </c>
      <c r="D9">
        <v>37270321</v>
      </c>
      <c r="E9">
        <v>1</v>
      </c>
      <c r="F9">
        <v>1</v>
      </c>
      <c r="G9">
        <v>25</v>
      </c>
      <c r="H9">
        <v>2</v>
      </c>
      <c r="I9" t="s">
        <v>381</v>
      </c>
      <c r="J9" t="s">
        <v>382</v>
      </c>
      <c r="K9" t="s">
        <v>383</v>
      </c>
      <c r="L9">
        <v>1368</v>
      </c>
      <c r="N9">
        <v>1011</v>
      </c>
      <c r="O9" t="s">
        <v>377</v>
      </c>
      <c r="P9" t="s">
        <v>377</v>
      </c>
      <c r="Q9">
        <v>1</v>
      </c>
      <c r="W9">
        <v>0</v>
      </c>
      <c r="X9">
        <v>-863441738</v>
      </c>
      <c r="Y9">
        <v>4.9800000000000004</v>
      </c>
      <c r="AA9">
        <v>0</v>
      </c>
      <c r="AB9">
        <v>1447.46</v>
      </c>
      <c r="AC9">
        <v>537.96</v>
      </c>
      <c r="AD9">
        <v>0</v>
      </c>
      <c r="AE9">
        <v>0</v>
      </c>
      <c r="AF9">
        <v>1447.46</v>
      </c>
      <c r="AG9">
        <v>537.96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4.9800000000000004</v>
      </c>
      <c r="AU9" t="s">
        <v>3</v>
      </c>
      <c r="AV9">
        <v>0</v>
      </c>
      <c r="AW9">
        <v>2</v>
      </c>
      <c r="AX9">
        <v>39445127</v>
      </c>
      <c r="AY9">
        <v>1</v>
      </c>
      <c r="AZ9">
        <v>0</v>
      </c>
      <c r="BA9">
        <v>26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Y9*Source!I113</f>
        <v>2.2185900000000001E-2</v>
      </c>
      <c r="CY9">
        <f>AB9</f>
        <v>1447.46</v>
      </c>
      <c r="CZ9">
        <f>AF9</f>
        <v>1447.46</v>
      </c>
      <c r="DA9">
        <f>AJ9</f>
        <v>1</v>
      </c>
      <c r="DB9">
        <f t="shared" si="0"/>
        <v>7208.35</v>
      </c>
      <c r="DC9">
        <f t="shared" si="1"/>
        <v>2679.04</v>
      </c>
    </row>
    <row r="10" spans="1:107" x14ac:dyDescent="0.2">
      <c r="A10">
        <f>ROW(Source!A113)</f>
        <v>113</v>
      </c>
      <c r="B10">
        <v>39292387</v>
      </c>
      <c r="C10">
        <v>39445122</v>
      </c>
      <c r="D10">
        <v>37270344</v>
      </c>
      <c r="E10">
        <v>1</v>
      </c>
      <c r="F10">
        <v>1</v>
      </c>
      <c r="G10">
        <v>25</v>
      </c>
      <c r="H10">
        <v>2</v>
      </c>
      <c r="I10" t="s">
        <v>384</v>
      </c>
      <c r="J10" t="s">
        <v>385</v>
      </c>
      <c r="K10" t="s">
        <v>386</v>
      </c>
      <c r="L10">
        <v>1368</v>
      </c>
      <c r="N10">
        <v>1011</v>
      </c>
      <c r="O10" t="s">
        <v>377</v>
      </c>
      <c r="P10" t="s">
        <v>377</v>
      </c>
      <c r="Q10">
        <v>1</v>
      </c>
      <c r="W10">
        <v>0</v>
      </c>
      <c r="X10">
        <v>643133334</v>
      </c>
      <c r="Y10">
        <v>1.25</v>
      </c>
      <c r="AA10">
        <v>0</v>
      </c>
      <c r="AB10">
        <v>1035.49</v>
      </c>
      <c r="AC10">
        <v>465.1</v>
      </c>
      <c r="AD10">
        <v>0</v>
      </c>
      <c r="AE10">
        <v>0</v>
      </c>
      <c r="AF10">
        <v>1035.49</v>
      </c>
      <c r="AG10">
        <v>465.1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1.25</v>
      </c>
      <c r="AU10" t="s">
        <v>3</v>
      </c>
      <c r="AV10">
        <v>0</v>
      </c>
      <c r="AW10">
        <v>2</v>
      </c>
      <c r="AX10">
        <v>39445128</v>
      </c>
      <c r="AY10">
        <v>1</v>
      </c>
      <c r="AZ10">
        <v>0</v>
      </c>
      <c r="BA10">
        <v>27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Y10*Source!I113</f>
        <v>5.5687499999999999E-3</v>
      </c>
      <c r="CY10">
        <f>AB10</f>
        <v>1035.49</v>
      </c>
      <c r="CZ10">
        <f>AF10</f>
        <v>1035.49</v>
      </c>
      <c r="DA10">
        <f>AJ10</f>
        <v>1</v>
      </c>
      <c r="DB10">
        <f t="shared" si="0"/>
        <v>1294.3599999999999</v>
      </c>
      <c r="DC10">
        <f t="shared" si="1"/>
        <v>581.38</v>
      </c>
    </row>
    <row r="11" spans="1:107" x14ac:dyDescent="0.2">
      <c r="A11">
        <f>ROW(Source!A114)</f>
        <v>114</v>
      </c>
      <c r="B11">
        <v>39292387</v>
      </c>
      <c r="C11">
        <v>39445129</v>
      </c>
      <c r="D11">
        <v>37258116</v>
      </c>
      <c r="E11">
        <v>25</v>
      </c>
      <c r="F11">
        <v>1</v>
      </c>
      <c r="G11">
        <v>25</v>
      </c>
      <c r="H11">
        <v>1</v>
      </c>
      <c r="I11" t="s">
        <v>371</v>
      </c>
      <c r="J11" t="s">
        <v>3</v>
      </c>
      <c r="K11" t="s">
        <v>372</v>
      </c>
      <c r="L11">
        <v>1191</v>
      </c>
      <c r="N11">
        <v>1013</v>
      </c>
      <c r="O11" t="s">
        <v>373</v>
      </c>
      <c r="P11" t="s">
        <v>373</v>
      </c>
      <c r="Q11">
        <v>1</v>
      </c>
      <c r="W11">
        <v>0</v>
      </c>
      <c r="X11">
        <v>476480486</v>
      </c>
      <c r="Y11">
        <v>83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83</v>
      </c>
      <c r="AU11" t="s">
        <v>3</v>
      </c>
      <c r="AV11">
        <v>1</v>
      </c>
      <c r="AW11">
        <v>2</v>
      </c>
      <c r="AX11">
        <v>39445131</v>
      </c>
      <c r="AY11">
        <v>1</v>
      </c>
      <c r="AZ11">
        <v>0</v>
      </c>
      <c r="BA11">
        <v>28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Y11*Source!I114</f>
        <v>4.1084999999999997E-2</v>
      </c>
      <c r="CY11">
        <f>AD11</f>
        <v>0</v>
      </c>
      <c r="CZ11">
        <f>AH11</f>
        <v>0</v>
      </c>
      <c r="DA11">
        <f>AL11</f>
        <v>1</v>
      </c>
      <c r="DB11">
        <f t="shared" si="0"/>
        <v>0</v>
      </c>
      <c r="DC11">
        <f t="shared" si="1"/>
        <v>0</v>
      </c>
    </row>
    <row r="12" spans="1:107" x14ac:dyDescent="0.2">
      <c r="A12">
        <f>ROW(Source!A115)</f>
        <v>115</v>
      </c>
      <c r="B12">
        <v>39292387</v>
      </c>
      <c r="C12">
        <v>39445132</v>
      </c>
      <c r="D12">
        <v>37271110</v>
      </c>
      <c r="E12">
        <v>1</v>
      </c>
      <c r="F12">
        <v>1</v>
      </c>
      <c r="G12">
        <v>25</v>
      </c>
      <c r="H12">
        <v>2</v>
      </c>
      <c r="I12" t="s">
        <v>387</v>
      </c>
      <c r="J12" t="s">
        <v>388</v>
      </c>
      <c r="K12" t="s">
        <v>389</v>
      </c>
      <c r="L12">
        <v>1368</v>
      </c>
      <c r="N12">
        <v>1011</v>
      </c>
      <c r="O12" t="s">
        <v>377</v>
      </c>
      <c r="P12" t="s">
        <v>377</v>
      </c>
      <c r="Q12">
        <v>1</v>
      </c>
      <c r="W12">
        <v>0</v>
      </c>
      <c r="X12">
        <v>1852708047</v>
      </c>
      <c r="Y12">
        <v>3.1E-2</v>
      </c>
      <c r="AA12">
        <v>0</v>
      </c>
      <c r="AB12">
        <v>993.6</v>
      </c>
      <c r="AC12">
        <v>301.8</v>
      </c>
      <c r="AD12">
        <v>0</v>
      </c>
      <c r="AE12">
        <v>0</v>
      </c>
      <c r="AF12">
        <v>993.6</v>
      </c>
      <c r="AG12">
        <v>301.8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3.1E-2</v>
      </c>
      <c r="AU12" t="s">
        <v>3</v>
      </c>
      <c r="AV12">
        <v>0</v>
      </c>
      <c r="AW12">
        <v>2</v>
      </c>
      <c r="AX12">
        <v>39445134</v>
      </c>
      <c r="AY12">
        <v>1</v>
      </c>
      <c r="AZ12">
        <v>0</v>
      </c>
      <c r="BA12">
        <v>29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Y12*Source!I115</f>
        <v>0.15345</v>
      </c>
      <c r="CY12">
        <f>AB12</f>
        <v>993.6</v>
      </c>
      <c r="CZ12">
        <f>AF12</f>
        <v>993.6</v>
      </c>
      <c r="DA12">
        <f>AJ12</f>
        <v>1</v>
      </c>
      <c r="DB12">
        <f t="shared" si="0"/>
        <v>30.8</v>
      </c>
      <c r="DC12">
        <f t="shared" si="1"/>
        <v>9.36</v>
      </c>
    </row>
    <row r="13" spans="1:107" x14ac:dyDescent="0.2">
      <c r="A13">
        <f>ROW(Source!A116)</f>
        <v>116</v>
      </c>
      <c r="B13">
        <v>39292387</v>
      </c>
      <c r="C13">
        <v>39445135</v>
      </c>
      <c r="D13">
        <v>37271110</v>
      </c>
      <c r="E13">
        <v>1</v>
      </c>
      <c r="F13">
        <v>1</v>
      </c>
      <c r="G13">
        <v>25</v>
      </c>
      <c r="H13">
        <v>2</v>
      </c>
      <c r="I13" t="s">
        <v>387</v>
      </c>
      <c r="J13" t="s">
        <v>388</v>
      </c>
      <c r="K13" t="s">
        <v>389</v>
      </c>
      <c r="L13">
        <v>1368</v>
      </c>
      <c r="N13">
        <v>1011</v>
      </c>
      <c r="O13" t="s">
        <v>377</v>
      </c>
      <c r="P13" t="s">
        <v>377</v>
      </c>
      <c r="Q13">
        <v>1</v>
      </c>
      <c r="W13">
        <v>0</v>
      </c>
      <c r="X13">
        <v>1852708047</v>
      </c>
      <c r="Y13">
        <v>0.41000000000000003</v>
      </c>
      <c r="AA13">
        <v>0</v>
      </c>
      <c r="AB13">
        <v>993.6</v>
      </c>
      <c r="AC13">
        <v>301.8</v>
      </c>
      <c r="AD13">
        <v>0</v>
      </c>
      <c r="AE13">
        <v>0</v>
      </c>
      <c r="AF13">
        <v>993.6</v>
      </c>
      <c r="AG13">
        <v>301.8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0.01</v>
      </c>
      <c r="AU13" t="s">
        <v>145</v>
      </c>
      <c r="AV13">
        <v>0</v>
      </c>
      <c r="AW13">
        <v>2</v>
      </c>
      <c r="AX13">
        <v>39445137</v>
      </c>
      <c r="AY13">
        <v>1</v>
      </c>
      <c r="AZ13">
        <v>0</v>
      </c>
      <c r="BA13">
        <v>30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Y13*Source!I116</f>
        <v>2.0295000000000001</v>
      </c>
      <c r="CY13">
        <f>AB13</f>
        <v>993.6</v>
      </c>
      <c r="CZ13">
        <f>AF13</f>
        <v>993.6</v>
      </c>
      <c r="DA13">
        <f>AJ13</f>
        <v>1</v>
      </c>
      <c r="DB13">
        <f>ROUND((ROUND(AT13*CZ13,2)*41),6)</f>
        <v>407.54</v>
      </c>
      <c r="DC13">
        <f>ROUND((ROUND(AT13*AG13,2)*41),6)</f>
        <v>123.82</v>
      </c>
    </row>
    <row r="14" spans="1:107" x14ac:dyDescent="0.2">
      <c r="A14">
        <f>ROW(Source!A120)</f>
        <v>120</v>
      </c>
      <c r="B14">
        <v>39292387</v>
      </c>
      <c r="C14">
        <v>39445149</v>
      </c>
      <c r="D14">
        <v>37274368</v>
      </c>
      <c r="E14">
        <v>1</v>
      </c>
      <c r="F14">
        <v>1</v>
      </c>
      <c r="G14">
        <v>25</v>
      </c>
      <c r="H14">
        <v>3</v>
      </c>
      <c r="I14" t="s">
        <v>164</v>
      </c>
      <c r="J14" t="s">
        <v>166</v>
      </c>
      <c r="K14" t="s">
        <v>165</v>
      </c>
      <c r="L14">
        <v>1348</v>
      </c>
      <c r="N14">
        <v>1009</v>
      </c>
      <c r="O14" t="s">
        <v>37</v>
      </c>
      <c r="P14" t="s">
        <v>37</v>
      </c>
      <c r="Q14">
        <v>1000</v>
      </c>
      <c r="W14">
        <v>1</v>
      </c>
      <c r="X14">
        <v>1680765387</v>
      </c>
      <c r="Y14">
        <v>-7.14</v>
      </c>
      <c r="AA14">
        <v>2628.2</v>
      </c>
      <c r="AB14">
        <v>0</v>
      </c>
      <c r="AC14">
        <v>0</v>
      </c>
      <c r="AD14">
        <v>0</v>
      </c>
      <c r="AE14">
        <v>2628.2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 t="s">
        <v>3</v>
      </c>
      <c r="AT14">
        <v>-7.14</v>
      </c>
      <c r="AU14" t="s">
        <v>3</v>
      </c>
      <c r="AV14">
        <v>0</v>
      </c>
      <c r="AW14">
        <v>2</v>
      </c>
      <c r="AX14">
        <v>39445165</v>
      </c>
      <c r="AY14">
        <v>1</v>
      </c>
      <c r="AZ14">
        <v>6144</v>
      </c>
      <c r="BA14">
        <v>51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Y14*Source!I120</f>
        <v>-15.529499999999999</v>
      </c>
      <c r="CY14">
        <f>AA14</f>
        <v>2628.2</v>
      </c>
      <c r="CZ14">
        <f>AE14</f>
        <v>2628.2</v>
      </c>
      <c r="DA14">
        <f>AI14</f>
        <v>1</v>
      </c>
      <c r="DB14">
        <f t="shared" ref="DB14:DB28" si="2">ROUND(ROUND(AT14*CZ14,2),6)</f>
        <v>-18765.349999999999</v>
      </c>
      <c r="DC14">
        <f t="shared" ref="DC14:DC28" si="3">ROUND(ROUND(AT14*AG14,2),6)</f>
        <v>0</v>
      </c>
    </row>
    <row r="15" spans="1:107" x14ac:dyDescent="0.2">
      <c r="A15">
        <f>ROW(Source!A120)</f>
        <v>120</v>
      </c>
      <c r="B15">
        <v>39292387</v>
      </c>
      <c r="C15">
        <v>39445149</v>
      </c>
      <c r="D15">
        <v>37274368</v>
      </c>
      <c r="E15">
        <v>1</v>
      </c>
      <c r="F15">
        <v>1</v>
      </c>
      <c r="G15">
        <v>25</v>
      </c>
      <c r="H15">
        <v>3</v>
      </c>
      <c r="I15" t="s">
        <v>164</v>
      </c>
      <c r="J15" t="s">
        <v>166</v>
      </c>
      <c r="K15" t="s">
        <v>165</v>
      </c>
      <c r="L15">
        <v>1348</v>
      </c>
      <c r="N15">
        <v>1009</v>
      </c>
      <c r="O15" t="s">
        <v>37</v>
      </c>
      <c r="P15" t="s">
        <v>37</v>
      </c>
      <c r="Q15">
        <v>1000</v>
      </c>
      <c r="W15">
        <v>0</v>
      </c>
      <c r="X15">
        <v>1680765387</v>
      </c>
      <c r="Y15">
        <v>11.9</v>
      </c>
      <c r="AA15">
        <v>2628.2</v>
      </c>
      <c r="AB15">
        <v>0</v>
      </c>
      <c r="AC15">
        <v>0</v>
      </c>
      <c r="AD15">
        <v>0</v>
      </c>
      <c r="AE15">
        <v>2628.2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3</v>
      </c>
      <c r="AT15">
        <v>11.9</v>
      </c>
      <c r="AU15" t="s">
        <v>3</v>
      </c>
      <c r="AV15">
        <v>0</v>
      </c>
      <c r="AW15">
        <v>1</v>
      </c>
      <c r="AX15">
        <v>-1</v>
      </c>
      <c r="AY15">
        <v>0</v>
      </c>
      <c r="AZ15">
        <v>0</v>
      </c>
      <c r="BA15" t="s"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Y15*Source!I120</f>
        <v>25.8825</v>
      </c>
      <c r="CY15">
        <f>AA15</f>
        <v>2628.2</v>
      </c>
      <c r="CZ15">
        <f>AE15</f>
        <v>2628.2</v>
      </c>
      <c r="DA15">
        <f>AI15</f>
        <v>1</v>
      </c>
      <c r="DB15">
        <f t="shared" si="2"/>
        <v>31275.58</v>
      </c>
      <c r="DC15">
        <f t="shared" si="3"/>
        <v>0</v>
      </c>
    </row>
    <row r="16" spans="1:107" x14ac:dyDescent="0.2">
      <c r="A16">
        <f>ROW(Source!A190)</f>
        <v>190</v>
      </c>
      <c r="B16">
        <v>39292387</v>
      </c>
      <c r="C16">
        <v>39445403</v>
      </c>
      <c r="D16">
        <v>37258116</v>
      </c>
      <c r="E16">
        <v>25</v>
      </c>
      <c r="F16">
        <v>1</v>
      </c>
      <c r="G16">
        <v>25</v>
      </c>
      <c r="H16">
        <v>1</v>
      </c>
      <c r="I16" t="s">
        <v>371</v>
      </c>
      <c r="J16" t="s">
        <v>3</v>
      </c>
      <c r="K16" t="s">
        <v>372</v>
      </c>
      <c r="L16">
        <v>1191</v>
      </c>
      <c r="N16">
        <v>1013</v>
      </c>
      <c r="O16" t="s">
        <v>373</v>
      </c>
      <c r="P16" t="s">
        <v>373</v>
      </c>
      <c r="Q16">
        <v>1</v>
      </c>
      <c r="W16">
        <v>0</v>
      </c>
      <c r="X16">
        <v>476480486</v>
      </c>
      <c r="Y16">
        <v>18.68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18.68</v>
      </c>
      <c r="AU16" t="s">
        <v>3</v>
      </c>
      <c r="AV16">
        <v>1</v>
      </c>
      <c r="AW16">
        <v>2</v>
      </c>
      <c r="AX16">
        <v>39445405</v>
      </c>
      <c r="AY16">
        <v>1</v>
      </c>
      <c r="AZ16">
        <v>0</v>
      </c>
      <c r="BA16">
        <v>52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Y16*Source!I190</f>
        <v>20.548000000000002</v>
      </c>
      <c r="CY16">
        <f>AD16</f>
        <v>0</v>
      </c>
      <c r="CZ16">
        <f>AH16</f>
        <v>0</v>
      </c>
      <c r="DA16">
        <f>AL16</f>
        <v>1</v>
      </c>
      <c r="DB16">
        <f t="shared" si="2"/>
        <v>0</v>
      </c>
      <c r="DC16">
        <f t="shared" si="3"/>
        <v>0</v>
      </c>
    </row>
    <row r="17" spans="1:107" x14ac:dyDescent="0.2">
      <c r="A17">
        <f>ROW(Source!A192)</f>
        <v>192</v>
      </c>
      <c r="B17">
        <v>39292387</v>
      </c>
      <c r="C17">
        <v>39445427</v>
      </c>
      <c r="D17">
        <v>37258116</v>
      </c>
      <c r="E17">
        <v>25</v>
      </c>
      <c r="F17">
        <v>1</v>
      </c>
      <c r="G17">
        <v>25</v>
      </c>
      <c r="H17">
        <v>1</v>
      </c>
      <c r="I17" t="s">
        <v>371</v>
      </c>
      <c r="J17" t="s">
        <v>3</v>
      </c>
      <c r="K17" t="s">
        <v>372</v>
      </c>
      <c r="L17">
        <v>1191</v>
      </c>
      <c r="N17">
        <v>1013</v>
      </c>
      <c r="O17" t="s">
        <v>373</v>
      </c>
      <c r="P17" t="s">
        <v>373</v>
      </c>
      <c r="Q17">
        <v>1</v>
      </c>
      <c r="W17">
        <v>0</v>
      </c>
      <c r="X17">
        <v>476480486</v>
      </c>
      <c r="Y17">
        <v>11.7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11.7</v>
      </c>
      <c r="AU17" t="s">
        <v>3</v>
      </c>
      <c r="AV17">
        <v>1</v>
      </c>
      <c r="AW17">
        <v>2</v>
      </c>
      <c r="AX17">
        <v>39445431</v>
      </c>
      <c r="AY17">
        <v>1</v>
      </c>
      <c r="AZ17">
        <v>0</v>
      </c>
      <c r="BA17">
        <v>56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Y17*Source!I192</f>
        <v>1.2869999999999999</v>
      </c>
      <c r="CY17">
        <f>AD17</f>
        <v>0</v>
      </c>
      <c r="CZ17">
        <f>AH17</f>
        <v>0</v>
      </c>
      <c r="DA17">
        <f>AL17</f>
        <v>1</v>
      </c>
      <c r="DB17">
        <f t="shared" si="2"/>
        <v>0</v>
      </c>
      <c r="DC17">
        <f t="shared" si="3"/>
        <v>0</v>
      </c>
    </row>
    <row r="18" spans="1:107" x14ac:dyDescent="0.2">
      <c r="A18">
        <f>ROW(Source!A192)</f>
        <v>192</v>
      </c>
      <c r="B18">
        <v>39292387</v>
      </c>
      <c r="C18">
        <v>39445427</v>
      </c>
      <c r="D18">
        <v>37270366</v>
      </c>
      <c r="E18">
        <v>1</v>
      </c>
      <c r="F18">
        <v>1</v>
      </c>
      <c r="G18">
        <v>25</v>
      </c>
      <c r="H18">
        <v>2</v>
      </c>
      <c r="I18" t="s">
        <v>374</v>
      </c>
      <c r="J18" t="s">
        <v>375</v>
      </c>
      <c r="K18" t="s">
        <v>376</v>
      </c>
      <c r="L18">
        <v>1368</v>
      </c>
      <c r="N18">
        <v>1011</v>
      </c>
      <c r="O18" t="s">
        <v>377</v>
      </c>
      <c r="P18" t="s">
        <v>377</v>
      </c>
      <c r="Q18">
        <v>1</v>
      </c>
      <c r="W18">
        <v>0</v>
      </c>
      <c r="X18">
        <v>-806024906</v>
      </c>
      <c r="Y18">
        <v>1.26</v>
      </c>
      <c r="AA18">
        <v>0</v>
      </c>
      <c r="AB18">
        <v>1159.46</v>
      </c>
      <c r="AC18">
        <v>525.74</v>
      </c>
      <c r="AD18">
        <v>0</v>
      </c>
      <c r="AE18">
        <v>0</v>
      </c>
      <c r="AF18">
        <v>1159.46</v>
      </c>
      <c r="AG18">
        <v>525.74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1.26</v>
      </c>
      <c r="AU18" t="s">
        <v>3</v>
      </c>
      <c r="AV18">
        <v>0</v>
      </c>
      <c r="AW18">
        <v>2</v>
      </c>
      <c r="AX18">
        <v>39445432</v>
      </c>
      <c r="AY18">
        <v>1</v>
      </c>
      <c r="AZ18">
        <v>0</v>
      </c>
      <c r="BA18">
        <v>57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Y18*Source!I192</f>
        <v>0.1386</v>
      </c>
      <c r="CY18">
        <f>AB18</f>
        <v>1159.46</v>
      </c>
      <c r="CZ18">
        <f>AF18</f>
        <v>1159.46</v>
      </c>
      <c r="DA18">
        <f>AJ18</f>
        <v>1</v>
      </c>
      <c r="DB18">
        <f t="shared" si="2"/>
        <v>1460.92</v>
      </c>
      <c r="DC18">
        <f t="shared" si="3"/>
        <v>662.43</v>
      </c>
    </row>
    <row r="19" spans="1:107" x14ac:dyDescent="0.2">
      <c r="A19">
        <f>ROW(Source!A192)</f>
        <v>192</v>
      </c>
      <c r="B19">
        <v>39292387</v>
      </c>
      <c r="C19">
        <v>39445427</v>
      </c>
      <c r="D19">
        <v>37270548</v>
      </c>
      <c r="E19">
        <v>1</v>
      </c>
      <c r="F19">
        <v>1</v>
      </c>
      <c r="G19">
        <v>25</v>
      </c>
      <c r="H19">
        <v>2</v>
      </c>
      <c r="I19" t="s">
        <v>378</v>
      </c>
      <c r="J19" t="s">
        <v>379</v>
      </c>
      <c r="K19" t="s">
        <v>380</v>
      </c>
      <c r="L19">
        <v>1368</v>
      </c>
      <c r="N19">
        <v>1011</v>
      </c>
      <c r="O19" t="s">
        <v>377</v>
      </c>
      <c r="P19" t="s">
        <v>377</v>
      </c>
      <c r="Q19">
        <v>1</v>
      </c>
      <c r="W19">
        <v>0</v>
      </c>
      <c r="X19">
        <v>-282859921</v>
      </c>
      <c r="Y19">
        <v>1.7</v>
      </c>
      <c r="AA19">
        <v>0</v>
      </c>
      <c r="AB19">
        <v>1364.77</v>
      </c>
      <c r="AC19">
        <v>610.30999999999995</v>
      </c>
      <c r="AD19">
        <v>0</v>
      </c>
      <c r="AE19">
        <v>0</v>
      </c>
      <c r="AF19">
        <v>1364.77</v>
      </c>
      <c r="AG19">
        <v>610.30999999999995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1.7</v>
      </c>
      <c r="AU19" t="s">
        <v>3</v>
      </c>
      <c r="AV19">
        <v>0</v>
      </c>
      <c r="AW19">
        <v>2</v>
      </c>
      <c r="AX19">
        <v>39445433</v>
      </c>
      <c r="AY19">
        <v>1</v>
      </c>
      <c r="AZ19">
        <v>0</v>
      </c>
      <c r="BA19">
        <v>58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Y19*Source!I192</f>
        <v>0.187</v>
      </c>
      <c r="CY19">
        <f>AB19</f>
        <v>1364.77</v>
      </c>
      <c r="CZ19">
        <f>AF19</f>
        <v>1364.77</v>
      </c>
      <c r="DA19">
        <f>AJ19</f>
        <v>1</v>
      </c>
      <c r="DB19">
        <f t="shared" si="2"/>
        <v>2320.11</v>
      </c>
      <c r="DC19">
        <f t="shared" si="3"/>
        <v>1037.53</v>
      </c>
    </row>
    <row r="20" spans="1:107" x14ac:dyDescent="0.2">
      <c r="A20">
        <f>ROW(Source!A270)</f>
        <v>270</v>
      </c>
      <c r="B20">
        <v>39292387</v>
      </c>
      <c r="C20">
        <v>39445779</v>
      </c>
      <c r="D20">
        <v>37258116</v>
      </c>
      <c r="E20">
        <v>25</v>
      </c>
      <c r="F20">
        <v>1</v>
      </c>
      <c r="G20">
        <v>25</v>
      </c>
      <c r="H20">
        <v>1</v>
      </c>
      <c r="I20" t="s">
        <v>371</v>
      </c>
      <c r="J20" t="s">
        <v>3</v>
      </c>
      <c r="K20" t="s">
        <v>372</v>
      </c>
      <c r="L20">
        <v>1191</v>
      </c>
      <c r="N20">
        <v>1013</v>
      </c>
      <c r="O20" t="s">
        <v>373</v>
      </c>
      <c r="P20" t="s">
        <v>373</v>
      </c>
      <c r="Q20">
        <v>1</v>
      </c>
      <c r="W20">
        <v>0</v>
      </c>
      <c r="X20">
        <v>476480486</v>
      </c>
      <c r="Y20">
        <v>1.59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1.59</v>
      </c>
      <c r="AU20" t="s">
        <v>3</v>
      </c>
      <c r="AV20">
        <v>1</v>
      </c>
      <c r="AW20">
        <v>2</v>
      </c>
      <c r="AX20">
        <v>39445783</v>
      </c>
      <c r="AY20">
        <v>1</v>
      </c>
      <c r="AZ20">
        <v>0</v>
      </c>
      <c r="BA20">
        <v>72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Y20*Source!I270</f>
        <v>0.97581607199999998</v>
      </c>
      <c r="CY20">
        <f>AD20</f>
        <v>0</v>
      </c>
      <c r="CZ20">
        <f>AH20</f>
        <v>0</v>
      </c>
      <c r="DA20">
        <f>AL20</f>
        <v>1</v>
      </c>
      <c r="DB20">
        <f t="shared" si="2"/>
        <v>0</v>
      </c>
      <c r="DC20">
        <f t="shared" si="3"/>
        <v>0</v>
      </c>
    </row>
    <row r="21" spans="1:107" x14ac:dyDescent="0.2">
      <c r="A21">
        <f>ROW(Source!A270)</f>
        <v>270</v>
      </c>
      <c r="B21">
        <v>39292387</v>
      </c>
      <c r="C21">
        <v>39445779</v>
      </c>
      <c r="D21">
        <v>37270321</v>
      </c>
      <c r="E21">
        <v>1</v>
      </c>
      <c r="F21">
        <v>1</v>
      </c>
      <c r="G21">
        <v>25</v>
      </c>
      <c r="H21">
        <v>2</v>
      </c>
      <c r="I21" t="s">
        <v>381</v>
      </c>
      <c r="J21" t="s">
        <v>382</v>
      </c>
      <c r="K21" t="s">
        <v>383</v>
      </c>
      <c r="L21">
        <v>1368</v>
      </c>
      <c r="N21">
        <v>1011</v>
      </c>
      <c r="O21" t="s">
        <v>377</v>
      </c>
      <c r="P21" t="s">
        <v>377</v>
      </c>
      <c r="Q21">
        <v>1</v>
      </c>
      <c r="W21">
        <v>0</v>
      </c>
      <c r="X21">
        <v>-863441738</v>
      </c>
      <c r="Y21">
        <v>4.9800000000000004</v>
      </c>
      <c r="AA21">
        <v>0</v>
      </c>
      <c r="AB21">
        <v>1447.46</v>
      </c>
      <c r="AC21">
        <v>537.96</v>
      </c>
      <c r="AD21">
        <v>0</v>
      </c>
      <c r="AE21">
        <v>0</v>
      </c>
      <c r="AF21">
        <v>1447.46</v>
      </c>
      <c r="AG21">
        <v>537.96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4.9800000000000004</v>
      </c>
      <c r="AU21" t="s">
        <v>3</v>
      </c>
      <c r="AV21">
        <v>0</v>
      </c>
      <c r="AW21">
        <v>2</v>
      </c>
      <c r="AX21">
        <v>39445784</v>
      </c>
      <c r="AY21">
        <v>1</v>
      </c>
      <c r="AZ21">
        <v>0</v>
      </c>
      <c r="BA21">
        <v>73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Y21*Source!I270</f>
        <v>3.0563295840000002</v>
      </c>
      <c r="CY21">
        <f>AB21</f>
        <v>1447.46</v>
      </c>
      <c r="CZ21">
        <f>AF21</f>
        <v>1447.46</v>
      </c>
      <c r="DA21">
        <f>AJ21</f>
        <v>1</v>
      </c>
      <c r="DB21">
        <f t="shared" si="2"/>
        <v>7208.35</v>
      </c>
      <c r="DC21">
        <f t="shared" si="3"/>
        <v>2679.04</v>
      </c>
    </row>
    <row r="22" spans="1:107" x14ac:dyDescent="0.2">
      <c r="A22">
        <f>ROW(Source!A270)</f>
        <v>270</v>
      </c>
      <c r="B22">
        <v>39292387</v>
      </c>
      <c r="C22">
        <v>39445779</v>
      </c>
      <c r="D22">
        <v>37270344</v>
      </c>
      <c r="E22">
        <v>1</v>
      </c>
      <c r="F22">
        <v>1</v>
      </c>
      <c r="G22">
        <v>25</v>
      </c>
      <c r="H22">
        <v>2</v>
      </c>
      <c r="I22" t="s">
        <v>384</v>
      </c>
      <c r="J22" t="s">
        <v>385</v>
      </c>
      <c r="K22" t="s">
        <v>386</v>
      </c>
      <c r="L22">
        <v>1368</v>
      </c>
      <c r="N22">
        <v>1011</v>
      </c>
      <c r="O22" t="s">
        <v>377</v>
      </c>
      <c r="P22" t="s">
        <v>377</v>
      </c>
      <c r="Q22">
        <v>1</v>
      </c>
      <c r="W22">
        <v>0</v>
      </c>
      <c r="X22">
        <v>643133334</v>
      </c>
      <c r="Y22">
        <v>1.25</v>
      </c>
      <c r="AA22">
        <v>0</v>
      </c>
      <c r="AB22">
        <v>1035.49</v>
      </c>
      <c r="AC22">
        <v>465.1</v>
      </c>
      <c r="AD22">
        <v>0</v>
      </c>
      <c r="AE22">
        <v>0</v>
      </c>
      <c r="AF22">
        <v>1035.49</v>
      </c>
      <c r="AG22">
        <v>465.1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1.25</v>
      </c>
      <c r="AU22" t="s">
        <v>3</v>
      </c>
      <c r="AV22">
        <v>0</v>
      </c>
      <c r="AW22">
        <v>2</v>
      </c>
      <c r="AX22">
        <v>39445785</v>
      </c>
      <c r="AY22">
        <v>1</v>
      </c>
      <c r="AZ22">
        <v>0</v>
      </c>
      <c r="BA22">
        <v>74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Y22*Source!I270</f>
        <v>0.76715099999999992</v>
      </c>
      <c r="CY22">
        <f>AB22</f>
        <v>1035.49</v>
      </c>
      <c r="CZ22">
        <f>AF22</f>
        <v>1035.49</v>
      </c>
      <c r="DA22">
        <f>AJ22</f>
        <v>1</v>
      </c>
      <c r="DB22">
        <f t="shared" si="2"/>
        <v>1294.3599999999999</v>
      </c>
      <c r="DC22">
        <f t="shared" si="3"/>
        <v>581.38</v>
      </c>
    </row>
    <row r="23" spans="1:107" x14ac:dyDescent="0.2">
      <c r="A23">
        <f>ROW(Source!A271)</f>
        <v>271</v>
      </c>
      <c r="B23">
        <v>39292387</v>
      </c>
      <c r="C23">
        <v>39445786</v>
      </c>
      <c r="D23">
        <v>37258116</v>
      </c>
      <c r="E23">
        <v>25</v>
      </c>
      <c r="F23">
        <v>1</v>
      </c>
      <c r="G23">
        <v>25</v>
      </c>
      <c r="H23">
        <v>1</v>
      </c>
      <c r="I23" t="s">
        <v>371</v>
      </c>
      <c r="J23" t="s">
        <v>3</v>
      </c>
      <c r="K23" t="s">
        <v>372</v>
      </c>
      <c r="L23">
        <v>1191</v>
      </c>
      <c r="N23">
        <v>1013</v>
      </c>
      <c r="O23" t="s">
        <v>373</v>
      </c>
      <c r="P23" t="s">
        <v>373</v>
      </c>
      <c r="Q23">
        <v>1</v>
      </c>
      <c r="W23">
        <v>0</v>
      </c>
      <c r="X23">
        <v>476480486</v>
      </c>
      <c r="Y23">
        <v>221.6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221.6</v>
      </c>
      <c r="AU23" t="s">
        <v>3</v>
      </c>
      <c r="AV23">
        <v>1</v>
      </c>
      <c r="AW23">
        <v>2</v>
      </c>
      <c r="AX23">
        <v>39445788</v>
      </c>
      <c r="AY23">
        <v>1</v>
      </c>
      <c r="AZ23">
        <v>0</v>
      </c>
      <c r="BA23">
        <v>75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Y23*Source!I271</f>
        <v>15.111169919999998</v>
      </c>
      <c r="CY23">
        <f>AD23</f>
        <v>0</v>
      </c>
      <c r="CZ23">
        <f>AH23</f>
        <v>0</v>
      </c>
      <c r="DA23">
        <f>AL23</f>
        <v>1</v>
      </c>
      <c r="DB23">
        <f t="shared" si="2"/>
        <v>0</v>
      </c>
      <c r="DC23">
        <f t="shared" si="3"/>
        <v>0</v>
      </c>
    </row>
    <row r="24" spans="1:107" x14ac:dyDescent="0.2">
      <c r="A24">
        <f>ROW(Source!A272)</f>
        <v>272</v>
      </c>
      <c r="B24">
        <v>39292387</v>
      </c>
      <c r="C24">
        <v>39445789</v>
      </c>
      <c r="D24">
        <v>37258116</v>
      </c>
      <c r="E24">
        <v>25</v>
      </c>
      <c r="F24">
        <v>1</v>
      </c>
      <c r="G24">
        <v>25</v>
      </c>
      <c r="H24">
        <v>1</v>
      </c>
      <c r="I24" t="s">
        <v>371</v>
      </c>
      <c r="J24" t="s">
        <v>3</v>
      </c>
      <c r="K24" t="s">
        <v>372</v>
      </c>
      <c r="L24">
        <v>1191</v>
      </c>
      <c r="N24">
        <v>1013</v>
      </c>
      <c r="O24" t="s">
        <v>373</v>
      </c>
      <c r="P24" t="s">
        <v>373</v>
      </c>
      <c r="Q24">
        <v>1</v>
      </c>
      <c r="W24">
        <v>0</v>
      </c>
      <c r="X24">
        <v>476480486</v>
      </c>
      <c r="Y24">
        <v>1.59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1.59</v>
      </c>
      <c r="AU24" t="s">
        <v>3</v>
      </c>
      <c r="AV24">
        <v>1</v>
      </c>
      <c r="AW24">
        <v>2</v>
      </c>
      <c r="AX24">
        <v>39445793</v>
      </c>
      <c r="AY24">
        <v>1</v>
      </c>
      <c r="AZ24">
        <v>0</v>
      </c>
      <c r="BA24">
        <v>76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Y24*Source!I272</f>
        <v>9.7581607200000003E-2</v>
      </c>
      <c r="CY24">
        <f>AD24</f>
        <v>0</v>
      </c>
      <c r="CZ24">
        <f>AH24</f>
        <v>0</v>
      </c>
      <c r="DA24">
        <f>AL24</f>
        <v>1</v>
      </c>
      <c r="DB24">
        <f t="shared" si="2"/>
        <v>0</v>
      </c>
      <c r="DC24">
        <f t="shared" si="3"/>
        <v>0</v>
      </c>
    </row>
    <row r="25" spans="1:107" x14ac:dyDescent="0.2">
      <c r="A25">
        <f>ROW(Source!A272)</f>
        <v>272</v>
      </c>
      <c r="B25">
        <v>39292387</v>
      </c>
      <c r="C25">
        <v>39445789</v>
      </c>
      <c r="D25">
        <v>37270321</v>
      </c>
      <c r="E25">
        <v>1</v>
      </c>
      <c r="F25">
        <v>1</v>
      </c>
      <c r="G25">
        <v>25</v>
      </c>
      <c r="H25">
        <v>2</v>
      </c>
      <c r="I25" t="s">
        <v>381</v>
      </c>
      <c r="J25" t="s">
        <v>382</v>
      </c>
      <c r="K25" t="s">
        <v>383</v>
      </c>
      <c r="L25">
        <v>1368</v>
      </c>
      <c r="N25">
        <v>1011</v>
      </c>
      <c r="O25" t="s">
        <v>377</v>
      </c>
      <c r="P25" t="s">
        <v>377</v>
      </c>
      <c r="Q25">
        <v>1</v>
      </c>
      <c r="W25">
        <v>0</v>
      </c>
      <c r="X25">
        <v>-863441738</v>
      </c>
      <c r="Y25">
        <v>4.9800000000000004</v>
      </c>
      <c r="AA25">
        <v>0</v>
      </c>
      <c r="AB25">
        <v>1447.46</v>
      </c>
      <c r="AC25">
        <v>537.96</v>
      </c>
      <c r="AD25">
        <v>0</v>
      </c>
      <c r="AE25">
        <v>0</v>
      </c>
      <c r="AF25">
        <v>1447.46</v>
      </c>
      <c r="AG25">
        <v>537.96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4.9800000000000004</v>
      </c>
      <c r="AU25" t="s">
        <v>3</v>
      </c>
      <c r="AV25">
        <v>0</v>
      </c>
      <c r="AW25">
        <v>2</v>
      </c>
      <c r="AX25">
        <v>39445794</v>
      </c>
      <c r="AY25">
        <v>1</v>
      </c>
      <c r="AZ25">
        <v>0</v>
      </c>
      <c r="BA25">
        <v>77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Y25*Source!I272</f>
        <v>0.30563295840000004</v>
      </c>
      <c r="CY25">
        <f>AB25</f>
        <v>1447.46</v>
      </c>
      <c r="CZ25">
        <f>AF25</f>
        <v>1447.46</v>
      </c>
      <c r="DA25">
        <f>AJ25</f>
        <v>1</v>
      </c>
      <c r="DB25">
        <f t="shared" si="2"/>
        <v>7208.35</v>
      </c>
      <c r="DC25">
        <f t="shared" si="3"/>
        <v>2679.04</v>
      </c>
    </row>
    <row r="26" spans="1:107" x14ac:dyDescent="0.2">
      <c r="A26">
        <f>ROW(Source!A272)</f>
        <v>272</v>
      </c>
      <c r="B26">
        <v>39292387</v>
      </c>
      <c r="C26">
        <v>39445789</v>
      </c>
      <c r="D26">
        <v>37270344</v>
      </c>
      <c r="E26">
        <v>1</v>
      </c>
      <c r="F26">
        <v>1</v>
      </c>
      <c r="G26">
        <v>25</v>
      </c>
      <c r="H26">
        <v>2</v>
      </c>
      <c r="I26" t="s">
        <v>384</v>
      </c>
      <c r="J26" t="s">
        <v>385</v>
      </c>
      <c r="K26" t="s">
        <v>386</v>
      </c>
      <c r="L26">
        <v>1368</v>
      </c>
      <c r="N26">
        <v>1011</v>
      </c>
      <c r="O26" t="s">
        <v>377</v>
      </c>
      <c r="P26" t="s">
        <v>377</v>
      </c>
      <c r="Q26">
        <v>1</v>
      </c>
      <c r="W26">
        <v>0</v>
      </c>
      <c r="X26">
        <v>643133334</v>
      </c>
      <c r="Y26">
        <v>1.25</v>
      </c>
      <c r="AA26">
        <v>0</v>
      </c>
      <c r="AB26">
        <v>1035.49</v>
      </c>
      <c r="AC26">
        <v>465.1</v>
      </c>
      <c r="AD26">
        <v>0</v>
      </c>
      <c r="AE26">
        <v>0</v>
      </c>
      <c r="AF26">
        <v>1035.49</v>
      </c>
      <c r="AG26">
        <v>465.1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1.25</v>
      </c>
      <c r="AU26" t="s">
        <v>3</v>
      </c>
      <c r="AV26">
        <v>0</v>
      </c>
      <c r="AW26">
        <v>2</v>
      </c>
      <c r="AX26">
        <v>39445795</v>
      </c>
      <c r="AY26">
        <v>1</v>
      </c>
      <c r="AZ26">
        <v>0</v>
      </c>
      <c r="BA26">
        <v>78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Y26*Source!I272</f>
        <v>7.6715100000000008E-2</v>
      </c>
      <c r="CY26">
        <f>AB26</f>
        <v>1035.49</v>
      </c>
      <c r="CZ26">
        <f>AF26</f>
        <v>1035.49</v>
      </c>
      <c r="DA26">
        <f>AJ26</f>
        <v>1</v>
      </c>
      <c r="DB26">
        <f t="shared" si="2"/>
        <v>1294.3599999999999</v>
      </c>
      <c r="DC26">
        <f t="shared" si="3"/>
        <v>581.38</v>
      </c>
    </row>
    <row r="27" spans="1:107" x14ac:dyDescent="0.2">
      <c r="A27">
        <f>ROW(Source!A273)</f>
        <v>273</v>
      </c>
      <c r="B27">
        <v>39292387</v>
      </c>
      <c r="C27">
        <v>39445796</v>
      </c>
      <c r="D27">
        <v>37258116</v>
      </c>
      <c r="E27">
        <v>25</v>
      </c>
      <c r="F27">
        <v>1</v>
      </c>
      <c r="G27">
        <v>25</v>
      </c>
      <c r="H27">
        <v>1</v>
      </c>
      <c r="I27" t="s">
        <v>371</v>
      </c>
      <c r="J27" t="s">
        <v>3</v>
      </c>
      <c r="K27" t="s">
        <v>372</v>
      </c>
      <c r="L27">
        <v>1191</v>
      </c>
      <c r="N27">
        <v>1013</v>
      </c>
      <c r="O27" t="s">
        <v>373</v>
      </c>
      <c r="P27" t="s">
        <v>373</v>
      </c>
      <c r="Q27">
        <v>1</v>
      </c>
      <c r="W27">
        <v>0</v>
      </c>
      <c r="X27">
        <v>476480486</v>
      </c>
      <c r="Y27">
        <v>83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83</v>
      </c>
      <c r="AU27" t="s">
        <v>3</v>
      </c>
      <c r="AV27">
        <v>1</v>
      </c>
      <c r="AW27">
        <v>2</v>
      </c>
      <c r="AX27">
        <v>39445798</v>
      </c>
      <c r="AY27">
        <v>1</v>
      </c>
      <c r="AZ27">
        <v>0</v>
      </c>
      <c r="BA27">
        <v>79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Y27*Source!I273</f>
        <v>0.56598695999999993</v>
      </c>
      <c r="CY27">
        <f>AD27</f>
        <v>0</v>
      </c>
      <c r="CZ27">
        <f>AH27</f>
        <v>0</v>
      </c>
      <c r="DA27">
        <f>AL27</f>
        <v>1</v>
      </c>
      <c r="DB27">
        <f t="shared" si="2"/>
        <v>0</v>
      </c>
      <c r="DC27">
        <f t="shared" si="3"/>
        <v>0</v>
      </c>
    </row>
    <row r="28" spans="1:107" x14ac:dyDescent="0.2">
      <c r="A28">
        <f>ROW(Source!A274)</f>
        <v>274</v>
      </c>
      <c r="B28">
        <v>39292387</v>
      </c>
      <c r="C28">
        <v>39445799</v>
      </c>
      <c r="D28">
        <v>37271110</v>
      </c>
      <c r="E28">
        <v>1</v>
      </c>
      <c r="F28">
        <v>1</v>
      </c>
      <c r="G28">
        <v>25</v>
      </c>
      <c r="H28">
        <v>2</v>
      </c>
      <c r="I28" t="s">
        <v>387</v>
      </c>
      <c r="J28" t="s">
        <v>388</v>
      </c>
      <c r="K28" t="s">
        <v>389</v>
      </c>
      <c r="L28">
        <v>1368</v>
      </c>
      <c r="N28">
        <v>1011</v>
      </c>
      <c r="O28" t="s">
        <v>377</v>
      </c>
      <c r="P28" t="s">
        <v>377</v>
      </c>
      <c r="Q28">
        <v>1</v>
      </c>
      <c r="W28">
        <v>0</v>
      </c>
      <c r="X28">
        <v>1852708047</v>
      </c>
      <c r="Y28">
        <v>3.1E-2</v>
      </c>
      <c r="AA28">
        <v>0</v>
      </c>
      <c r="AB28">
        <v>993.6</v>
      </c>
      <c r="AC28">
        <v>301.8</v>
      </c>
      <c r="AD28">
        <v>0</v>
      </c>
      <c r="AE28">
        <v>0</v>
      </c>
      <c r="AF28">
        <v>993.6</v>
      </c>
      <c r="AG28">
        <v>301.8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3.1E-2</v>
      </c>
      <c r="AU28" t="s">
        <v>3</v>
      </c>
      <c r="AV28">
        <v>0</v>
      </c>
      <c r="AW28">
        <v>2</v>
      </c>
      <c r="AX28">
        <v>39445801</v>
      </c>
      <c r="AY28">
        <v>1</v>
      </c>
      <c r="AZ28">
        <v>0</v>
      </c>
      <c r="BA28">
        <v>80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Y28*Source!I274</f>
        <v>2.1139272</v>
      </c>
      <c r="CY28">
        <f>AB28</f>
        <v>993.6</v>
      </c>
      <c r="CZ28">
        <f>AF28</f>
        <v>993.6</v>
      </c>
      <c r="DA28">
        <f>AJ28</f>
        <v>1</v>
      </c>
      <c r="DB28">
        <f t="shared" si="2"/>
        <v>30.8</v>
      </c>
      <c r="DC28">
        <f t="shared" si="3"/>
        <v>9.36</v>
      </c>
    </row>
    <row r="29" spans="1:107" x14ac:dyDescent="0.2">
      <c r="A29">
        <f>ROW(Source!A275)</f>
        <v>275</v>
      </c>
      <c r="B29">
        <v>39292387</v>
      </c>
      <c r="C29">
        <v>39445802</v>
      </c>
      <c r="D29">
        <v>37271110</v>
      </c>
      <c r="E29">
        <v>1</v>
      </c>
      <c r="F29">
        <v>1</v>
      </c>
      <c r="G29">
        <v>25</v>
      </c>
      <c r="H29">
        <v>2</v>
      </c>
      <c r="I29" t="s">
        <v>387</v>
      </c>
      <c r="J29" t="s">
        <v>388</v>
      </c>
      <c r="K29" t="s">
        <v>389</v>
      </c>
      <c r="L29">
        <v>1368</v>
      </c>
      <c r="N29">
        <v>1011</v>
      </c>
      <c r="O29" t="s">
        <v>377</v>
      </c>
      <c r="P29" t="s">
        <v>377</v>
      </c>
      <c r="Q29">
        <v>1</v>
      </c>
      <c r="W29">
        <v>0</v>
      </c>
      <c r="X29">
        <v>1852708047</v>
      </c>
      <c r="Y29">
        <v>0.41000000000000003</v>
      </c>
      <c r="AA29">
        <v>0</v>
      </c>
      <c r="AB29">
        <v>993.6</v>
      </c>
      <c r="AC29">
        <v>301.8</v>
      </c>
      <c r="AD29">
        <v>0</v>
      </c>
      <c r="AE29">
        <v>0</v>
      </c>
      <c r="AF29">
        <v>993.6</v>
      </c>
      <c r="AG29">
        <v>301.8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0.01</v>
      </c>
      <c r="AU29" t="s">
        <v>145</v>
      </c>
      <c r="AV29">
        <v>0</v>
      </c>
      <c r="AW29">
        <v>2</v>
      </c>
      <c r="AX29">
        <v>39445804</v>
      </c>
      <c r="AY29">
        <v>1</v>
      </c>
      <c r="AZ29">
        <v>0</v>
      </c>
      <c r="BA29">
        <v>81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Y29*Source!I275</f>
        <v>27.958392</v>
      </c>
      <c r="CY29">
        <f>AB29</f>
        <v>993.6</v>
      </c>
      <c r="CZ29">
        <f>AF29</f>
        <v>993.6</v>
      </c>
      <c r="DA29">
        <f>AJ29</f>
        <v>1</v>
      </c>
      <c r="DB29">
        <f>ROUND((ROUND(AT29*CZ29,2)*41),6)</f>
        <v>407.54</v>
      </c>
      <c r="DC29">
        <f>ROUND((ROUND(AT29*AG29,2)*41),6)</f>
        <v>123.82</v>
      </c>
    </row>
    <row r="30" spans="1:107" x14ac:dyDescent="0.2">
      <c r="A30">
        <f>ROW(Source!A279)</f>
        <v>279</v>
      </c>
      <c r="B30">
        <v>39292387</v>
      </c>
      <c r="C30">
        <v>39445601</v>
      </c>
      <c r="D30">
        <v>37258116</v>
      </c>
      <c r="E30">
        <v>25</v>
      </c>
      <c r="F30">
        <v>1</v>
      </c>
      <c r="G30">
        <v>25</v>
      </c>
      <c r="H30">
        <v>1</v>
      </c>
      <c r="I30" t="s">
        <v>371</v>
      </c>
      <c r="J30" t="s">
        <v>3</v>
      </c>
      <c r="K30" t="s">
        <v>372</v>
      </c>
      <c r="L30">
        <v>1191</v>
      </c>
      <c r="N30">
        <v>1013</v>
      </c>
      <c r="O30" t="s">
        <v>373</v>
      </c>
      <c r="P30" t="s">
        <v>373</v>
      </c>
      <c r="Q30">
        <v>1</v>
      </c>
      <c r="W30">
        <v>0</v>
      </c>
      <c r="X30">
        <v>476480486</v>
      </c>
      <c r="Y30">
        <v>10.3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10.3</v>
      </c>
      <c r="AU30" t="s">
        <v>3</v>
      </c>
      <c r="AV30">
        <v>1</v>
      </c>
      <c r="AW30">
        <v>2</v>
      </c>
      <c r="AX30">
        <v>39445607</v>
      </c>
      <c r="AY30">
        <v>1</v>
      </c>
      <c r="AZ30">
        <v>0</v>
      </c>
      <c r="BA30">
        <v>99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Y30*Source!I279</f>
        <v>32.61392</v>
      </c>
      <c r="CY30">
        <f>AD30</f>
        <v>0</v>
      </c>
      <c r="CZ30">
        <f>AH30</f>
        <v>0</v>
      </c>
      <c r="DA30">
        <f>AL30</f>
        <v>1</v>
      </c>
      <c r="DB30">
        <f t="shared" ref="DB30:DB39" si="4">ROUND(ROUND(AT30*CZ30,2),6)</f>
        <v>0</v>
      </c>
      <c r="DC30">
        <f t="shared" ref="DC30:DC39" si="5">ROUND(ROUND(AT30*AG30,2),6)</f>
        <v>0</v>
      </c>
    </row>
    <row r="31" spans="1:107" x14ac:dyDescent="0.2">
      <c r="A31">
        <f>ROW(Source!A279)</f>
        <v>279</v>
      </c>
      <c r="B31">
        <v>39292387</v>
      </c>
      <c r="C31">
        <v>39445601</v>
      </c>
      <c r="D31">
        <v>37270509</v>
      </c>
      <c r="E31">
        <v>1</v>
      </c>
      <c r="F31">
        <v>1</v>
      </c>
      <c r="G31">
        <v>25</v>
      </c>
      <c r="H31">
        <v>2</v>
      </c>
      <c r="I31" t="s">
        <v>390</v>
      </c>
      <c r="J31" t="s">
        <v>391</v>
      </c>
      <c r="K31" t="s">
        <v>392</v>
      </c>
      <c r="L31">
        <v>1368</v>
      </c>
      <c r="N31">
        <v>1011</v>
      </c>
      <c r="O31" t="s">
        <v>377</v>
      </c>
      <c r="P31" t="s">
        <v>377</v>
      </c>
      <c r="Q31">
        <v>1</v>
      </c>
      <c r="W31">
        <v>0</v>
      </c>
      <c r="X31">
        <v>-1771798638</v>
      </c>
      <c r="Y31">
        <v>0.89</v>
      </c>
      <c r="AA31">
        <v>0</v>
      </c>
      <c r="AB31">
        <v>1207.81</v>
      </c>
      <c r="AC31">
        <v>504.4</v>
      </c>
      <c r="AD31">
        <v>0</v>
      </c>
      <c r="AE31">
        <v>0</v>
      </c>
      <c r="AF31">
        <v>1207.81</v>
      </c>
      <c r="AG31">
        <v>504.4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0.89</v>
      </c>
      <c r="AU31" t="s">
        <v>3</v>
      </c>
      <c r="AV31">
        <v>0</v>
      </c>
      <c r="AW31">
        <v>2</v>
      </c>
      <c r="AX31">
        <v>39445608</v>
      </c>
      <c r="AY31">
        <v>1</v>
      </c>
      <c r="AZ31">
        <v>0</v>
      </c>
      <c r="BA31">
        <v>100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Y31*Source!I279</f>
        <v>2.8180960000000002</v>
      </c>
      <c r="CY31">
        <f>AB31</f>
        <v>1207.81</v>
      </c>
      <c r="CZ31">
        <f>AF31</f>
        <v>1207.81</v>
      </c>
      <c r="DA31">
        <f>AJ31</f>
        <v>1</v>
      </c>
      <c r="DB31">
        <f t="shared" si="4"/>
        <v>1074.95</v>
      </c>
      <c r="DC31">
        <f t="shared" si="5"/>
        <v>448.92</v>
      </c>
    </row>
    <row r="32" spans="1:107" x14ac:dyDescent="0.2">
      <c r="A32">
        <f>ROW(Source!A279)</f>
        <v>279</v>
      </c>
      <c r="B32">
        <v>39292387</v>
      </c>
      <c r="C32">
        <v>39445601</v>
      </c>
      <c r="D32">
        <v>37271304</v>
      </c>
      <c r="E32">
        <v>1</v>
      </c>
      <c r="F32">
        <v>1</v>
      </c>
      <c r="G32">
        <v>25</v>
      </c>
      <c r="H32">
        <v>3</v>
      </c>
      <c r="I32" t="s">
        <v>393</v>
      </c>
      <c r="J32" t="s">
        <v>394</v>
      </c>
      <c r="K32" t="s">
        <v>395</v>
      </c>
      <c r="L32">
        <v>1348</v>
      </c>
      <c r="N32">
        <v>1009</v>
      </c>
      <c r="O32" t="s">
        <v>37</v>
      </c>
      <c r="P32" t="s">
        <v>37</v>
      </c>
      <c r="Q32">
        <v>1000</v>
      </c>
      <c r="W32">
        <v>0</v>
      </c>
      <c r="X32">
        <v>-1494593193</v>
      </c>
      <c r="Y32">
        <v>0.06</v>
      </c>
      <c r="AA32">
        <v>29928.9</v>
      </c>
      <c r="AB32">
        <v>0</v>
      </c>
      <c r="AC32">
        <v>0</v>
      </c>
      <c r="AD32">
        <v>0</v>
      </c>
      <c r="AE32">
        <v>29928.9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0.06</v>
      </c>
      <c r="AU32" t="s">
        <v>3</v>
      </c>
      <c r="AV32">
        <v>0</v>
      </c>
      <c r="AW32">
        <v>2</v>
      </c>
      <c r="AX32">
        <v>39445609</v>
      </c>
      <c r="AY32">
        <v>1</v>
      </c>
      <c r="AZ32">
        <v>0</v>
      </c>
      <c r="BA32">
        <v>101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Y32*Source!I279</f>
        <v>0.18998399999999999</v>
      </c>
      <c r="CY32">
        <f>AA32</f>
        <v>29928.9</v>
      </c>
      <c r="CZ32">
        <f>AE32</f>
        <v>29928.9</v>
      </c>
      <c r="DA32">
        <f>AI32</f>
        <v>1</v>
      </c>
      <c r="DB32">
        <f t="shared" si="4"/>
        <v>1795.73</v>
      </c>
      <c r="DC32">
        <f t="shared" si="5"/>
        <v>0</v>
      </c>
    </row>
    <row r="33" spans="1:107" x14ac:dyDescent="0.2">
      <c r="A33">
        <f>ROW(Source!A279)</f>
        <v>279</v>
      </c>
      <c r="B33">
        <v>39292387</v>
      </c>
      <c r="C33">
        <v>39445601</v>
      </c>
      <c r="D33">
        <v>37274341</v>
      </c>
      <c r="E33">
        <v>1</v>
      </c>
      <c r="F33">
        <v>1</v>
      </c>
      <c r="G33">
        <v>25</v>
      </c>
      <c r="H33">
        <v>3</v>
      </c>
      <c r="I33" t="s">
        <v>205</v>
      </c>
      <c r="J33" t="s">
        <v>207</v>
      </c>
      <c r="K33" t="s">
        <v>206</v>
      </c>
      <c r="L33">
        <v>1348</v>
      </c>
      <c r="N33">
        <v>1009</v>
      </c>
      <c r="O33" t="s">
        <v>37</v>
      </c>
      <c r="P33" t="s">
        <v>37</v>
      </c>
      <c r="Q33">
        <v>1000</v>
      </c>
      <c r="W33">
        <v>1</v>
      </c>
      <c r="X33">
        <v>311092254</v>
      </c>
      <c r="Y33">
        <v>-10.7</v>
      </c>
      <c r="AA33">
        <v>2706.83</v>
      </c>
      <c r="AB33">
        <v>0</v>
      </c>
      <c r="AC33">
        <v>0</v>
      </c>
      <c r="AD33">
        <v>0</v>
      </c>
      <c r="AE33">
        <v>2706.83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-10.7</v>
      </c>
      <c r="AU33" t="s">
        <v>3</v>
      </c>
      <c r="AV33">
        <v>0</v>
      </c>
      <c r="AW33">
        <v>2</v>
      </c>
      <c r="AX33">
        <v>39445610</v>
      </c>
      <c r="AY33">
        <v>1</v>
      </c>
      <c r="AZ33">
        <v>6144</v>
      </c>
      <c r="BA33">
        <v>102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Y33*Source!I279</f>
        <v>-33.880479999999999</v>
      </c>
      <c r="CY33">
        <f>AA33</f>
        <v>2706.83</v>
      </c>
      <c r="CZ33">
        <f>AE33</f>
        <v>2706.83</v>
      </c>
      <c r="DA33">
        <f>AI33</f>
        <v>1</v>
      </c>
      <c r="DB33">
        <f t="shared" si="4"/>
        <v>-28963.08</v>
      </c>
      <c r="DC33">
        <f t="shared" si="5"/>
        <v>0</v>
      </c>
    </row>
    <row r="34" spans="1:107" x14ac:dyDescent="0.2">
      <c r="A34">
        <f>ROW(Source!A279)</f>
        <v>279</v>
      </c>
      <c r="B34">
        <v>39292387</v>
      </c>
      <c r="C34">
        <v>39445601</v>
      </c>
      <c r="D34">
        <v>37274341</v>
      </c>
      <c r="E34">
        <v>1</v>
      </c>
      <c r="F34">
        <v>1</v>
      </c>
      <c r="G34">
        <v>25</v>
      </c>
      <c r="H34">
        <v>3</v>
      </c>
      <c r="I34" t="s">
        <v>205</v>
      </c>
      <c r="J34" t="s">
        <v>207</v>
      </c>
      <c r="K34" t="s">
        <v>206</v>
      </c>
      <c r="L34">
        <v>1348</v>
      </c>
      <c r="N34">
        <v>1009</v>
      </c>
      <c r="O34" t="s">
        <v>37</v>
      </c>
      <c r="P34" t="s">
        <v>37</v>
      </c>
      <c r="Q34">
        <v>1000</v>
      </c>
      <c r="W34">
        <v>0</v>
      </c>
      <c r="X34">
        <v>311092254</v>
      </c>
      <c r="Y34">
        <v>9.51</v>
      </c>
      <c r="AA34">
        <v>2706.83</v>
      </c>
      <c r="AB34">
        <v>0</v>
      </c>
      <c r="AC34">
        <v>0</v>
      </c>
      <c r="AD34">
        <v>0</v>
      </c>
      <c r="AE34">
        <v>2706.83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3</v>
      </c>
      <c r="AT34">
        <v>9.51</v>
      </c>
      <c r="AU34" t="s">
        <v>3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Y34*Source!I279</f>
        <v>30.112463999999999</v>
      </c>
      <c r="CY34">
        <f>AA34</f>
        <v>2706.83</v>
      </c>
      <c r="CZ34">
        <f>AE34</f>
        <v>2706.83</v>
      </c>
      <c r="DA34">
        <f>AI34</f>
        <v>1</v>
      </c>
      <c r="DB34">
        <f t="shared" si="4"/>
        <v>25741.95</v>
      </c>
      <c r="DC34">
        <f t="shared" si="5"/>
        <v>0</v>
      </c>
    </row>
    <row r="35" spans="1:107" x14ac:dyDescent="0.2">
      <c r="A35">
        <f>ROW(Source!A282)</f>
        <v>282</v>
      </c>
      <c r="B35">
        <v>39292387</v>
      </c>
      <c r="C35">
        <v>39445613</v>
      </c>
      <c r="D35">
        <v>37258116</v>
      </c>
      <c r="E35">
        <v>25</v>
      </c>
      <c r="F35">
        <v>1</v>
      </c>
      <c r="G35">
        <v>25</v>
      </c>
      <c r="H35">
        <v>1</v>
      </c>
      <c r="I35" t="s">
        <v>371</v>
      </c>
      <c r="J35" t="s">
        <v>3</v>
      </c>
      <c r="K35" t="s">
        <v>372</v>
      </c>
      <c r="L35">
        <v>1191</v>
      </c>
      <c r="N35">
        <v>1013</v>
      </c>
      <c r="O35" t="s">
        <v>373</v>
      </c>
      <c r="P35" t="s">
        <v>373</v>
      </c>
      <c r="Q35">
        <v>1</v>
      </c>
      <c r="W35">
        <v>0</v>
      </c>
      <c r="X35">
        <v>476480486</v>
      </c>
      <c r="Y35">
        <v>10.3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10.3</v>
      </c>
      <c r="AU35" t="s">
        <v>3</v>
      </c>
      <c r="AV35">
        <v>1</v>
      </c>
      <c r="AW35">
        <v>2</v>
      </c>
      <c r="AX35">
        <v>39445619</v>
      </c>
      <c r="AY35">
        <v>1</v>
      </c>
      <c r="AZ35">
        <v>0</v>
      </c>
      <c r="BA35">
        <v>103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Y35*Source!I282</f>
        <v>32.61392</v>
      </c>
      <c r="CY35">
        <f>AD35</f>
        <v>0</v>
      </c>
      <c r="CZ35">
        <f>AH35</f>
        <v>0</v>
      </c>
      <c r="DA35">
        <f>AL35</f>
        <v>1</v>
      </c>
      <c r="DB35">
        <f t="shared" si="4"/>
        <v>0</v>
      </c>
      <c r="DC35">
        <f t="shared" si="5"/>
        <v>0</v>
      </c>
    </row>
    <row r="36" spans="1:107" x14ac:dyDescent="0.2">
      <c r="A36">
        <f>ROW(Source!A282)</f>
        <v>282</v>
      </c>
      <c r="B36">
        <v>39292387</v>
      </c>
      <c r="C36">
        <v>39445613</v>
      </c>
      <c r="D36">
        <v>37270509</v>
      </c>
      <c r="E36">
        <v>1</v>
      </c>
      <c r="F36">
        <v>1</v>
      </c>
      <c r="G36">
        <v>25</v>
      </c>
      <c r="H36">
        <v>2</v>
      </c>
      <c r="I36" t="s">
        <v>390</v>
      </c>
      <c r="J36" t="s">
        <v>391</v>
      </c>
      <c r="K36" t="s">
        <v>392</v>
      </c>
      <c r="L36">
        <v>1368</v>
      </c>
      <c r="N36">
        <v>1011</v>
      </c>
      <c r="O36" t="s">
        <v>377</v>
      </c>
      <c r="P36" t="s">
        <v>377</v>
      </c>
      <c r="Q36">
        <v>1</v>
      </c>
      <c r="W36">
        <v>0</v>
      </c>
      <c r="X36">
        <v>-1771798638</v>
      </c>
      <c r="Y36">
        <v>0.89</v>
      </c>
      <c r="AA36">
        <v>0</v>
      </c>
      <c r="AB36">
        <v>1207.81</v>
      </c>
      <c r="AC36">
        <v>504.4</v>
      </c>
      <c r="AD36">
        <v>0</v>
      </c>
      <c r="AE36">
        <v>0</v>
      </c>
      <c r="AF36">
        <v>1207.81</v>
      </c>
      <c r="AG36">
        <v>504.4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0.89</v>
      </c>
      <c r="AU36" t="s">
        <v>3</v>
      </c>
      <c r="AV36">
        <v>0</v>
      </c>
      <c r="AW36">
        <v>2</v>
      </c>
      <c r="AX36">
        <v>39445620</v>
      </c>
      <c r="AY36">
        <v>1</v>
      </c>
      <c r="AZ36">
        <v>0</v>
      </c>
      <c r="BA36">
        <v>104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Y36*Source!I282</f>
        <v>2.8180960000000002</v>
      </c>
      <c r="CY36">
        <f>AB36</f>
        <v>1207.81</v>
      </c>
      <c r="CZ36">
        <f>AF36</f>
        <v>1207.81</v>
      </c>
      <c r="DA36">
        <f>AJ36</f>
        <v>1</v>
      </c>
      <c r="DB36">
        <f t="shared" si="4"/>
        <v>1074.95</v>
      </c>
      <c r="DC36">
        <f t="shared" si="5"/>
        <v>448.92</v>
      </c>
    </row>
    <row r="37" spans="1:107" x14ac:dyDescent="0.2">
      <c r="A37">
        <f>ROW(Source!A282)</f>
        <v>282</v>
      </c>
      <c r="B37">
        <v>39292387</v>
      </c>
      <c r="C37">
        <v>39445613</v>
      </c>
      <c r="D37">
        <v>37271304</v>
      </c>
      <c r="E37">
        <v>1</v>
      </c>
      <c r="F37">
        <v>1</v>
      </c>
      <c r="G37">
        <v>25</v>
      </c>
      <c r="H37">
        <v>3</v>
      </c>
      <c r="I37" t="s">
        <v>393</v>
      </c>
      <c r="J37" t="s">
        <v>394</v>
      </c>
      <c r="K37" t="s">
        <v>395</v>
      </c>
      <c r="L37">
        <v>1348</v>
      </c>
      <c r="N37">
        <v>1009</v>
      </c>
      <c r="O37" t="s">
        <v>37</v>
      </c>
      <c r="P37" t="s">
        <v>37</v>
      </c>
      <c r="Q37">
        <v>1000</v>
      </c>
      <c r="W37">
        <v>0</v>
      </c>
      <c r="X37">
        <v>-1494593193</v>
      </c>
      <c r="Y37">
        <v>0.06</v>
      </c>
      <c r="AA37">
        <v>29928.9</v>
      </c>
      <c r="AB37">
        <v>0</v>
      </c>
      <c r="AC37">
        <v>0</v>
      </c>
      <c r="AD37">
        <v>0</v>
      </c>
      <c r="AE37">
        <v>29928.9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0.06</v>
      </c>
      <c r="AU37" t="s">
        <v>3</v>
      </c>
      <c r="AV37">
        <v>0</v>
      </c>
      <c r="AW37">
        <v>2</v>
      </c>
      <c r="AX37">
        <v>39445621</v>
      </c>
      <c r="AY37">
        <v>1</v>
      </c>
      <c r="AZ37">
        <v>0</v>
      </c>
      <c r="BA37">
        <v>105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Y37*Source!I282</f>
        <v>0.18998399999999999</v>
      </c>
      <c r="CY37">
        <f>AA37</f>
        <v>29928.9</v>
      </c>
      <c r="CZ37">
        <f>AE37</f>
        <v>29928.9</v>
      </c>
      <c r="DA37">
        <f>AI37</f>
        <v>1</v>
      </c>
      <c r="DB37">
        <f t="shared" si="4"/>
        <v>1795.73</v>
      </c>
      <c r="DC37">
        <f t="shared" si="5"/>
        <v>0</v>
      </c>
    </row>
    <row r="38" spans="1:107" x14ac:dyDescent="0.2">
      <c r="A38">
        <f>ROW(Source!A282)</f>
        <v>282</v>
      </c>
      <c r="B38">
        <v>39292387</v>
      </c>
      <c r="C38">
        <v>39445613</v>
      </c>
      <c r="D38">
        <v>37274368</v>
      </c>
      <c r="E38">
        <v>1</v>
      </c>
      <c r="F38">
        <v>1</v>
      </c>
      <c r="G38">
        <v>25</v>
      </c>
      <c r="H38">
        <v>3</v>
      </c>
      <c r="I38" t="s">
        <v>164</v>
      </c>
      <c r="J38" t="s">
        <v>166</v>
      </c>
      <c r="K38" t="s">
        <v>165</v>
      </c>
      <c r="L38">
        <v>1348</v>
      </c>
      <c r="N38">
        <v>1009</v>
      </c>
      <c r="O38" t="s">
        <v>37</v>
      </c>
      <c r="P38" t="s">
        <v>37</v>
      </c>
      <c r="Q38">
        <v>1000</v>
      </c>
      <c r="W38">
        <v>1</v>
      </c>
      <c r="X38">
        <v>1680765387</v>
      </c>
      <c r="Y38">
        <v>-7.14</v>
      </c>
      <c r="AA38">
        <v>2628.2</v>
      </c>
      <c r="AB38">
        <v>0</v>
      </c>
      <c r="AC38">
        <v>0</v>
      </c>
      <c r="AD38">
        <v>0</v>
      </c>
      <c r="AE38">
        <v>2628.2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-7.14</v>
      </c>
      <c r="AU38" t="s">
        <v>3</v>
      </c>
      <c r="AV38">
        <v>0</v>
      </c>
      <c r="AW38">
        <v>2</v>
      </c>
      <c r="AX38">
        <v>39445622</v>
      </c>
      <c r="AY38">
        <v>1</v>
      </c>
      <c r="AZ38">
        <v>6144</v>
      </c>
      <c r="BA38">
        <v>106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Y38*Source!I282</f>
        <v>-22.608096</v>
      </c>
      <c r="CY38">
        <f>AA38</f>
        <v>2628.2</v>
      </c>
      <c r="CZ38">
        <f>AE38</f>
        <v>2628.2</v>
      </c>
      <c r="DA38">
        <f>AI38</f>
        <v>1</v>
      </c>
      <c r="DB38">
        <f t="shared" si="4"/>
        <v>-18765.349999999999</v>
      </c>
      <c r="DC38">
        <f t="shared" si="5"/>
        <v>0</v>
      </c>
    </row>
    <row r="39" spans="1:107" x14ac:dyDescent="0.2">
      <c r="A39">
        <f>ROW(Source!A282)</f>
        <v>282</v>
      </c>
      <c r="B39">
        <v>39292387</v>
      </c>
      <c r="C39">
        <v>39445613</v>
      </c>
      <c r="D39">
        <v>37274368</v>
      </c>
      <c r="E39">
        <v>1</v>
      </c>
      <c r="F39">
        <v>1</v>
      </c>
      <c r="G39">
        <v>25</v>
      </c>
      <c r="H39">
        <v>3</v>
      </c>
      <c r="I39" t="s">
        <v>164</v>
      </c>
      <c r="J39" t="s">
        <v>166</v>
      </c>
      <c r="K39" t="s">
        <v>213</v>
      </c>
      <c r="L39">
        <v>1348</v>
      </c>
      <c r="N39">
        <v>1009</v>
      </c>
      <c r="O39" t="s">
        <v>37</v>
      </c>
      <c r="P39" t="s">
        <v>37</v>
      </c>
      <c r="Q39">
        <v>1000</v>
      </c>
      <c r="W39">
        <v>0</v>
      </c>
      <c r="X39">
        <v>2049782847</v>
      </c>
      <c r="Y39">
        <v>9.52</v>
      </c>
      <c r="AA39">
        <v>2628.2</v>
      </c>
      <c r="AB39">
        <v>0</v>
      </c>
      <c r="AC39">
        <v>0</v>
      </c>
      <c r="AD39">
        <v>0</v>
      </c>
      <c r="AE39">
        <v>2628.2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 t="s">
        <v>3</v>
      </c>
      <c r="AT39">
        <v>9.52</v>
      </c>
      <c r="AU39" t="s">
        <v>3</v>
      </c>
      <c r="AV39">
        <v>0</v>
      </c>
      <c r="AW39">
        <v>1</v>
      </c>
      <c r="AX39">
        <v>-1</v>
      </c>
      <c r="AY39">
        <v>0</v>
      </c>
      <c r="AZ39">
        <v>0</v>
      </c>
      <c r="BA39" t="s">
        <v>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Y39*Source!I282</f>
        <v>30.144127999999998</v>
      </c>
      <c r="CY39">
        <f>AA39</f>
        <v>2628.2</v>
      </c>
      <c r="CZ39">
        <f>AE39</f>
        <v>2628.2</v>
      </c>
      <c r="DA39">
        <f>AI39</f>
        <v>1</v>
      </c>
      <c r="DB39">
        <f t="shared" si="4"/>
        <v>25020.46</v>
      </c>
      <c r="DC39">
        <f t="shared" si="5"/>
        <v>0</v>
      </c>
    </row>
    <row r="40" spans="1:107" x14ac:dyDescent="0.2">
      <c r="A40">
        <f>ROW(Source!A319)</f>
        <v>319</v>
      </c>
      <c r="B40">
        <v>39292387</v>
      </c>
      <c r="C40">
        <v>39446112</v>
      </c>
      <c r="D40">
        <v>37258116</v>
      </c>
      <c r="E40">
        <v>25</v>
      </c>
      <c r="F40">
        <v>1</v>
      </c>
      <c r="G40">
        <v>25</v>
      </c>
      <c r="H40">
        <v>1</v>
      </c>
      <c r="I40" t="s">
        <v>371</v>
      </c>
      <c r="J40" t="s">
        <v>3</v>
      </c>
      <c r="K40" t="s">
        <v>372</v>
      </c>
      <c r="L40">
        <v>1191</v>
      </c>
      <c r="N40">
        <v>1013</v>
      </c>
      <c r="O40" t="s">
        <v>373</v>
      </c>
      <c r="P40" t="s">
        <v>373</v>
      </c>
      <c r="Q40">
        <v>1</v>
      </c>
      <c r="W40">
        <v>0</v>
      </c>
      <c r="X40">
        <v>476480486</v>
      </c>
      <c r="Y40">
        <v>4.7679999999999998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23.84</v>
      </c>
      <c r="AU40" t="s">
        <v>220</v>
      </c>
      <c r="AV40">
        <v>1</v>
      </c>
      <c r="AW40">
        <v>2</v>
      </c>
      <c r="AX40">
        <v>39446119</v>
      </c>
      <c r="AY40">
        <v>1</v>
      </c>
      <c r="AZ40">
        <v>0</v>
      </c>
      <c r="BA40">
        <v>107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Y40*Source!I319</f>
        <v>5.2924800000000003</v>
      </c>
      <c r="CY40">
        <f>AD40</f>
        <v>0</v>
      </c>
      <c r="CZ40">
        <f>AH40</f>
        <v>0</v>
      </c>
      <c r="DA40">
        <f>AL40</f>
        <v>1</v>
      </c>
      <c r="DB40">
        <f>ROUND((ROUND(AT40*CZ40,2)*0.2),6)</f>
        <v>0</v>
      </c>
      <c r="DC40">
        <f>ROUND((ROUND(AT40*AG40,2)*0.2),6)</f>
        <v>0</v>
      </c>
    </row>
    <row r="41" spans="1:107" x14ac:dyDescent="0.2">
      <c r="A41">
        <f>ROW(Source!A319)</f>
        <v>319</v>
      </c>
      <c r="B41">
        <v>39292387</v>
      </c>
      <c r="C41">
        <v>39446112</v>
      </c>
      <c r="D41">
        <v>37271031</v>
      </c>
      <c r="E41">
        <v>1</v>
      </c>
      <c r="F41">
        <v>1</v>
      </c>
      <c r="G41">
        <v>25</v>
      </c>
      <c r="H41">
        <v>2</v>
      </c>
      <c r="I41" t="s">
        <v>396</v>
      </c>
      <c r="J41" t="s">
        <v>397</v>
      </c>
      <c r="K41" t="s">
        <v>398</v>
      </c>
      <c r="L41">
        <v>1368</v>
      </c>
      <c r="N41">
        <v>1011</v>
      </c>
      <c r="O41" t="s">
        <v>377</v>
      </c>
      <c r="P41" t="s">
        <v>377</v>
      </c>
      <c r="Q41">
        <v>1</v>
      </c>
      <c r="W41">
        <v>0</v>
      </c>
      <c r="X41">
        <v>1805683232</v>
      </c>
      <c r="Y41">
        <v>0.68</v>
      </c>
      <c r="AA41">
        <v>0</v>
      </c>
      <c r="AB41">
        <v>10.56</v>
      </c>
      <c r="AC41">
        <v>0</v>
      </c>
      <c r="AD41">
        <v>0</v>
      </c>
      <c r="AE41">
        <v>0</v>
      </c>
      <c r="AF41">
        <v>10.56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3.4</v>
      </c>
      <c r="AU41" t="s">
        <v>220</v>
      </c>
      <c r="AV41">
        <v>0</v>
      </c>
      <c r="AW41">
        <v>2</v>
      </c>
      <c r="AX41">
        <v>39446120</v>
      </c>
      <c r="AY41">
        <v>1</v>
      </c>
      <c r="AZ41">
        <v>0</v>
      </c>
      <c r="BA41">
        <v>108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Y41*Source!I319</f>
        <v>0.75480000000000014</v>
      </c>
      <c r="CY41">
        <f>AB41</f>
        <v>10.56</v>
      </c>
      <c r="CZ41">
        <f>AF41</f>
        <v>10.56</v>
      </c>
      <c r="DA41">
        <f>AJ41</f>
        <v>1</v>
      </c>
      <c r="DB41">
        <f>ROUND((ROUND(AT41*CZ41,2)*0.2),6)</f>
        <v>7.18</v>
      </c>
      <c r="DC41">
        <f>ROUND((ROUND(AT41*AG41,2)*0.2),6)</f>
        <v>0</v>
      </c>
    </row>
    <row r="42" spans="1:107" x14ac:dyDescent="0.2">
      <c r="A42">
        <f>ROW(Source!A319)</f>
        <v>319</v>
      </c>
      <c r="B42">
        <v>39292387</v>
      </c>
      <c r="C42">
        <v>39446112</v>
      </c>
      <c r="D42">
        <v>37270908</v>
      </c>
      <c r="E42">
        <v>1</v>
      </c>
      <c r="F42">
        <v>1</v>
      </c>
      <c r="G42">
        <v>25</v>
      </c>
      <c r="H42">
        <v>2</v>
      </c>
      <c r="I42" t="s">
        <v>399</v>
      </c>
      <c r="J42" t="s">
        <v>400</v>
      </c>
      <c r="K42" t="s">
        <v>401</v>
      </c>
      <c r="L42">
        <v>1368</v>
      </c>
      <c r="N42">
        <v>1011</v>
      </c>
      <c r="O42" t="s">
        <v>377</v>
      </c>
      <c r="P42" t="s">
        <v>377</v>
      </c>
      <c r="Q42">
        <v>1</v>
      </c>
      <c r="W42">
        <v>0</v>
      </c>
      <c r="X42">
        <v>1157056967</v>
      </c>
      <c r="Y42">
        <v>1</v>
      </c>
      <c r="AA42">
        <v>0</v>
      </c>
      <c r="AB42">
        <v>5.95</v>
      </c>
      <c r="AC42">
        <v>2.82</v>
      </c>
      <c r="AD42">
        <v>0</v>
      </c>
      <c r="AE42">
        <v>0</v>
      </c>
      <c r="AF42">
        <v>5.95</v>
      </c>
      <c r="AG42">
        <v>2.82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5</v>
      </c>
      <c r="AU42" t="s">
        <v>220</v>
      </c>
      <c r="AV42">
        <v>0</v>
      </c>
      <c r="AW42">
        <v>2</v>
      </c>
      <c r="AX42">
        <v>39446121</v>
      </c>
      <c r="AY42">
        <v>1</v>
      </c>
      <c r="AZ42">
        <v>0</v>
      </c>
      <c r="BA42">
        <v>109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Y42*Source!I319</f>
        <v>1.1100000000000001</v>
      </c>
      <c r="CY42">
        <f>AB42</f>
        <v>5.95</v>
      </c>
      <c r="CZ42">
        <f>AF42</f>
        <v>5.95</v>
      </c>
      <c r="DA42">
        <f>AJ42</f>
        <v>1</v>
      </c>
      <c r="DB42">
        <f>ROUND((ROUND(AT42*CZ42,2)*0.2),6)</f>
        <v>5.95</v>
      </c>
      <c r="DC42">
        <f>ROUND((ROUND(AT42*AG42,2)*0.2),6)</f>
        <v>2.82</v>
      </c>
    </row>
    <row r="43" spans="1:107" x14ac:dyDescent="0.2">
      <c r="A43">
        <f>ROW(Source!A319)</f>
        <v>319</v>
      </c>
      <c r="B43">
        <v>39292387</v>
      </c>
      <c r="C43">
        <v>39446112</v>
      </c>
      <c r="D43">
        <v>37271222</v>
      </c>
      <c r="E43">
        <v>1</v>
      </c>
      <c r="F43">
        <v>1</v>
      </c>
      <c r="G43">
        <v>25</v>
      </c>
      <c r="H43">
        <v>2</v>
      </c>
      <c r="I43" t="s">
        <v>402</v>
      </c>
      <c r="J43" t="s">
        <v>403</v>
      </c>
      <c r="K43" t="s">
        <v>404</v>
      </c>
      <c r="L43">
        <v>1368</v>
      </c>
      <c r="N43">
        <v>1011</v>
      </c>
      <c r="O43" t="s">
        <v>377</v>
      </c>
      <c r="P43" t="s">
        <v>377</v>
      </c>
      <c r="Q43">
        <v>1</v>
      </c>
      <c r="W43">
        <v>0</v>
      </c>
      <c r="X43">
        <v>1063237092</v>
      </c>
      <c r="Y43">
        <v>0.9</v>
      </c>
      <c r="AA43">
        <v>0</v>
      </c>
      <c r="AB43">
        <v>7.14</v>
      </c>
      <c r="AC43">
        <v>0.93</v>
      </c>
      <c r="AD43">
        <v>0</v>
      </c>
      <c r="AE43">
        <v>0</v>
      </c>
      <c r="AF43">
        <v>7.14</v>
      </c>
      <c r="AG43">
        <v>0.93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4.5</v>
      </c>
      <c r="AU43" t="s">
        <v>220</v>
      </c>
      <c r="AV43">
        <v>0</v>
      </c>
      <c r="AW43">
        <v>2</v>
      </c>
      <c r="AX43">
        <v>39446122</v>
      </c>
      <c r="AY43">
        <v>1</v>
      </c>
      <c r="AZ43">
        <v>0</v>
      </c>
      <c r="BA43">
        <v>110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Y43*Source!I319</f>
        <v>0.99900000000000011</v>
      </c>
      <c r="CY43">
        <f>AB43</f>
        <v>7.14</v>
      </c>
      <c r="CZ43">
        <f>AF43</f>
        <v>7.14</v>
      </c>
      <c r="DA43">
        <f>AJ43</f>
        <v>1</v>
      </c>
      <c r="DB43">
        <f>ROUND((ROUND(AT43*CZ43,2)*0.2),6)</f>
        <v>6.4260000000000002</v>
      </c>
      <c r="DC43">
        <f>ROUND((ROUND(AT43*AG43,2)*0.2),6)</f>
        <v>0.83799999999999997</v>
      </c>
    </row>
    <row r="44" spans="1:107" x14ac:dyDescent="0.2">
      <c r="A44">
        <f>ROW(Source!A319)</f>
        <v>319</v>
      </c>
      <c r="B44">
        <v>39292387</v>
      </c>
      <c r="C44">
        <v>39446112</v>
      </c>
      <c r="D44">
        <v>37271303</v>
      </c>
      <c r="E44">
        <v>1</v>
      </c>
      <c r="F44">
        <v>1</v>
      </c>
      <c r="G44">
        <v>25</v>
      </c>
      <c r="H44">
        <v>3</v>
      </c>
      <c r="I44" t="s">
        <v>405</v>
      </c>
      <c r="J44" t="s">
        <v>406</v>
      </c>
      <c r="K44" t="s">
        <v>407</v>
      </c>
      <c r="L44">
        <v>1348</v>
      </c>
      <c r="N44">
        <v>1009</v>
      </c>
      <c r="O44" t="s">
        <v>37</v>
      </c>
      <c r="P44" t="s">
        <v>37</v>
      </c>
      <c r="Q44">
        <v>1000</v>
      </c>
      <c r="W44">
        <v>0</v>
      </c>
      <c r="X44">
        <v>-1140371114</v>
      </c>
      <c r="Y44">
        <v>0</v>
      </c>
      <c r="AA44">
        <v>20917.2</v>
      </c>
      <c r="AB44">
        <v>0</v>
      </c>
      <c r="AC44">
        <v>0</v>
      </c>
      <c r="AD44">
        <v>0</v>
      </c>
      <c r="AE44">
        <v>20917.2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0.16500000000000001</v>
      </c>
      <c r="AU44" t="s">
        <v>219</v>
      </c>
      <c r="AV44">
        <v>0</v>
      </c>
      <c r="AW44">
        <v>2</v>
      </c>
      <c r="AX44">
        <v>39446123</v>
      </c>
      <c r="AY44">
        <v>1</v>
      </c>
      <c r="AZ44">
        <v>0</v>
      </c>
      <c r="BA44">
        <v>111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Y44*Source!I319</f>
        <v>0</v>
      </c>
      <c r="CY44">
        <f>AA44</f>
        <v>20917.2</v>
      </c>
      <c r="CZ44">
        <f>AE44</f>
        <v>20917.2</v>
      </c>
      <c r="DA44">
        <f>AI44</f>
        <v>1</v>
      </c>
      <c r="DB44">
        <f>ROUND((ROUND(AT44*CZ44,2)*0),6)</f>
        <v>0</v>
      </c>
      <c r="DC44">
        <f>ROUND((ROUND(AT44*AG44,2)*0),6)</f>
        <v>0</v>
      </c>
    </row>
    <row r="45" spans="1:107" x14ac:dyDescent="0.2">
      <c r="A45">
        <f>ROW(Source!A319)</f>
        <v>319</v>
      </c>
      <c r="B45">
        <v>39292387</v>
      </c>
      <c r="C45">
        <v>39446112</v>
      </c>
      <c r="D45">
        <v>37271523</v>
      </c>
      <c r="E45">
        <v>1</v>
      </c>
      <c r="F45">
        <v>1</v>
      </c>
      <c r="G45">
        <v>25</v>
      </c>
      <c r="H45">
        <v>3</v>
      </c>
      <c r="I45" t="s">
        <v>408</v>
      </c>
      <c r="J45" t="s">
        <v>409</v>
      </c>
      <c r="K45" t="s">
        <v>410</v>
      </c>
      <c r="L45">
        <v>1346</v>
      </c>
      <c r="N45">
        <v>1009</v>
      </c>
      <c r="O45" t="s">
        <v>330</v>
      </c>
      <c r="P45" t="s">
        <v>330</v>
      </c>
      <c r="Q45">
        <v>1</v>
      </c>
      <c r="W45">
        <v>0</v>
      </c>
      <c r="X45">
        <v>1282395536</v>
      </c>
      <c r="Y45">
        <v>0</v>
      </c>
      <c r="AA45">
        <v>48.21</v>
      </c>
      <c r="AB45">
        <v>0</v>
      </c>
      <c r="AC45">
        <v>0</v>
      </c>
      <c r="AD45">
        <v>0</v>
      </c>
      <c r="AE45">
        <v>48.21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2.3199999999999998</v>
      </c>
      <c r="AU45" t="s">
        <v>219</v>
      </c>
      <c r="AV45">
        <v>0</v>
      </c>
      <c r="AW45">
        <v>2</v>
      </c>
      <c r="AX45">
        <v>39446124</v>
      </c>
      <c r="AY45">
        <v>1</v>
      </c>
      <c r="AZ45">
        <v>0</v>
      </c>
      <c r="BA45">
        <v>112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Y45*Source!I319</f>
        <v>0</v>
      </c>
      <c r="CY45">
        <f>AA45</f>
        <v>48.21</v>
      </c>
      <c r="CZ45">
        <f>AE45</f>
        <v>48.21</v>
      </c>
      <c r="DA45">
        <f>AI45</f>
        <v>1</v>
      </c>
      <c r="DB45">
        <f>ROUND((ROUND(AT45*CZ45,2)*0),6)</f>
        <v>0</v>
      </c>
      <c r="DC45">
        <f>ROUND((ROUND(AT45*AG45,2)*0),6)</f>
        <v>0</v>
      </c>
    </row>
    <row r="46" spans="1:107" x14ac:dyDescent="0.2">
      <c r="A46">
        <f>ROW(Source!A320)</f>
        <v>320</v>
      </c>
      <c r="B46">
        <v>39292387</v>
      </c>
      <c r="C46">
        <v>39446125</v>
      </c>
      <c r="D46">
        <v>37258116</v>
      </c>
      <c r="E46">
        <v>25</v>
      </c>
      <c r="F46">
        <v>1</v>
      </c>
      <c r="G46">
        <v>25</v>
      </c>
      <c r="H46">
        <v>1</v>
      </c>
      <c r="I46" t="s">
        <v>371</v>
      </c>
      <c r="J46" t="s">
        <v>3</v>
      </c>
      <c r="K46" t="s">
        <v>372</v>
      </c>
      <c r="L46">
        <v>1191</v>
      </c>
      <c r="N46">
        <v>1013</v>
      </c>
      <c r="O46" t="s">
        <v>373</v>
      </c>
      <c r="P46" t="s">
        <v>373</v>
      </c>
      <c r="Q46">
        <v>1</v>
      </c>
      <c r="W46">
        <v>0</v>
      </c>
      <c r="X46">
        <v>476480486</v>
      </c>
      <c r="Y46">
        <v>122.25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122.25</v>
      </c>
      <c r="AU46" t="s">
        <v>3</v>
      </c>
      <c r="AV46">
        <v>1</v>
      </c>
      <c r="AW46">
        <v>2</v>
      </c>
      <c r="AX46">
        <v>39446134</v>
      </c>
      <c r="AY46">
        <v>1</v>
      </c>
      <c r="AZ46">
        <v>0</v>
      </c>
      <c r="BA46">
        <v>113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Y46*Source!I320</f>
        <v>135.69750000000002</v>
      </c>
      <c r="CY46">
        <f>AD46</f>
        <v>0</v>
      </c>
      <c r="CZ46">
        <f>AH46</f>
        <v>0</v>
      </c>
      <c r="DA46">
        <f>AL46</f>
        <v>1</v>
      </c>
      <c r="DB46">
        <f t="shared" ref="DB46:DB53" si="6">ROUND(ROUND(AT46*CZ46,2),6)</f>
        <v>0</v>
      </c>
      <c r="DC46">
        <f t="shared" ref="DC46:DC53" si="7">ROUND(ROUND(AT46*AG46,2),6)</f>
        <v>0</v>
      </c>
    </row>
    <row r="47" spans="1:107" x14ac:dyDescent="0.2">
      <c r="A47">
        <f>ROW(Source!A320)</f>
        <v>320</v>
      </c>
      <c r="B47">
        <v>39292387</v>
      </c>
      <c r="C47">
        <v>39446125</v>
      </c>
      <c r="D47">
        <v>37270674</v>
      </c>
      <c r="E47">
        <v>1</v>
      </c>
      <c r="F47">
        <v>1</v>
      </c>
      <c r="G47">
        <v>25</v>
      </c>
      <c r="H47">
        <v>2</v>
      </c>
      <c r="I47" t="s">
        <v>411</v>
      </c>
      <c r="J47" t="s">
        <v>412</v>
      </c>
      <c r="K47" t="s">
        <v>413</v>
      </c>
      <c r="L47">
        <v>1368</v>
      </c>
      <c r="N47">
        <v>1011</v>
      </c>
      <c r="O47" t="s">
        <v>377</v>
      </c>
      <c r="P47" t="s">
        <v>377</v>
      </c>
      <c r="Q47">
        <v>1</v>
      </c>
      <c r="W47">
        <v>0</v>
      </c>
      <c r="X47">
        <v>-2033674204</v>
      </c>
      <c r="Y47">
        <v>2.59</v>
      </c>
      <c r="AA47">
        <v>0</v>
      </c>
      <c r="AB47">
        <v>466.43</v>
      </c>
      <c r="AC47">
        <v>364.87</v>
      </c>
      <c r="AD47">
        <v>0</v>
      </c>
      <c r="AE47">
        <v>0</v>
      </c>
      <c r="AF47">
        <v>466.43</v>
      </c>
      <c r="AG47">
        <v>364.87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2.59</v>
      </c>
      <c r="AU47" t="s">
        <v>3</v>
      </c>
      <c r="AV47">
        <v>0</v>
      </c>
      <c r="AW47">
        <v>2</v>
      </c>
      <c r="AX47">
        <v>39446135</v>
      </c>
      <c r="AY47">
        <v>1</v>
      </c>
      <c r="AZ47">
        <v>0</v>
      </c>
      <c r="BA47">
        <v>114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Y47*Source!I320</f>
        <v>2.8749000000000002</v>
      </c>
      <c r="CY47">
        <f>AB47</f>
        <v>466.43</v>
      </c>
      <c r="CZ47">
        <f>AF47</f>
        <v>466.43</v>
      </c>
      <c r="DA47">
        <f>AJ47</f>
        <v>1</v>
      </c>
      <c r="DB47">
        <f t="shared" si="6"/>
        <v>1208.05</v>
      </c>
      <c r="DC47">
        <f t="shared" si="7"/>
        <v>945.01</v>
      </c>
    </row>
    <row r="48" spans="1:107" x14ac:dyDescent="0.2">
      <c r="A48">
        <f>ROW(Source!A320)</f>
        <v>320</v>
      </c>
      <c r="B48">
        <v>39292387</v>
      </c>
      <c r="C48">
        <v>39446125</v>
      </c>
      <c r="D48">
        <v>37270775</v>
      </c>
      <c r="E48">
        <v>1</v>
      </c>
      <c r="F48">
        <v>1</v>
      </c>
      <c r="G48">
        <v>25</v>
      </c>
      <c r="H48">
        <v>2</v>
      </c>
      <c r="I48" t="s">
        <v>414</v>
      </c>
      <c r="J48" t="s">
        <v>415</v>
      </c>
      <c r="K48" t="s">
        <v>416</v>
      </c>
      <c r="L48">
        <v>1368</v>
      </c>
      <c r="N48">
        <v>1011</v>
      </c>
      <c r="O48" t="s">
        <v>377</v>
      </c>
      <c r="P48" t="s">
        <v>377</v>
      </c>
      <c r="Q48">
        <v>1</v>
      </c>
      <c r="W48">
        <v>0</v>
      </c>
      <c r="X48">
        <v>-27438912</v>
      </c>
      <c r="Y48">
        <v>3.14</v>
      </c>
      <c r="AA48">
        <v>0</v>
      </c>
      <c r="AB48">
        <v>28.16</v>
      </c>
      <c r="AC48">
        <v>0.12</v>
      </c>
      <c r="AD48">
        <v>0</v>
      </c>
      <c r="AE48">
        <v>0</v>
      </c>
      <c r="AF48">
        <v>28.16</v>
      </c>
      <c r="AG48">
        <v>0.12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3.14</v>
      </c>
      <c r="AU48" t="s">
        <v>3</v>
      </c>
      <c r="AV48">
        <v>0</v>
      </c>
      <c r="AW48">
        <v>2</v>
      </c>
      <c r="AX48">
        <v>39446136</v>
      </c>
      <c r="AY48">
        <v>1</v>
      </c>
      <c r="AZ48">
        <v>0</v>
      </c>
      <c r="BA48">
        <v>115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Y48*Source!I320</f>
        <v>3.4854000000000003</v>
      </c>
      <c r="CY48">
        <f>AB48</f>
        <v>28.16</v>
      </c>
      <c r="CZ48">
        <f>AF48</f>
        <v>28.16</v>
      </c>
      <c r="DA48">
        <f>AJ48</f>
        <v>1</v>
      </c>
      <c r="DB48">
        <f t="shared" si="6"/>
        <v>88.42</v>
      </c>
      <c r="DC48">
        <f t="shared" si="7"/>
        <v>0.38</v>
      </c>
    </row>
    <row r="49" spans="1:107" x14ac:dyDescent="0.2">
      <c r="A49">
        <f>ROW(Source!A320)</f>
        <v>320</v>
      </c>
      <c r="B49">
        <v>39292387</v>
      </c>
      <c r="C49">
        <v>39446125</v>
      </c>
      <c r="D49">
        <v>37271181</v>
      </c>
      <c r="E49">
        <v>1</v>
      </c>
      <c r="F49">
        <v>1</v>
      </c>
      <c r="G49">
        <v>25</v>
      </c>
      <c r="H49">
        <v>2</v>
      </c>
      <c r="I49" t="s">
        <v>417</v>
      </c>
      <c r="J49" t="s">
        <v>418</v>
      </c>
      <c r="K49" t="s">
        <v>419</v>
      </c>
      <c r="L49">
        <v>1368</v>
      </c>
      <c r="N49">
        <v>1011</v>
      </c>
      <c r="O49" t="s">
        <v>377</v>
      </c>
      <c r="P49" t="s">
        <v>377</v>
      </c>
      <c r="Q49">
        <v>1</v>
      </c>
      <c r="W49">
        <v>0</v>
      </c>
      <c r="X49">
        <v>1632052689</v>
      </c>
      <c r="Y49">
        <v>2.59</v>
      </c>
      <c r="AA49">
        <v>0</v>
      </c>
      <c r="AB49">
        <v>5.41</v>
      </c>
      <c r="AC49">
        <v>0.02</v>
      </c>
      <c r="AD49">
        <v>0</v>
      </c>
      <c r="AE49">
        <v>0</v>
      </c>
      <c r="AF49">
        <v>5.41</v>
      </c>
      <c r="AG49">
        <v>0.02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2.59</v>
      </c>
      <c r="AU49" t="s">
        <v>3</v>
      </c>
      <c r="AV49">
        <v>0</v>
      </c>
      <c r="AW49">
        <v>2</v>
      </c>
      <c r="AX49">
        <v>39446137</v>
      </c>
      <c r="AY49">
        <v>1</v>
      </c>
      <c r="AZ49">
        <v>0</v>
      </c>
      <c r="BA49">
        <v>116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Y49*Source!I320</f>
        <v>2.8749000000000002</v>
      </c>
      <c r="CY49">
        <f>AB49</f>
        <v>5.41</v>
      </c>
      <c r="CZ49">
        <f>AF49</f>
        <v>5.41</v>
      </c>
      <c r="DA49">
        <f>AJ49</f>
        <v>1</v>
      </c>
      <c r="DB49">
        <f t="shared" si="6"/>
        <v>14.01</v>
      </c>
      <c r="DC49">
        <f t="shared" si="7"/>
        <v>0.05</v>
      </c>
    </row>
    <row r="50" spans="1:107" x14ac:dyDescent="0.2">
      <c r="A50">
        <f>ROW(Source!A320)</f>
        <v>320</v>
      </c>
      <c r="B50">
        <v>39292387</v>
      </c>
      <c r="C50">
        <v>39446125</v>
      </c>
      <c r="D50">
        <v>37272327</v>
      </c>
      <c r="E50">
        <v>1</v>
      </c>
      <c r="F50">
        <v>1</v>
      </c>
      <c r="G50">
        <v>25</v>
      </c>
      <c r="H50">
        <v>3</v>
      </c>
      <c r="I50" t="s">
        <v>420</v>
      </c>
      <c r="J50" t="s">
        <v>421</v>
      </c>
      <c r="K50" t="s">
        <v>422</v>
      </c>
      <c r="L50">
        <v>1348</v>
      </c>
      <c r="N50">
        <v>1009</v>
      </c>
      <c r="O50" t="s">
        <v>37</v>
      </c>
      <c r="P50" t="s">
        <v>37</v>
      </c>
      <c r="Q50">
        <v>1000</v>
      </c>
      <c r="W50">
        <v>0</v>
      </c>
      <c r="X50">
        <v>1697169731</v>
      </c>
      <c r="Y50">
        <v>6.8999999999999999E-3</v>
      </c>
      <c r="AA50">
        <v>123158.52</v>
      </c>
      <c r="AB50">
        <v>0</v>
      </c>
      <c r="AC50">
        <v>0</v>
      </c>
      <c r="AD50">
        <v>0</v>
      </c>
      <c r="AE50">
        <v>123158.52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6.8999999999999999E-3</v>
      </c>
      <c r="AU50" t="s">
        <v>3</v>
      </c>
      <c r="AV50">
        <v>0</v>
      </c>
      <c r="AW50">
        <v>2</v>
      </c>
      <c r="AX50">
        <v>39446138</v>
      </c>
      <c r="AY50">
        <v>1</v>
      </c>
      <c r="AZ50">
        <v>0</v>
      </c>
      <c r="BA50">
        <v>117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Y50*Source!I320</f>
        <v>7.6590000000000009E-3</v>
      </c>
      <c r="CY50">
        <f>AA50</f>
        <v>123158.52</v>
      </c>
      <c r="CZ50">
        <f>AE50</f>
        <v>123158.52</v>
      </c>
      <c r="DA50">
        <f>AI50</f>
        <v>1</v>
      </c>
      <c r="DB50">
        <f t="shared" si="6"/>
        <v>849.79</v>
      </c>
      <c r="DC50">
        <f t="shared" si="7"/>
        <v>0</v>
      </c>
    </row>
    <row r="51" spans="1:107" x14ac:dyDescent="0.2">
      <c r="A51">
        <f>ROW(Source!A320)</f>
        <v>320</v>
      </c>
      <c r="B51">
        <v>39292387</v>
      </c>
      <c r="C51">
        <v>39446125</v>
      </c>
      <c r="D51">
        <v>37273109</v>
      </c>
      <c r="E51">
        <v>1</v>
      </c>
      <c r="F51">
        <v>1</v>
      </c>
      <c r="G51">
        <v>25</v>
      </c>
      <c r="H51">
        <v>3</v>
      </c>
      <c r="I51" t="s">
        <v>423</v>
      </c>
      <c r="J51" t="s">
        <v>424</v>
      </c>
      <c r="K51" t="s">
        <v>425</v>
      </c>
      <c r="L51">
        <v>1348</v>
      </c>
      <c r="N51">
        <v>1009</v>
      </c>
      <c r="O51" t="s">
        <v>37</v>
      </c>
      <c r="P51" t="s">
        <v>37</v>
      </c>
      <c r="Q51">
        <v>1000</v>
      </c>
      <c r="W51">
        <v>0</v>
      </c>
      <c r="X51">
        <v>-444033997</v>
      </c>
      <c r="Y51">
        <v>2.3E-3</v>
      </c>
      <c r="AA51">
        <v>110728.72</v>
      </c>
      <c r="AB51">
        <v>0</v>
      </c>
      <c r="AC51">
        <v>0</v>
      </c>
      <c r="AD51">
        <v>0</v>
      </c>
      <c r="AE51">
        <v>110728.72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2.3E-3</v>
      </c>
      <c r="AU51" t="s">
        <v>3</v>
      </c>
      <c r="AV51">
        <v>0</v>
      </c>
      <c r="AW51">
        <v>2</v>
      </c>
      <c r="AX51">
        <v>39446139</v>
      </c>
      <c r="AY51">
        <v>1</v>
      </c>
      <c r="AZ51">
        <v>0</v>
      </c>
      <c r="BA51">
        <v>118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Y51*Source!I320</f>
        <v>2.5530000000000001E-3</v>
      </c>
      <c r="CY51">
        <f>AA51</f>
        <v>110728.72</v>
      </c>
      <c r="CZ51">
        <f>AE51</f>
        <v>110728.72</v>
      </c>
      <c r="DA51">
        <f>AI51</f>
        <v>1</v>
      </c>
      <c r="DB51">
        <f t="shared" si="6"/>
        <v>254.68</v>
      </c>
      <c r="DC51">
        <f t="shared" si="7"/>
        <v>0</v>
      </c>
    </row>
    <row r="52" spans="1:107" x14ac:dyDescent="0.2">
      <c r="A52">
        <f>ROW(Source!A320)</f>
        <v>320</v>
      </c>
      <c r="B52">
        <v>39292387</v>
      </c>
      <c r="C52">
        <v>39446125</v>
      </c>
      <c r="D52">
        <v>37274157</v>
      </c>
      <c r="E52">
        <v>1</v>
      </c>
      <c r="F52">
        <v>1</v>
      </c>
      <c r="G52">
        <v>25</v>
      </c>
      <c r="H52">
        <v>3</v>
      </c>
      <c r="I52" t="s">
        <v>426</v>
      </c>
      <c r="J52" t="s">
        <v>427</v>
      </c>
      <c r="K52" t="s">
        <v>428</v>
      </c>
      <c r="L52">
        <v>1339</v>
      </c>
      <c r="N52">
        <v>1007</v>
      </c>
      <c r="O52" t="s">
        <v>139</v>
      </c>
      <c r="P52" t="s">
        <v>139</v>
      </c>
      <c r="Q52">
        <v>1</v>
      </c>
      <c r="W52">
        <v>0</v>
      </c>
      <c r="X52">
        <v>-2457822</v>
      </c>
      <c r="Y52">
        <v>1.32</v>
      </c>
      <c r="AA52">
        <v>4082.17</v>
      </c>
      <c r="AB52">
        <v>0</v>
      </c>
      <c r="AC52">
        <v>0</v>
      </c>
      <c r="AD52">
        <v>0</v>
      </c>
      <c r="AE52">
        <v>4082.17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1.32</v>
      </c>
      <c r="AU52" t="s">
        <v>3</v>
      </c>
      <c r="AV52">
        <v>0</v>
      </c>
      <c r="AW52">
        <v>2</v>
      </c>
      <c r="AX52">
        <v>39446140</v>
      </c>
      <c r="AY52">
        <v>1</v>
      </c>
      <c r="AZ52">
        <v>0</v>
      </c>
      <c r="BA52">
        <v>119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Y52*Source!I320</f>
        <v>1.4652000000000003</v>
      </c>
      <c r="CY52">
        <f>AA52</f>
        <v>4082.17</v>
      </c>
      <c r="CZ52">
        <f>AE52</f>
        <v>4082.17</v>
      </c>
      <c r="DA52">
        <f>AI52</f>
        <v>1</v>
      </c>
      <c r="DB52">
        <f t="shared" si="6"/>
        <v>5388.46</v>
      </c>
      <c r="DC52">
        <f t="shared" si="7"/>
        <v>0</v>
      </c>
    </row>
    <row r="53" spans="1:107" x14ac:dyDescent="0.2">
      <c r="A53">
        <f>ROW(Source!A320)</f>
        <v>320</v>
      </c>
      <c r="B53">
        <v>39292387</v>
      </c>
      <c r="C53">
        <v>39446125</v>
      </c>
      <c r="D53">
        <v>37275917</v>
      </c>
      <c r="E53">
        <v>1</v>
      </c>
      <c r="F53">
        <v>1</v>
      </c>
      <c r="G53">
        <v>25</v>
      </c>
      <c r="H53">
        <v>3</v>
      </c>
      <c r="I53" t="s">
        <v>429</v>
      </c>
      <c r="J53" t="s">
        <v>430</v>
      </c>
      <c r="K53" t="s">
        <v>431</v>
      </c>
      <c r="L53">
        <v>1301</v>
      </c>
      <c r="N53">
        <v>1003</v>
      </c>
      <c r="O53" t="s">
        <v>432</v>
      </c>
      <c r="P53" t="s">
        <v>432</v>
      </c>
      <c r="Q53">
        <v>1</v>
      </c>
      <c r="W53">
        <v>0</v>
      </c>
      <c r="X53">
        <v>-823919378</v>
      </c>
      <c r="Y53">
        <v>100</v>
      </c>
      <c r="AA53">
        <v>973.91</v>
      </c>
      <c r="AB53">
        <v>0</v>
      </c>
      <c r="AC53">
        <v>0</v>
      </c>
      <c r="AD53">
        <v>0</v>
      </c>
      <c r="AE53">
        <v>973.91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100</v>
      </c>
      <c r="AU53" t="s">
        <v>3</v>
      </c>
      <c r="AV53">
        <v>0</v>
      </c>
      <c r="AW53">
        <v>2</v>
      </c>
      <c r="AX53">
        <v>39446141</v>
      </c>
      <c r="AY53">
        <v>1</v>
      </c>
      <c r="AZ53">
        <v>0</v>
      </c>
      <c r="BA53">
        <v>120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Y53*Source!I320</f>
        <v>111.00000000000001</v>
      </c>
      <c r="CY53">
        <f>AA53</f>
        <v>973.91</v>
      </c>
      <c r="CZ53">
        <f>AE53</f>
        <v>973.91</v>
      </c>
      <c r="DA53">
        <f>AI53</f>
        <v>1</v>
      </c>
      <c r="DB53">
        <f t="shared" si="6"/>
        <v>97391</v>
      </c>
      <c r="DC53">
        <f t="shared" si="7"/>
        <v>0</v>
      </c>
    </row>
    <row r="54" spans="1:107" x14ac:dyDescent="0.2">
      <c r="A54">
        <f>ROW(Source!A355)</f>
        <v>355</v>
      </c>
      <c r="B54">
        <v>39292387</v>
      </c>
      <c r="C54">
        <v>39446550</v>
      </c>
      <c r="D54">
        <v>37258116</v>
      </c>
      <c r="E54">
        <v>25</v>
      </c>
      <c r="F54">
        <v>1</v>
      </c>
      <c r="G54">
        <v>25</v>
      </c>
      <c r="H54">
        <v>1</v>
      </c>
      <c r="I54" t="s">
        <v>371</v>
      </c>
      <c r="J54" t="s">
        <v>3</v>
      </c>
      <c r="K54" t="s">
        <v>372</v>
      </c>
      <c r="L54">
        <v>1191</v>
      </c>
      <c r="N54">
        <v>1013</v>
      </c>
      <c r="O54" t="s">
        <v>373</v>
      </c>
      <c r="P54" t="s">
        <v>373</v>
      </c>
      <c r="Q54">
        <v>1</v>
      </c>
      <c r="W54">
        <v>0</v>
      </c>
      <c r="X54">
        <v>476480486</v>
      </c>
      <c r="Y54">
        <v>3.4039999999999999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17.02</v>
      </c>
      <c r="AU54" t="s">
        <v>220</v>
      </c>
      <c r="AV54">
        <v>1</v>
      </c>
      <c r="AW54">
        <v>2</v>
      </c>
      <c r="AX54">
        <v>39446551</v>
      </c>
      <c r="AY54">
        <v>1</v>
      </c>
      <c r="AZ54">
        <v>0</v>
      </c>
      <c r="BA54">
        <v>121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Y54*Source!I355</f>
        <v>1.3616000000000001</v>
      </c>
      <c r="CY54">
        <f>AD54</f>
        <v>0</v>
      </c>
      <c r="CZ54">
        <f>AH54</f>
        <v>0</v>
      </c>
      <c r="DA54">
        <f>AL54</f>
        <v>1</v>
      </c>
      <c r="DB54">
        <f>ROUND((ROUND(AT54*CZ54,2)*0.2),6)</f>
        <v>0</v>
      </c>
      <c r="DC54">
        <f>ROUND((ROUND(AT54*AG54,2)*0.2),6)</f>
        <v>0</v>
      </c>
    </row>
    <row r="55" spans="1:107" x14ac:dyDescent="0.2">
      <c r="A55">
        <f>ROW(Source!A355)</f>
        <v>355</v>
      </c>
      <c r="B55">
        <v>39292387</v>
      </c>
      <c r="C55">
        <v>39446550</v>
      </c>
      <c r="D55">
        <v>37274215</v>
      </c>
      <c r="E55">
        <v>1</v>
      </c>
      <c r="F55">
        <v>1</v>
      </c>
      <c r="G55">
        <v>25</v>
      </c>
      <c r="H55">
        <v>3</v>
      </c>
      <c r="I55" t="s">
        <v>433</v>
      </c>
      <c r="J55" t="s">
        <v>434</v>
      </c>
      <c r="K55" t="s">
        <v>435</v>
      </c>
      <c r="L55">
        <v>1339</v>
      </c>
      <c r="N55">
        <v>1007</v>
      </c>
      <c r="O55" t="s">
        <v>139</v>
      </c>
      <c r="P55" t="s">
        <v>139</v>
      </c>
      <c r="Q55">
        <v>1</v>
      </c>
      <c r="W55">
        <v>0</v>
      </c>
      <c r="X55">
        <v>1273343709</v>
      </c>
      <c r="Y55">
        <v>0</v>
      </c>
      <c r="AA55">
        <v>3003.56</v>
      </c>
      <c r="AB55">
        <v>0</v>
      </c>
      <c r="AC55">
        <v>0</v>
      </c>
      <c r="AD55">
        <v>0</v>
      </c>
      <c r="AE55">
        <v>3003.56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0.25</v>
      </c>
      <c r="AU55" t="s">
        <v>219</v>
      </c>
      <c r="AV55">
        <v>0</v>
      </c>
      <c r="AW55">
        <v>2</v>
      </c>
      <c r="AX55">
        <v>39446552</v>
      </c>
      <c r="AY55">
        <v>1</v>
      </c>
      <c r="AZ55">
        <v>0</v>
      </c>
      <c r="BA55">
        <v>122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Y55*Source!I355</f>
        <v>0</v>
      </c>
      <c r="CY55">
        <f>AA55</f>
        <v>3003.56</v>
      </c>
      <c r="CZ55">
        <f>AE55</f>
        <v>3003.56</v>
      </c>
      <c r="DA55">
        <f>AI55</f>
        <v>1</v>
      </c>
      <c r="DB55">
        <f>ROUND((ROUND(AT55*CZ55,2)*0),6)</f>
        <v>0</v>
      </c>
      <c r="DC55">
        <f>ROUND((ROUND(AT55*AG55,2)*0),6)</f>
        <v>0</v>
      </c>
    </row>
    <row r="56" spans="1:107" x14ac:dyDescent="0.2">
      <c r="A56">
        <f>ROW(Source!A355)</f>
        <v>355</v>
      </c>
      <c r="B56">
        <v>39292387</v>
      </c>
      <c r="C56">
        <v>39446550</v>
      </c>
      <c r="D56">
        <v>37274924</v>
      </c>
      <c r="E56">
        <v>1</v>
      </c>
      <c r="F56">
        <v>1</v>
      </c>
      <c r="G56">
        <v>25</v>
      </c>
      <c r="H56">
        <v>3</v>
      </c>
      <c r="I56" t="s">
        <v>436</v>
      </c>
      <c r="J56" t="s">
        <v>437</v>
      </c>
      <c r="K56" t="s">
        <v>438</v>
      </c>
      <c r="L56">
        <v>1339</v>
      </c>
      <c r="N56">
        <v>1007</v>
      </c>
      <c r="O56" t="s">
        <v>139</v>
      </c>
      <c r="P56" t="s">
        <v>139</v>
      </c>
      <c r="Q56">
        <v>1</v>
      </c>
      <c r="W56">
        <v>0</v>
      </c>
      <c r="X56">
        <v>-1658799665</v>
      </c>
      <c r="Y56">
        <v>0</v>
      </c>
      <c r="AA56">
        <v>14137.46</v>
      </c>
      <c r="AB56">
        <v>0</v>
      </c>
      <c r="AC56">
        <v>0</v>
      </c>
      <c r="AD56">
        <v>0</v>
      </c>
      <c r="AE56">
        <v>14137.46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8.6</v>
      </c>
      <c r="AU56" t="s">
        <v>219</v>
      </c>
      <c r="AV56">
        <v>0</v>
      </c>
      <c r="AW56">
        <v>2</v>
      </c>
      <c r="AX56">
        <v>39446553</v>
      </c>
      <c r="AY56">
        <v>1</v>
      </c>
      <c r="AZ56">
        <v>0</v>
      </c>
      <c r="BA56">
        <v>123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Y56*Source!I355</f>
        <v>0</v>
      </c>
      <c r="CY56">
        <f>AA56</f>
        <v>14137.46</v>
      </c>
      <c r="CZ56">
        <f>AE56</f>
        <v>14137.46</v>
      </c>
      <c r="DA56">
        <f>AI56</f>
        <v>1</v>
      </c>
      <c r="DB56">
        <f>ROUND((ROUND(AT56*CZ56,2)*0),6)</f>
        <v>0</v>
      </c>
      <c r="DC56">
        <f>ROUND((ROUND(AT56*AG56,2)*0),6)</f>
        <v>0</v>
      </c>
    </row>
    <row r="57" spans="1:107" x14ac:dyDescent="0.2">
      <c r="A57">
        <f>ROW(Source!A356)</f>
        <v>356</v>
      </c>
      <c r="B57">
        <v>39292387</v>
      </c>
      <c r="C57">
        <v>39446554</v>
      </c>
      <c r="D57">
        <v>37258116</v>
      </c>
      <c r="E57">
        <v>25</v>
      </c>
      <c r="F57">
        <v>1</v>
      </c>
      <c r="G57">
        <v>25</v>
      </c>
      <c r="H57">
        <v>1</v>
      </c>
      <c r="I57" t="s">
        <v>371</v>
      </c>
      <c r="J57" t="s">
        <v>3</v>
      </c>
      <c r="K57" t="s">
        <v>372</v>
      </c>
      <c r="L57">
        <v>1191</v>
      </c>
      <c r="N57">
        <v>1013</v>
      </c>
      <c r="O57" t="s">
        <v>373</v>
      </c>
      <c r="P57" t="s">
        <v>373</v>
      </c>
      <c r="Q57">
        <v>1</v>
      </c>
      <c r="W57">
        <v>0</v>
      </c>
      <c r="X57">
        <v>476480486</v>
      </c>
      <c r="Y57">
        <v>17.02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17.02</v>
      </c>
      <c r="AU57" t="s">
        <v>3</v>
      </c>
      <c r="AV57">
        <v>1</v>
      </c>
      <c r="AW57">
        <v>2</v>
      </c>
      <c r="AX57">
        <v>39446555</v>
      </c>
      <c r="AY57">
        <v>1</v>
      </c>
      <c r="AZ57">
        <v>0</v>
      </c>
      <c r="BA57">
        <v>124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Y57*Source!I356</f>
        <v>6.8079999999999998</v>
      </c>
      <c r="CY57">
        <f>AD57</f>
        <v>0</v>
      </c>
      <c r="CZ57">
        <f>AH57</f>
        <v>0</v>
      </c>
      <c r="DA57">
        <f>AL57</f>
        <v>1</v>
      </c>
      <c r="DB57">
        <f t="shared" ref="DB57:DB71" si="8">ROUND(ROUND(AT57*CZ57,2),6)</f>
        <v>0</v>
      </c>
      <c r="DC57">
        <f t="shared" ref="DC57:DC71" si="9">ROUND(ROUND(AT57*AG57,2),6)</f>
        <v>0</v>
      </c>
    </row>
    <row r="58" spans="1:107" x14ac:dyDescent="0.2">
      <c r="A58">
        <f>ROW(Source!A356)</f>
        <v>356</v>
      </c>
      <c r="B58">
        <v>39292387</v>
      </c>
      <c r="C58">
        <v>39446554</v>
      </c>
      <c r="D58">
        <v>37274215</v>
      </c>
      <c r="E58">
        <v>1</v>
      </c>
      <c r="F58">
        <v>1</v>
      </c>
      <c r="G58">
        <v>25</v>
      </c>
      <c r="H58">
        <v>3</v>
      </c>
      <c r="I58" t="s">
        <v>433</v>
      </c>
      <c r="J58" t="s">
        <v>434</v>
      </c>
      <c r="K58" t="s">
        <v>435</v>
      </c>
      <c r="L58">
        <v>1339</v>
      </c>
      <c r="N58">
        <v>1007</v>
      </c>
      <c r="O58" t="s">
        <v>139</v>
      </c>
      <c r="P58" t="s">
        <v>139</v>
      </c>
      <c r="Q58">
        <v>1</v>
      </c>
      <c r="W58">
        <v>0</v>
      </c>
      <c r="X58">
        <v>1273343709</v>
      </c>
      <c r="Y58">
        <v>0.25</v>
      </c>
      <c r="AA58">
        <v>3003.56</v>
      </c>
      <c r="AB58">
        <v>0</v>
      </c>
      <c r="AC58">
        <v>0</v>
      </c>
      <c r="AD58">
        <v>0</v>
      </c>
      <c r="AE58">
        <v>3003.56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0.25</v>
      </c>
      <c r="AU58" t="s">
        <v>3</v>
      </c>
      <c r="AV58">
        <v>0</v>
      </c>
      <c r="AW58">
        <v>2</v>
      </c>
      <c r="AX58">
        <v>39446556</v>
      </c>
      <c r="AY58">
        <v>1</v>
      </c>
      <c r="AZ58">
        <v>0</v>
      </c>
      <c r="BA58">
        <v>125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Y58*Source!I356</f>
        <v>0.1</v>
      </c>
      <c r="CY58">
        <f>AA58</f>
        <v>3003.56</v>
      </c>
      <c r="CZ58">
        <f>AE58</f>
        <v>3003.56</v>
      </c>
      <c r="DA58">
        <f>AI58</f>
        <v>1</v>
      </c>
      <c r="DB58">
        <f t="shared" si="8"/>
        <v>750.89</v>
      </c>
      <c r="DC58">
        <f t="shared" si="9"/>
        <v>0</v>
      </c>
    </row>
    <row r="59" spans="1:107" x14ac:dyDescent="0.2">
      <c r="A59">
        <f>ROW(Source!A356)</f>
        <v>356</v>
      </c>
      <c r="B59">
        <v>39292387</v>
      </c>
      <c r="C59">
        <v>39446554</v>
      </c>
      <c r="D59">
        <v>37274924</v>
      </c>
      <c r="E59">
        <v>1</v>
      </c>
      <c r="F59">
        <v>1</v>
      </c>
      <c r="G59">
        <v>25</v>
      </c>
      <c r="H59">
        <v>3</v>
      </c>
      <c r="I59" t="s">
        <v>436</v>
      </c>
      <c r="J59" t="s">
        <v>437</v>
      </c>
      <c r="K59" t="s">
        <v>438</v>
      </c>
      <c r="L59">
        <v>1339</v>
      </c>
      <c r="N59">
        <v>1007</v>
      </c>
      <c r="O59" t="s">
        <v>139</v>
      </c>
      <c r="P59" t="s">
        <v>139</v>
      </c>
      <c r="Q59">
        <v>1</v>
      </c>
      <c r="W59">
        <v>0</v>
      </c>
      <c r="X59">
        <v>-1658799665</v>
      </c>
      <c r="Y59">
        <v>8.6</v>
      </c>
      <c r="AA59">
        <v>14137.46</v>
      </c>
      <c r="AB59">
        <v>0</v>
      </c>
      <c r="AC59">
        <v>0</v>
      </c>
      <c r="AD59">
        <v>0</v>
      </c>
      <c r="AE59">
        <v>14137.46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8.6</v>
      </c>
      <c r="AU59" t="s">
        <v>3</v>
      </c>
      <c r="AV59">
        <v>0</v>
      </c>
      <c r="AW59">
        <v>2</v>
      </c>
      <c r="AX59">
        <v>39446557</v>
      </c>
      <c r="AY59">
        <v>1</v>
      </c>
      <c r="AZ59">
        <v>0</v>
      </c>
      <c r="BA59">
        <v>126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Y59*Source!I356</f>
        <v>3.44</v>
      </c>
      <c r="CY59">
        <f>AA59</f>
        <v>14137.46</v>
      </c>
      <c r="CZ59">
        <f>AE59</f>
        <v>14137.46</v>
      </c>
      <c r="DA59">
        <f>AI59</f>
        <v>1</v>
      </c>
      <c r="DB59">
        <f t="shared" si="8"/>
        <v>121582.16</v>
      </c>
      <c r="DC59">
        <f t="shared" si="9"/>
        <v>0</v>
      </c>
    </row>
    <row r="60" spans="1:107" x14ac:dyDescent="0.2">
      <c r="A60">
        <f>ROW(Source!A425)</f>
        <v>425</v>
      </c>
      <c r="B60">
        <v>39292387</v>
      </c>
      <c r="C60">
        <v>39445941</v>
      </c>
      <c r="D60">
        <v>37258116</v>
      </c>
      <c r="E60">
        <v>25</v>
      </c>
      <c r="F60">
        <v>1</v>
      </c>
      <c r="G60">
        <v>25</v>
      </c>
      <c r="H60">
        <v>1</v>
      </c>
      <c r="I60" t="s">
        <v>371</v>
      </c>
      <c r="J60" t="s">
        <v>3</v>
      </c>
      <c r="K60" t="s">
        <v>372</v>
      </c>
      <c r="L60">
        <v>1191</v>
      </c>
      <c r="N60">
        <v>1013</v>
      </c>
      <c r="O60" t="s">
        <v>373</v>
      </c>
      <c r="P60" t="s">
        <v>373</v>
      </c>
      <c r="Q60">
        <v>1</v>
      </c>
      <c r="W60">
        <v>0</v>
      </c>
      <c r="X60">
        <v>476480486</v>
      </c>
      <c r="Y60">
        <v>11.7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11.7</v>
      </c>
      <c r="AU60" t="s">
        <v>3</v>
      </c>
      <c r="AV60">
        <v>1</v>
      </c>
      <c r="AW60">
        <v>2</v>
      </c>
      <c r="AX60">
        <v>39445945</v>
      </c>
      <c r="AY60">
        <v>1</v>
      </c>
      <c r="AZ60">
        <v>0</v>
      </c>
      <c r="BA60">
        <v>131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Y60*Source!I425</f>
        <v>1.1138399999999999</v>
      </c>
      <c r="CY60">
        <f>AD60</f>
        <v>0</v>
      </c>
      <c r="CZ60">
        <f>AH60</f>
        <v>0</v>
      </c>
      <c r="DA60">
        <f>AL60</f>
        <v>1</v>
      </c>
      <c r="DB60">
        <f t="shared" si="8"/>
        <v>0</v>
      </c>
      <c r="DC60">
        <f t="shared" si="9"/>
        <v>0</v>
      </c>
    </row>
    <row r="61" spans="1:107" x14ac:dyDescent="0.2">
      <c r="A61">
        <f>ROW(Source!A425)</f>
        <v>425</v>
      </c>
      <c r="B61">
        <v>39292387</v>
      </c>
      <c r="C61">
        <v>39445941</v>
      </c>
      <c r="D61">
        <v>37270366</v>
      </c>
      <c r="E61">
        <v>1</v>
      </c>
      <c r="F61">
        <v>1</v>
      </c>
      <c r="G61">
        <v>25</v>
      </c>
      <c r="H61">
        <v>2</v>
      </c>
      <c r="I61" t="s">
        <v>374</v>
      </c>
      <c r="J61" t="s">
        <v>375</v>
      </c>
      <c r="K61" t="s">
        <v>376</v>
      </c>
      <c r="L61">
        <v>1368</v>
      </c>
      <c r="N61">
        <v>1011</v>
      </c>
      <c r="O61" t="s">
        <v>377</v>
      </c>
      <c r="P61" t="s">
        <v>377</v>
      </c>
      <c r="Q61">
        <v>1</v>
      </c>
      <c r="W61">
        <v>0</v>
      </c>
      <c r="X61">
        <v>-806024906</v>
      </c>
      <c r="Y61">
        <v>1.26</v>
      </c>
      <c r="AA61">
        <v>0</v>
      </c>
      <c r="AB61">
        <v>1159.46</v>
      </c>
      <c r="AC61">
        <v>525.74</v>
      </c>
      <c r="AD61">
        <v>0</v>
      </c>
      <c r="AE61">
        <v>0</v>
      </c>
      <c r="AF61">
        <v>1159.46</v>
      </c>
      <c r="AG61">
        <v>525.74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1.26</v>
      </c>
      <c r="AU61" t="s">
        <v>3</v>
      </c>
      <c r="AV61">
        <v>0</v>
      </c>
      <c r="AW61">
        <v>2</v>
      </c>
      <c r="AX61">
        <v>39445946</v>
      </c>
      <c r="AY61">
        <v>1</v>
      </c>
      <c r="AZ61">
        <v>0</v>
      </c>
      <c r="BA61">
        <v>132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Y61*Source!I425</f>
        <v>0.119952</v>
      </c>
      <c r="CY61">
        <f>AB61</f>
        <v>1159.46</v>
      </c>
      <c r="CZ61">
        <f>AF61</f>
        <v>1159.46</v>
      </c>
      <c r="DA61">
        <f>AJ61</f>
        <v>1</v>
      </c>
      <c r="DB61">
        <f t="shared" si="8"/>
        <v>1460.92</v>
      </c>
      <c r="DC61">
        <f t="shared" si="9"/>
        <v>662.43</v>
      </c>
    </row>
    <row r="62" spans="1:107" x14ac:dyDescent="0.2">
      <c r="A62">
        <f>ROW(Source!A425)</f>
        <v>425</v>
      </c>
      <c r="B62">
        <v>39292387</v>
      </c>
      <c r="C62">
        <v>39445941</v>
      </c>
      <c r="D62">
        <v>37270548</v>
      </c>
      <c r="E62">
        <v>1</v>
      </c>
      <c r="F62">
        <v>1</v>
      </c>
      <c r="G62">
        <v>25</v>
      </c>
      <c r="H62">
        <v>2</v>
      </c>
      <c r="I62" t="s">
        <v>378</v>
      </c>
      <c r="J62" t="s">
        <v>379</v>
      </c>
      <c r="K62" t="s">
        <v>380</v>
      </c>
      <c r="L62">
        <v>1368</v>
      </c>
      <c r="N62">
        <v>1011</v>
      </c>
      <c r="O62" t="s">
        <v>377</v>
      </c>
      <c r="P62" t="s">
        <v>377</v>
      </c>
      <c r="Q62">
        <v>1</v>
      </c>
      <c r="W62">
        <v>0</v>
      </c>
      <c r="X62">
        <v>-282859921</v>
      </c>
      <c r="Y62">
        <v>1.7</v>
      </c>
      <c r="AA62">
        <v>0</v>
      </c>
      <c r="AB62">
        <v>1364.77</v>
      </c>
      <c r="AC62">
        <v>610.30999999999995</v>
      </c>
      <c r="AD62">
        <v>0</v>
      </c>
      <c r="AE62">
        <v>0</v>
      </c>
      <c r="AF62">
        <v>1364.77</v>
      </c>
      <c r="AG62">
        <v>610.30999999999995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1.7</v>
      </c>
      <c r="AU62" t="s">
        <v>3</v>
      </c>
      <c r="AV62">
        <v>0</v>
      </c>
      <c r="AW62">
        <v>2</v>
      </c>
      <c r="AX62">
        <v>39445947</v>
      </c>
      <c r="AY62">
        <v>1</v>
      </c>
      <c r="AZ62">
        <v>0</v>
      </c>
      <c r="BA62">
        <v>133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Y62*Source!I425</f>
        <v>0.16184000000000001</v>
      </c>
      <c r="CY62">
        <f>AB62</f>
        <v>1364.77</v>
      </c>
      <c r="CZ62">
        <f>AF62</f>
        <v>1364.77</v>
      </c>
      <c r="DA62">
        <f>AJ62</f>
        <v>1</v>
      </c>
      <c r="DB62">
        <f t="shared" si="8"/>
        <v>2320.11</v>
      </c>
      <c r="DC62">
        <f t="shared" si="9"/>
        <v>1037.53</v>
      </c>
    </row>
    <row r="63" spans="1:107" x14ac:dyDescent="0.2">
      <c r="A63">
        <f>ROW(Source!A468)</f>
        <v>468</v>
      </c>
      <c r="B63">
        <v>39292387</v>
      </c>
      <c r="C63">
        <v>39446486</v>
      </c>
      <c r="D63">
        <v>37258116</v>
      </c>
      <c r="E63">
        <v>25</v>
      </c>
      <c r="F63">
        <v>1</v>
      </c>
      <c r="G63">
        <v>25</v>
      </c>
      <c r="H63">
        <v>1</v>
      </c>
      <c r="I63" t="s">
        <v>371</v>
      </c>
      <c r="J63" t="s">
        <v>3</v>
      </c>
      <c r="K63" t="s">
        <v>372</v>
      </c>
      <c r="L63">
        <v>1191</v>
      </c>
      <c r="N63">
        <v>1013</v>
      </c>
      <c r="O63" t="s">
        <v>373</v>
      </c>
      <c r="P63" t="s">
        <v>373</v>
      </c>
      <c r="Q63">
        <v>1</v>
      </c>
      <c r="W63">
        <v>0</v>
      </c>
      <c r="X63">
        <v>476480486</v>
      </c>
      <c r="Y63">
        <v>1.59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1.59</v>
      </c>
      <c r="AU63" t="s">
        <v>3</v>
      </c>
      <c r="AV63">
        <v>1</v>
      </c>
      <c r="AW63">
        <v>2</v>
      </c>
      <c r="AX63">
        <v>39446490</v>
      </c>
      <c r="AY63">
        <v>1</v>
      </c>
      <c r="AZ63">
        <v>0</v>
      </c>
      <c r="BA63">
        <v>143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Y63*Source!I468</f>
        <v>1.3674636</v>
      </c>
      <c r="CY63">
        <f>AD63</f>
        <v>0</v>
      </c>
      <c r="CZ63">
        <f>AH63</f>
        <v>0</v>
      </c>
      <c r="DA63">
        <f>AL63</f>
        <v>1</v>
      </c>
      <c r="DB63">
        <f t="shared" si="8"/>
        <v>0</v>
      </c>
      <c r="DC63">
        <f t="shared" si="9"/>
        <v>0</v>
      </c>
    </row>
    <row r="64" spans="1:107" x14ac:dyDescent="0.2">
      <c r="A64">
        <f>ROW(Source!A468)</f>
        <v>468</v>
      </c>
      <c r="B64">
        <v>39292387</v>
      </c>
      <c r="C64">
        <v>39446486</v>
      </c>
      <c r="D64">
        <v>37270321</v>
      </c>
      <c r="E64">
        <v>1</v>
      </c>
      <c r="F64">
        <v>1</v>
      </c>
      <c r="G64">
        <v>25</v>
      </c>
      <c r="H64">
        <v>2</v>
      </c>
      <c r="I64" t="s">
        <v>381</v>
      </c>
      <c r="J64" t="s">
        <v>382</v>
      </c>
      <c r="K64" t="s">
        <v>383</v>
      </c>
      <c r="L64">
        <v>1368</v>
      </c>
      <c r="N64">
        <v>1011</v>
      </c>
      <c r="O64" t="s">
        <v>377</v>
      </c>
      <c r="P64" t="s">
        <v>377</v>
      </c>
      <c r="Q64">
        <v>1</v>
      </c>
      <c r="W64">
        <v>0</v>
      </c>
      <c r="X64">
        <v>-863441738</v>
      </c>
      <c r="Y64">
        <v>4.9800000000000004</v>
      </c>
      <c r="AA64">
        <v>0</v>
      </c>
      <c r="AB64">
        <v>1447.46</v>
      </c>
      <c r="AC64">
        <v>537.96</v>
      </c>
      <c r="AD64">
        <v>0</v>
      </c>
      <c r="AE64">
        <v>0</v>
      </c>
      <c r="AF64">
        <v>1447.46</v>
      </c>
      <c r="AG64">
        <v>537.96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4.9800000000000004</v>
      </c>
      <c r="AU64" t="s">
        <v>3</v>
      </c>
      <c r="AV64">
        <v>0</v>
      </c>
      <c r="AW64">
        <v>2</v>
      </c>
      <c r="AX64">
        <v>39446491</v>
      </c>
      <c r="AY64">
        <v>1</v>
      </c>
      <c r="AZ64">
        <v>0</v>
      </c>
      <c r="BA64">
        <v>144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Y64*Source!I468</f>
        <v>4.2829992000000008</v>
      </c>
      <c r="CY64">
        <f>AB64</f>
        <v>1447.46</v>
      </c>
      <c r="CZ64">
        <f>AF64</f>
        <v>1447.46</v>
      </c>
      <c r="DA64">
        <f>AJ64</f>
        <v>1</v>
      </c>
      <c r="DB64">
        <f t="shared" si="8"/>
        <v>7208.35</v>
      </c>
      <c r="DC64">
        <f t="shared" si="9"/>
        <v>2679.04</v>
      </c>
    </row>
    <row r="65" spans="1:107" x14ac:dyDescent="0.2">
      <c r="A65">
        <f>ROW(Source!A468)</f>
        <v>468</v>
      </c>
      <c r="B65">
        <v>39292387</v>
      </c>
      <c r="C65">
        <v>39446486</v>
      </c>
      <c r="D65">
        <v>37270344</v>
      </c>
      <c r="E65">
        <v>1</v>
      </c>
      <c r="F65">
        <v>1</v>
      </c>
      <c r="G65">
        <v>25</v>
      </c>
      <c r="H65">
        <v>2</v>
      </c>
      <c r="I65" t="s">
        <v>384</v>
      </c>
      <c r="J65" t="s">
        <v>385</v>
      </c>
      <c r="K65" t="s">
        <v>386</v>
      </c>
      <c r="L65">
        <v>1368</v>
      </c>
      <c r="N65">
        <v>1011</v>
      </c>
      <c r="O65" t="s">
        <v>377</v>
      </c>
      <c r="P65" t="s">
        <v>377</v>
      </c>
      <c r="Q65">
        <v>1</v>
      </c>
      <c r="W65">
        <v>0</v>
      </c>
      <c r="X65">
        <v>643133334</v>
      </c>
      <c r="Y65">
        <v>1.25</v>
      </c>
      <c r="AA65">
        <v>0</v>
      </c>
      <c r="AB65">
        <v>1035.49</v>
      </c>
      <c r="AC65">
        <v>465.1</v>
      </c>
      <c r="AD65">
        <v>0</v>
      </c>
      <c r="AE65">
        <v>0</v>
      </c>
      <c r="AF65">
        <v>1035.49</v>
      </c>
      <c r="AG65">
        <v>465.1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1.25</v>
      </c>
      <c r="AU65" t="s">
        <v>3</v>
      </c>
      <c r="AV65">
        <v>0</v>
      </c>
      <c r="AW65">
        <v>2</v>
      </c>
      <c r="AX65">
        <v>39446492</v>
      </c>
      <c r="AY65">
        <v>1</v>
      </c>
      <c r="AZ65">
        <v>0</v>
      </c>
      <c r="BA65">
        <v>145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Y65*Source!I468</f>
        <v>1.0750500000000001</v>
      </c>
      <c r="CY65">
        <f>AB65</f>
        <v>1035.49</v>
      </c>
      <c r="CZ65">
        <f>AF65</f>
        <v>1035.49</v>
      </c>
      <c r="DA65">
        <f>AJ65</f>
        <v>1</v>
      </c>
      <c r="DB65">
        <f t="shared" si="8"/>
        <v>1294.3599999999999</v>
      </c>
      <c r="DC65">
        <f t="shared" si="9"/>
        <v>581.38</v>
      </c>
    </row>
    <row r="66" spans="1:107" x14ac:dyDescent="0.2">
      <c r="A66">
        <f>ROW(Source!A469)</f>
        <v>469</v>
      </c>
      <c r="B66">
        <v>39292387</v>
      </c>
      <c r="C66">
        <v>39446493</v>
      </c>
      <c r="D66">
        <v>37258116</v>
      </c>
      <c r="E66">
        <v>25</v>
      </c>
      <c r="F66">
        <v>1</v>
      </c>
      <c r="G66">
        <v>25</v>
      </c>
      <c r="H66">
        <v>1</v>
      </c>
      <c r="I66" t="s">
        <v>371</v>
      </c>
      <c r="J66" t="s">
        <v>3</v>
      </c>
      <c r="K66" t="s">
        <v>372</v>
      </c>
      <c r="L66">
        <v>1191</v>
      </c>
      <c r="N66">
        <v>1013</v>
      </c>
      <c r="O66" t="s">
        <v>373</v>
      </c>
      <c r="P66" t="s">
        <v>373</v>
      </c>
      <c r="Q66">
        <v>1</v>
      </c>
      <c r="W66">
        <v>0</v>
      </c>
      <c r="X66">
        <v>476480486</v>
      </c>
      <c r="Y66">
        <v>221.6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221.6</v>
      </c>
      <c r="AU66" t="s">
        <v>3</v>
      </c>
      <c r="AV66">
        <v>1</v>
      </c>
      <c r="AW66">
        <v>2</v>
      </c>
      <c r="AX66">
        <v>39446495</v>
      </c>
      <c r="AY66">
        <v>1</v>
      </c>
      <c r="AZ66">
        <v>0</v>
      </c>
      <c r="BA66">
        <v>146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Y66*Source!I469</f>
        <v>21.176096000000001</v>
      </c>
      <c r="CY66">
        <f>AD66</f>
        <v>0</v>
      </c>
      <c r="CZ66">
        <f>AH66</f>
        <v>0</v>
      </c>
      <c r="DA66">
        <f>AL66</f>
        <v>1</v>
      </c>
      <c r="DB66">
        <f t="shared" si="8"/>
        <v>0</v>
      </c>
      <c r="DC66">
        <f t="shared" si="9"/>
        <v>0</v>
      </c>
    </row>
    <row r="67" spans="1:107" x14ac:dyDescent="0.2">
      <c r="A67">
        <f>ROW(Source!A470)</f>
        <v>470</v>
      </c>
      <c r="B67">
        <v>39292387</v>
      </c>
      <c r="C67">
        <v>39446496</v>
      </c>
      <c r="D67">
        <v>37258116</v>
      </c>
      <c r="E67">
        <v>25</v>
      </c>
      <c r="F67">
        <v>1</v>
      </c>
      <c r="G67">
        <v>25</v>
      </c>
      <c r="H67">
        <v>1</v>
      </c>
      <c r="I67" t="s">
        <v>371</v>
      </c>
      <c r="J67" t="s">
        <v>3</v>
      </c>
      <c r="K67" t="s">
        <v>372</v>
      </c>
      <c r="L67">
        <v>1191</v>
      </c>
      <c r="N67">
        <v>1013</v>
      </c>
      <c r="O67" t="s">
        <v>373</v>
      </c>
      <c r="P67" t="s">
        <v>373</v>
      </c>
      <c r="Q67">
        <v>1</v>
      </c>
      <c r="W67">
        <v>0</v>
      </c>
      <c r="X67">
        <v>476480486</v>
      </c>
      <c r="Y67">
        <v>1.59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1.59</v>
      </c>
      <c r="AU67" t="s">
        <v>3</v>
      </c>
      <c r="AV67">
        <v>1</v>
      </c>
      <c r="AW67">
        <v>2</v>
      </c>
      <c r="AX67">
        <v>39446500</v>
      </c>
      <c r="AY67">
        <v>1</v>
      </c>
      <c r="AZ67">
        <v>0</v>
      </c>
      <c r="BA67">
        <v>147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Y67*Source!I470</f>
        <v>0.13674636000000001</v>
      </c>
      <c r="CY67">
        <f>AD67</f>
        <v>0</v>
      </c>
      <c r="CZ67">
        <f>AH67</f>
        <v>0</v>
      </c>
      <c r="DA67">
        <f>AL67</f>
        <v>1</v>
      </c>
      <c r="DB67">
        <f t="shared" si="8"/>
        <v>0</v>
      </c>
      <c r="DC67">
        <f t="shared" si="9"/>
        <v>0</v>
      </c>
    </row>
    <row r="68" spans="1:107" x14ac:dyDescent="0.2">
      <c r="A68">
        <f>ROW(Source!A470)</f>
        <v>470</v>
      </c>
      <c r="B68">
        <v>39292387</v>
      </c>
      <c r="C68">
        <v>39446496</v>
      </c>
      <c r="D68">
        <v>37270321</v>
      </c>
      <c r="E68">
        <v>1</v>
      </c>
      <c r="F68">
        <v>1</v>
      </c>
      <c r="G68">
        <v>25</v>
      </c>
      <c r="H68">
        <v>2</v>
      </c>
      <c r="I68" t="s">
        <v>381</v>
      </c>
      <c r="J68" t="s">
        <v>382</v>
      </c>
      <c r="K68" t="s">
        <v>383</v>
      </c>
      <c r="L68">
        <v>1368</v>
      </c>
      <c r="N68">
        <v>1011</v>
      </c>
      <c r="O68" t="s">
        <v>377</v>
      </c>
      <c r="P68" t="s">
        <v>377</v>
      </c>
      <c r="Q68">
        <v>1</v>
      </c>
      <c r="W68">
        <v>0</v>
      </c>
      <c r="X68">
        <v>-863441738</v>
      </c>
      <c r="Y68">
        <v>4.9800000000000004</v>
      </c>
      <c r="AA68">
        <v>0</v>
      </c>
      <c r="AB68">
        <v>1447.46</v>
      </c>
      <c r="AC68">
        <v>537.96</v>
      </c>
      <c r="AD68">
        <v>0</v>
      </c>
      <c r="AE68">
        <v>0</v>
      </c>
      <c r="AF68">
        <v>1447.46</v>
      </c>
      <c r="AG68">
        <v>537.96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4.9800000000000004</v>
      </c>
      <c r="AU68" t="s">
        <v>3</v>
      </c>
      <c r="AV68">
        <v>0</v>
      </c>
      <c r="AW68">
        <v>2</v>
      </c>
      <c r="AX68">
        <v>39446501</v>
      </c>
      <c r="AY68">
        <v>1</v>
      </c>
      <c r="AZ68">
        <v>0</v>
      </c>
      <c r="BA68">
        <v>148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Y68*Source!I470</f>
        <v>0.42829992</v>
      </c>
      <c r="CY68">
        <f>AB68</f>
        <v>1447.46</v>
      </c>
      <c r="CZ68">
        <f>AF68</f>
        <v>1447.46</v>
      </c>
      <c r="DA68">
        <f>AJ68</f>
        <v>1</v>
      </c>
      <c r="DB68">
        <f t="shared" si="8"/>
        <v>7208.35</v>
      </c>
      <c r="DC68">
        <f t="shared" si="9"/>
        <v>2679.04</v>
      </c>
    </row>
    <row r="69" spans="1:107" x14ac:dyDescent="0.2">
      <c r="A69">
        <f>ROW(Source!A470)</f>
        <v>470</v>
      </c>
      <c r="B69">
        <v>39292387</v>
      </c>
      <c r="C69">
        <v>39446496</v>
      </c>
      <c r="D69">
        <v>37270344</v>
      </c>
      <c r="E69">
        <v>1</v>
      </c>
      <c r="F69">
        <v>1</v>
      </c>
      <c r="G69">
        <v>25</v>
      </c>
      <c r="H69">
        <v>2</v>
      </c>
      <c r="I69" t="s">
        <v>384</v>
      </c>
      <c r="J69" t="s">
        <v>385</v>
      </c>
      <c r="K69" t="s">
        <v>386</v>
      </c>
      <c r="L69">
        <v>1368</v>
      </c>
      <c r="N69">
        <v>1011</v>
      </c>
      <c r="O69" t="s">
        <v>377</v>
      </c>
      <c r="P69" t="s">
        <v>377</v>
      </c>
      <c r="Q69">
        <v>1</v>
      </c>
      <c r="W69">
        <v>0</v>
      </c>
      <c r="X69">
        <v>643133334</v>
      </c>
      <c r="Y69">
        <v>1.25</v>
      </c>
      <c r="AA69">
        <v>0</v>
      </c>
      <c r="AB69">
        <v>1035.49</v>
      </c>
      <c r="AC69">
        <v>465.1</v>
      </c>
      <c r="AD69">
        <v>0</v>
      </c>
      <c r="AE69">
        <v>0</v>
      </c>
      <c r="AF69">
        <v>1035.49</v>
      </c>
      <c r="AG69">
        <v>465.1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1.25</v>
      </c>
      <c r="AU69" t="s">
        <v>3</v>
      </c>
      <c r="AV69">
        <v>0</v>
      </c>
      <c r="AW69">
        <v>2</v>
      </c>
      <c r="AX69">
        <v>39446502</v>
      </c>
      <c r="AY69">
        <v>1</v>
      </c>
      <c r="AZ69">
        <v>0</v>
      </c>
      <c r="BA69">
        <v>149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Y69*Source!I470</f>
        <v>0.10750499999999999</v>
      </c>
      <c r="CY69">
        <f>AB69</f>
        <v>1035.49</v>
      </c>
      <c r="CZ69">
        <f>AF69</f>
        <v>1035.49</v>
      </c>
      <c r="DA69">
        <f>AJ69</f>
        <v>1</v>
      </c>
      <c r="DB69">
        <f t="shared" si="8"/>
        <v>1294.3599999999999</v>
      </c>
      <c r="DC69">
        <f t="shared" si="9"/>
        <v>581.38</v>
      </c>
    </row>
    <row r="70" spans="1:107" x14ac:dyDescent="0.2">
      <c r="A70">
        <f>ROW(Source!A471)</f>
        <v>471</v>
      </c>
      <c r="B70">
        <v>39292387</v>
      </c>
      <c r="C70">
        <v>39446503</v>
      </c>
      <c r="D70">
        <v>37258116</v>
      </c>
      <c r="E70">
        <v>25</v>
      </c>
      <c r="F70">
        <v>1</v>
      </c>
      <c r="G70">
        <v>25</v>
      </c>
      <c r="H70">
        <v>1</v>
      </c>
      <c r="I70" t="s">
        <v>371</v>
      </c>
      <c r="J70" t="s">
        <v>3</v>
      </c>
      <c r="K70" t="s">
        <v>372</v>
      </c>
      <c r="L70">
        <v>1191</v>
      </c>
      <c r="N70">
        <v>1013</v>
      </c>
      <c r="O70" t="s">
        <v>373</v>
      </c>
      <c r="P70" t="s">
        <v>373</v>
      </c>
      <c r="Q70">
        <v>1</v>
      </c>
      <c r="W70">
        <v>0</v>
      </c>
      <c r="X70">
        <v>476480486</v>
      </c>
      <c r="Y70">
        <v>83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83</v>
      </c>
      <c r="AU70" t="s">
        <v>3</v>
      </c>
      <c r="AV70">
        <v>1</v>
      </c>
      <c r="AW70">
        <v>2</v>
      </c>
      <c r="AX70">
        <v>39446505</v>
      </c>
      <c r="AY70">
        <v>1</v>
      </c>
      <c r="AZ70">
        <v>0</v>
      </c>
      <c r="BA70">
        <v>150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Y70*Source!I471</f>
        <v>0.79314800000000008</v>
      </c>
      <c r="CY70">
        <f>AD70</f>
        <v>0</v>
      </c>
      <c r="CZ70">
        <f>AH70</f>
        <v>0</v>
      </c>
      <c r="DA70">
        <f>AL70</f>
        <v>1</v>
      </c>
      <c r="DB70">
        <f t="shared" si="8"/>
        <v>0</v>
      </c>
      <c r="DC70">
        <f t="shared" si="9"/>
        <v>0</v>
      </c>
    </row>
    <row r="71" spans="1:107" x14ac:dyDescent="0.2">
      <c r="A71">
        <f>ROW(Source!A472)</f>
        <v>472</v>
      </c>
      <c r="B71">
        <v>39292387</v>
      </c>
      <c r="C71">
        <v>39446506</v>
      </c>
      <c r="D71">
        <v>37271110</v>
      </c>
      <c r="E71">
        <v>1</v>
      </c>
      <c r="F71">
        <v>1</v>
      </c>
      <c r="G71">
        <v>25</v>
      </c>
      <c r="H71">
        <v>2</v>
      </c>
      <c r="I71" t="s">
        <v>387</v>
      </c>
      <c r="J71" t="s">
        <v>388</v>
      </c>
      <c r="K71" t="s">
        <v>389</v>
      </c>
      <c r="L71">
        <v>1368</v>
      </c>
      <c r="N71">
        <v>1011</v>
      </c>
      <c r="O71" t="s">
        <v>377</v>
      </c>
      <c r="P71" t="s">
        <v>377</v>
      </c>
      <c r="Q71">
        <v>1</v>
      </c>
      <c r="W71">
        <v>0</v>
      </c>
      <c r="X71">
        <v>1852708047</v>
      </c>
      <c r="Y71">
        <v>3.1E-2</v>
      </c>
      <c r="AA71">
        <v>0</v>
      </c>
      <c r="AB71">
        <v>993.6</v>
      </c>
      <c r="AC71">
        <v>301.8</v>
      </c>
      <c r="AD71">
        <v>0</v>
      </c>
      <c r="AE71">
        <v>0</v>
      </c>
      <c r="AF71">
        <v>993.6</v>
      </c>
      <c r="AG71">
        <v>301.8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3.1E-2</v>
      </c>
      <c r="AU71" t="s">
        <v>3</v>
      </c>
      <c r="AV71">
        <v>0</v>
      </c>
      <c r="AW71">
        <v>2</v>
      </c>
      <c r="AX71">
        <v>39446508</v>
      </c>
      <c r="AY71">
        <v>1</v>
      </c>
      <c r="AZ71">
        <v>0</v>
      </c>
      <c r="BA71">
        <v>151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Y71*Source!I472</f>
        <v>2.9623599999999999</v>
      </c>
      <c r="CY71">
        <f>AB71</f>
        <v>993.6</v>
      </c>
      <c r="CZ71">
        <f>AF71</f>
        <v>993.6</v>
      </c>
      <c r="DA71">
        <f>AJ71</f>
        <v>1</v>
      </c>
      <c r="DB71">
        <f t="shared" si="8"/>
        <v>30.8</v>
      </c>
      <c r="DC71">
        <f t="shared" si="9"/>
        <v>9.36</v>
      </c>
    </row>
    <row r="72" spans="1:107" x14ac:dyDescent="0.2">
      <c r="A72">
        <f>ROW(Source!A473)</f>
        <v>473</v>
      </c>
      <c r="B72">
        <v>39292387</v>
      </c>
      <c r="C72">
        <v>39446509</v>
      </c>
      <c r="D72">
        <v>37271110</v>
      </c>
      <c r="E72">
        <v>1</v>
      </c>
      <c r="F72">
        <v>1</v>
      </c>
      <c r="G72">
        <v>25</v>
      </c>
      <c r="H72">
        <v>2</v>
      </c>
      <c r="I72" t="s">
        <v>387</v>
      </c>
      <c r="J72" t="s">
        <v>388</v>
      </c>
      <c r="K72" t="s">
        <v>389</v>
      </c>
      <c r="L72">
        <v>1368</v>
      </c>
      <c r="N72">
        <v>1011</v>
      </c>
      <c r="O72" t="s">
        <v>377</v>
      </c>
      <c r="P72" t="s">
        <v>377</v>
      </c>
      <c r="Q72">
        <v>1</v>
      </c>
      <c r="W72">
        <v>0</v>
      </c>
      <c r="X72">
        <v>1852708047</v>
      </c>
      <c r="Y72">
        <v>0.41000000000000003</v>
      </c>
      <c r="AA72">
        <v>0</v>
      </c>
      <c r="AB72">
        <v>993.6</v>
      </c>
      <c r="AC72">
        <v>301.8</v>
      </c>
      <c r="AD72">
        <v>0</v>
      </c>
      <c r="AE72">
        <v>0</v>
      </c>
      <c r="AF72">
        <v>993.6</v>
      </c>
      <c r="AG72">
        <v>301.8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0.01</v>
      </c>
      <c r="AU72" t="s">
        <v>145</v>
      </c>
      <c r="AV72">
        <v>0</v>
      </c>
      <c r="AW72">
        <v>2</v>
      </c>
      <c r="AX72">
        <v>39446511</v>
      </c>
      <c r="AY72">
        <v>1</v>
      </c>
      <c r="AZ72">
        <v>0</v>
      </c>
      <c r="BA72">
        <v>152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Y72*Source!I473</f>
        <v>39.179600000000001</v>
      </c>
      <c r="CY72">
        <f>AB72</f>
        <v>993.6</v>
      </c>
      <c r="CZ72">
        <f>AF72</f>
        <v>993.6</v>
      </c>
      <c r="DA72">
        <f>AJ72</f>
        <v>1</v>
      </c>
      <c r="DB72">
        <f>ROUND((ROUND(AT72*CZ72,2)*41),6)</f>
        <v>407.54</v>
      </c>
      <c r="DC72">
        <f>ROUND((ROUND(AT72*AG72,2)*41),6)</f>
        <v>123.82</v>
      </c>
    </row>
    <row r="73" spans="1:107" x14ac:dyDescent="0.2">
      <c r="A73">
        <f>ROW(Source!A477)</f>
        <v>477</v>
      </c>
      <c r="B73">
        <v>39292387</v>
      </c>
      <c r="C73">
        <v>39447466</v>
      </c>
      <c r="D73">
        <v>37258116</v>
      </c>
      <c r="E73">
        <v>25</v>
      </c>
      <c r="F73">
        <v>1</v>
      </c>
      <c r="G73">
        <v>25</v>
      </c>
      <c r="H73">
        <v>1</v>
      </c>
      <c r="I73" t="s">
        <v>371</v>
      </c>
      <c r="J73" t="s">
        <v>3</v>
      </c>
      <c r="K73" t="s">
        <v>372</v>
      </c>
      <c r="L73">
        <v>1191</v>
      </c>
      <c r="N73">
        <v>1013</v>
      </c>
      <c r="O73" t="s">
        <v>373</v>
      </c>
      <c r="P73" t="s">
        <v>373</v>
      </c>
      <c r="Q73">
        <v>1</v>
      </c>
      <c r="W73">
        <v>0</v>
      </c>
      <c r="X73">
        <v>476480486</v>
      </c>
      <c r="Y73">
        <v>10.3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10.3</v>
      </c>
      <c r="AU73" t="s">
        <v>3</v>
      </c>
      <c r="AV73">
        <v>1</v>
      </c>
      <c r="AW73">
        <v>2</v>
      </c>
      <c r="AX73">
        <v>39447472</v>
      </c>
      <c r="AY73">
        <v>1</v>
      </c>
      <c r="AZ73">
        <v>0</v>
      </c>
      <c r="BA73">
        <v>170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Y73*Source!I477</f>
        <v>23.277999999999999</v>
      </c>
      <c r="CY73">
        <f>AD73</f>
        <v>0</v>
      </c>
      <c r="CZ73">
        <f>AH73</f>
        <v>0</v>
      </c>
      <c r="DA73">
        <f>AL73</f>
        <v>1</v>
      </c>
      <c r="DB73">
        <f t="shared" ref="DB73:DB91" si="10">ROUND(ROUND(AT73*CZ73,2),6)</f>
        <v>0</v>
      </c>
      <c r="DC73">
        <f t="shared" ref="DC73:DC91" si="11">ROUND(ROUND(AT73*AG73,2),6)</f>
        <v>0</v>
      </c>
    </row>
    <row r="74" spans="1:107" x14ac:dyDescent="0.2">
      <c r="A74">
        <f>ROW(Source!A477)</f>
        <v>477</v>
      </c>
      <c r="B74">
        <v>39292387</v>
      </c>
      <c r="C74">
        <v>39447466</v>
      </c>
      <c r="D74">
        <v>37270509</v>
      </c>
      <c r="E74">
        <v>1</v>
      </c>
      <c r="F74">
        <v>1</v>
      </c>
      <c r="G74">
        <v>25</v>
      </c>
      <c r="H74">
        <v>2</v>
      </c>
      <c r="I74" t="s">
        <v>390</v>
      </c>
      <c r="J74" t="s">
        <v>391</v>
      </c>
      <c r="K74" t="s">
        <v>392</v>
      </c>
      <c r="L74">
        <v>1368</v>
      </c>
      <c r="N74">
        <v>1011</v>
      </c>
      <c r="O74" t="s">
        <v>377</v>
      </c>
      <c r="P74" t="s">
        <v>377</v>
      </c>
      <c r="Q74">
        <v>1</v>
      </c>
      <c r="W74">
        <v>0</v>
      </c>
      <c r="X74">
        <v>-1771798638</v>
      </c>
      <c r="Y74">
        <v>0.89</v>
      </c>
      <c r="AA74">
        <v>0</v>
      </c>
      <c r="AB74">
        <v>1207.81</v>
      </c>
      <c r="AC74">
        <v>504.4</v>
      </c>
      <c r="AD74">
        <v>0</v>
      </c>
      <c r="AE74">
        <v>0</v>
      </c>
      <c r="AF74">
        <v>1207.81</v>
      </c>
      <c r="AG74">
        <v>504.4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0.89</v>
      </c>
      <c r="AU74" t="s">
        <v>3</v>
      </c>
      <c r="AV74">
        <v>0</v>
      </c>
      <c r="AW74">
        <v>2</v>
      </c>
      <c r="AX74">
        <v>39447473</v>
      </c>
      <c r="AY74">
        <v>1</v>
      </c>
      <c r="AZ74">
        <v>0</v>
      </c>
      <c r="BA74">
        <v>171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Y74*Source!I477</f>
        <v>2.0113999999999996</v>
      </c>
      <c r="CY74">
        <f>AB74</f>
        <v>1207.81</v>
      </c>
      <c r="CZ74">
        <f>AF74</f>
        <v>1207.81</v>
      </c>
      <c r="DA74">
        <f>AJ74</f>
        <v>1</v>
      </c>
      <c r="DB74">
        <f t="shared" si="10"/>
        <v>1074.95</v>
      </c>
      <c r="DC74">
        <f t="shared" si="11"/>
        <v>448.92</v>
      </c>
    </row>
    <row r="75" spans="1:107" x14ac:dyDescent="0.2">
      <c r="A75">
        <f>ROW(Source!A477)</f>
        <v>477</v>
      </c>
      <c r="B75">
        <v>39292387</v>
      </c>
      <c r="C75">
        <v>39447466</v>
      </c>
      <c r="D75">
        <v>37271304</v>
      </c>
      <c r="E75">
        <v>1</v>
      </c>
      <c r="F75">
        <v>1</v>
      </c>
      <c r="G75">
        <v>25</v>
      </c>
      <c r="H75">
        <v>3</v>
      </c>
      <c r="I75" t="s">
        <v>393</v>
      </c>
      <c r="J75" t="s">
        <v>394</v>
      </c>
      <c r="K75" t="s">
        <v>395</v>
      </c>
      <c r="L75">
        <v>1348</v>
      </c>
      <c r="N75">
        <v>1009</v>
      </c>
      <c r="O75" t="s">
        <v>37</v>
      </c>
      <c r="P75" t="s">
        <v>37</v>
      </c>
      <c r="Q75">
        <v>1000</v>
      </c>
      <c r="W75">
        <v>0</v>
      </c>
      <c r="X75">
        <v>-1494593193</v>
      </c>
      <c r="Y75">
        <v>0.06</v>
      </c>
      <c r="AA75">
        <v>29928.9</v>
      </c>
      <c r="AB75">
        <v>0</v>
      </c>
      <c r="AC75">
        <v>0</v>
      </c>
      <c r="AD75">
        <v>0</v>
      </c>
      <c r="AE75">
        <v>29928.9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0.06</v>
      </c>
      <c r="AU75" t="s">
        <v>3</v>
      </c>
      <c r="AV75">
        <v>0</v>
      </c>
      <c r="AW75">
        <v>2</v>
      </c>
      <c r="AX75">
        <v>39447474</v>
      </c>
      <c r="AY75">
        <v>1</v>
      </c>
      <c r="AZ75">
        <v>0</v>
      </c>
      <c r="BA75">
        <v>172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Y75*Source!I477</f>
        <v>0.13559999999999997</v>
      </c>
      <c r="CY75">
        <f>AA75</f>
        <v>29928.9</v>
      </c>
      <c r="CZ75">
        <f>AE75</f>
        <v>29928.9</v>
      </c>
      <c r="DA75">
        <f>AI75</f>
        <v>1</v>
      </c>
      <c r="DB75">
        <f t="shared" si="10"/>
        <v>1795.73</v>
      </c>
      <c r="DC75">
        <f t="shared" si="11"/>
        <v>0</v>
      </c>
    </row>
    <row r="76" spans="1:107" x14ac:dyDescent="0.2">
      <c r="A76">
        <f>ROW(Source!A477)</f>
        <v>477</v>
      </c>
      <c r="B76">
        <v>39292387</v>
      </c>
      <c r="C76">
        <v>39447466</v>
      </c>
      <c r="D76">
        <v>37274352</v>
      </c>
      <c r="E76">
        <v>1</v>
      </c>
      <c r="F76">
        <v>1</v>
      </c>
      <c r="G76">
        <v>25</v>
      </c>
      <c r="H76">
        <v>3</v>
      </c>
      <c r="I76" t="s">
        <v>259</v>
      </c>
      <c r="J76" t="s">
        <v>261</v>
      </c>
      <c r="K76" t="s">
        <v>260</v>
      </c>
      <c r="L76">
        <v>1348</v>
      </c>
      <c r="N76">
        <v>1009</v>
      </c>
      <c r="O76" t="s">
        <v>37</v>
      </c>
      <c r="P76" t="s">
        <v>37</v>
      </c>
      <c r="Q76">
        <v>1000</v>
      </c>
      <c r="W76">
        <v>0</v>
      </c>
      <c r="X76">
        <v>1866054802</v>
      </c>
      <c r="Y76">
        <v>10.7</v>
      </c>
      <c r="AA76">
        <v>2727.65</v>
      </c>
      <c r="AB76">
        <v>0</v>
      </c>
      <c r="AC76">
        <v>0</v>
      </c>
      <c r="AD76">
        <v>0</v>
      </c>
      <c r="AE76">
        <v>2727.65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3</v>
      </c>
      <c r="AT76">
        <v>10.7</v>
      </c>
      <c r="AU76" t="s">
        <v>3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3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Y76*Source!I477</f>
        <v>24.181999999999995</v>
      </c>
      <c r="CY76">
        <f>AA76</f>
        <v>2727.65</v>
      </c>
      <c r="CZ76">
        <f>AE76</f>
        <v>2727.65</v>
      </c>
      <c r="DA76">
        <f>AI76</f>
        <v>1</v>
      </c>
      <c r="DB76">
        <f t="shared" si="10"/>
        <v>29185.86</v>
      </c>
      <c r="DC76">
        <f t="shared" si="11"/>
        <v>0</v>
      </c>
    </row>
    <row r="77" spans="1:107" x14ac:dyDescent="0.2">
      <c r="A77">
        <f>ROW(Source!A477)</f>
        <v>477</v>
      </c>
      <c r="B77">
        <v>39292387</v>
      </c>
      <c r="C77">
        <v>39447466</v>
      </c>
      <c r="D77">
        <v>37274341</v>
      </c>
      <c r="E77">
        <v>1</v>
      </c>
      <c r="F77">
        <v>1</v>
      </c>
      <c r="G77">
        <v>25</v>
      </c>
      <c r="H77">
        <v>3</v>
      </c>
      <c r="I77" t="s">
        <v>205</v>
      </c>
      <c r="J77" t="s">
        <v>207</v>
      </c>
      <c r="K77" t="s">
        <v>206</v>
      </c>
      <c r="L77">
        <v>1348</v>
      </c>
      <c r="N77">
        <v>1009</v>
      </c>
      <c r="O77" t="s">
        <v>37</v>
      </c>
      <c r="P77" t="s">
        <v>37</v>
      </c>
      <c r="Q77">
        <v>1000</v>
      </c>
      <c r="W77">
        <v>1</v>
      </c>
      <c r="X77">
        <v>311092254</v>
      </c>
      <c r="Y77">
        <v>-10.7</v>
      </c>
      <c r="AA77">
        <v>2706.83</v>
      </c>
      <c r="AB77">
        <v>0</v>
      </c>
      <c r="AC77">
        <v>0</v>
      </c>
      <c r="AD77">
        <v>0</v>
      </c>
      <c r="AE77">
        <v>2706.83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-10.7</v>
      </c>
      <c r="AU77" t="s">
        <v>3</v>
      </c>
      <c r="AV77">
        <v>0</v>
      </c>
      <c r="AW77">
        <v>2</v>
      </c>
      <c r="AX77">
        <v>39447475</v>
      </c>
      <c r="AY77">
        <v>1</v>
      </c>
      <c r="AZ77">
        <v>6144</v>
      </c>
      <c r="BA77">
        <v>173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Y77*Source!I477</f>
        <v>-24.181999999999995</v>
      </c>
      <c r="CY77">
        <f>AA77</f>
        <v>2706.83</v>
      </c>
      <c r="CZ77">
        <f>AE77</f>
        <v>2706.83</v>
      </c>
      <c r="DA77">
        <f>AI77</f>
        <v>1</v>
      </c>
      <c r="DB77">
        <f t="shared" si="10"/>
        <v>-28963.08</v>
      </c>
      <c r="DC77">
        <f t="shared" si="11"/>
        <v>0</v>
      </c>
    </row>
    <row r="78" spans="1:107" x14ac:dyDescent="0.2">
      <c r="A78">
        <f>ROW(Source!A480)</f>
        <v>480</v>
      </c>
      <c r="B78">
        <v>39292387</v>
      </c>
      <c r="C78">
        <v>39447478</v>
      </c>
      <c r="D78">
        <v>37258116</v>
      </c>
      <c r="E78">
        <v>25</v>
      </c>
      <c r="F78">
        <v>1</v>
      </c>
      <c r="G78">
        <v>25</v>
      </c>
      <c r="H78">
        <v>1</v>
      </c>
      <c r="I78" t="s">
        <v>371</v>
      </c>
      <c r="J78" t="s">
        <v>3</v>
      </c>
      <c r="K78" t="s">
        <v>372</v>
      </c>
      <c r="L78">
        <v>1191</v>
      </c>
      <c r="N78">
        <v>1013</v>
      </c>
      <c r="O78" t="s">
        <v>373</v>
      </c>
      <c r="P78" t="s">
        <v>373</v>
      </c>
      <c r="Q78">
        <v>1</v>
      </c>
      <c r="W78">
        <v>0</v>
      </c>
      <c r="X78">
        <v>476480486</v>
      </c>
      <c r="Y78">
        <v>10.3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10.3</v>
      </c>
      <c r="AU78" t="s">
        <v>3</v>
      </c>
      <c r="AV78">
        <v>1</v>
      </c>
      <c r="AW78">
        <v>2</v>
      </c>
      <c r="AX78">
        <v>39447484</v>
      </c>
      <c r="AY78">
        <v>1</v>
      </c>
      <c r="AZ78">
        <v>0</v>
      </c>
      <c r="BA78">
        <v>174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Y78*Source!I480</f>
        <v>23.277999999999999</v>
      </c>
      <c r="CY78">
        <f>AD78</f>
        <v>0</v>
      </c>
      <c r="CZ78">
        <f>AH78</f>
        <v>0</v>
      </c>
      <c r="DA78">
        <f>AL78</f>
        <v>1</v>
      </c>
      <c r="DB78">
        <f t="shared" si="10"/>
        <v>0</v>
      </c>
      <c r="DC78">
        <f t="shared" si="11"/>
        <v>0</v>
      </c>
    </row>
    <row r="79" spans="1:107" x14ac:dyDescent="0.2">
      <c r="A79">
        <f>ROW(Source!A480)</f>
        <v>480</v>
      </c>
      <c r="B79">
        <v>39292387</v>
      </c>
      <c r="C79">
        <v>39447478</v>
      </c>
      <c r="D79">
        <v>37270509</v>
      </c>
      <c r="E79">
        <v>1</v>
      </c>
      <c r="F79">
        <v>1</v>
      </c>
      <c r="G79">
        <v>25</v>
      </c>
      <c r="H79">
        <v>2</v>
      </c>
      <c r="I79" t="s">
        <v>390</v>
      </c>
      <c r="J79" t="s">
        <v>391</v>
      </c>
      <c r="K79" t="s">
        <v>392</v>
      </c>
      <c r="L79">
        <v>1368</v>
      </c>
      <c r="N79">
        <v>1011</v>
      </c>
      <c r="O79" t="s">
        <v>377</v>
      </c>
      <c r="P79" t="s">
        <v>377</v>
      </c>
      <c r="Q79">
        <v>1</v>
      </c>
      <c r="W79">
        <v>0</v>
      </c>
      <c r="X79">
        <v>-1771798638</v>
      </c>
      <c r="Y79">
        <v>0.89</v>
      </c>
      <c r="AA79">
        <v>0</v>
      </c>
      <c r="AB79">
        <v>1207.81</v>
      </c>
      <c r="AC79">
        <v>504.4</v>
      </c>
      <c r="AD79">
        <v>0</v>
      </c>
      <c r="AE79">
        <v>0</v>
      </c>
      <c r="AF79">
        <v>1207.81</v>
      </c>
      <c r="AG79">
        <v>504.4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0.89</v>
      </c>
      <c r="AU79" t="s">
        <v>3</v>
      </c>
      <c r="AV79">
        <v>0</v>
      </c>
      <c r="AW79">
        <v>2</v>
      </c>
      <c r="AX79">
        <v>39447485</v>
      </c>
      <c r="AY79">
        <v>1</v>
      </c>
      <c r="AZ79">
        <v>0</v>
      </c>
      <c r="BA79">
        <v>175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Y79*Source!I480</f>
        <v>2.0113999999999996</v>
      </c>
      <c r="CY79">
        <f>AB79</f>
        <v>1207.81</v>
      </c>
      <c r="CZ79">
        <f>AF79</f>
        <v>1207.81</v>
      </c>
      <c r="DA79">
        <f>AJ79</f>
        <v>1</v>
      </c>
      <c r="DB79">
        <f t="shared" si="10"/>
        <v>1074.95</v>
      </c>
      <c r="DC79">
        <f t="shared" si="11"/>
        <v>448.92</v>
      </c>
    </row>
    <row r="80" spans="1:107" x14ac:dyDescent="0.2">
      <c r="A80">
        <f>ROW(Source!A480)</f>
        <v>480</v>
      </c>
      <c r="B80">
        <v>39292387</v>
      </c>
      <c r="C80">
        <v>39447478</v>
      </c>
      <c r="D80">
        <v>37271304</v>
      </c>
      <c r="E80">
        <v>1</v>
      </c>
      <c r="F80">
        <v>1</v>
      </c>
      <c r="G80">
        <v>25</v>
      </c>
      <c r="H80">
        <v>3</v>
      </c>
      <c r="I80" t="s">
        <v>393</v>
      </c>
      <c r="J80" t="s">
        <v>394</v>
      </c>
      <c r="K80" t="s">
        <v>395</v>
      </c>
      <c r="L80">
        <v>1348</v>
      </c>
      <c r="N80">
        <v>1009</v>
      </c>
      <c r="O80" t="s">
        <v>37</v>
      </c>
      <c r="P80" t="s">
        <v>37</v>
      </c>
      <c r="Q80">
        <v>1000</v>
      </c>
      <c r="W80">
        <v>0</v>
      </c>
      <c r="X80">
        <v>-1494593193</v>
      </c>
      <c r="Y80">
        <v>0.06</v>
      </c>
      <c r="AA80">
        <v>29928.9</v>
      </c>
      <c r="AB80">
        <v>0</v>
      </c>
      <c r="AC80">
        <v>0</v>
      </c>
      <c r="AD80">
        <v>0</v>
      </c>
      <c r="AE80">
        <v>29928.9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0.06</v>
      </c>
      <c r="AU80" t="s">
        <v>3</v>
      </c>
      <c r="AV80">
        <v>0</v>
      </c>
      <c r="AW80">
        <v>2</v>
      </c>
      <c r="AX80">
        <v>39447486</v>
      </c>
      <c r="AY80">
        <v>1</v>
      </c>
      <c r="AZ80">
        <v>0</v>
      </c>
      <c r="BA80">
        <v>176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Y80*Source!I480</f>
        <v>0.13559999999999997</v>
      </c>
      <c r="CY80">
        <f>AA80</f>
        <v>29928.9</v>
      </c>
      <c r="CZ80">
        <f>AE80</f>
        <v>29928.9</v>
      </c>
      <c r="DA80">
        <f>AI80</f>
        <v>1</v>
      </c>
      <c r="DB80">
        <f t="shared" si="10"/>
        <v>1795.73</v>
      </c>
      <c r="DC80">
        <f t="shared" si="11"/>
        <v>0</v>
      </c>
    </row>
    <row r="81" spans="1:107" x14ac:dyDescent="0.2">
      <c r="A81">
        <f>ROW(Source!A480)</f>
        <v>480</v>
      </c>
      <c r="B81">
        <v>39292387</v>
      </c>
      <c r="C81">
        <v>39447478</v>
      </c>
      <c r="D81">
        <v>37274352</v>
      </c>
      <c r="E81">
        <v>1</v>
      </c>
      <c r="F81">
        <v>1</v>
      </c>
      <c r="G81">
        <v>25</v>
      </c>
      <c r="H81">
        <v>3</v>
      </c>
      <c r="I81" t="s">
        <v>259</v>
      </c>
      <c r="J81" t="s">
        <v>261</v>
      </c>
      <c r="K81" t="s">
        <v>260</v>
      </c>
      <c r="L81">
        <v>1348</v>
      </c>
      <c r="N81">
        <v>1009</v>
      </c>
      <c r="O81" t="s">
        <v>37</v>
      </c>
      <c r="P81" t="s">
        <v>37</v>
      </c>
      <c r="Q81">
        <v>1000</v>
      </c>
      <c r="W81">
        <v>0</v>
      </c>
      <c r="X81">
        <v>1866054802</v>
      </c>
      <c r="Y81">
        <v>7.14</v>
      </c>
      <c r="AA81">
        <v>2727.65</v>
      </c>
      <c r="AB81">
        <v>0</v>
      </c>
      <c r="AC81">
        <v>0</v>
      </c>
      <c r="AD81">
        <v>0</v>
      </c>
      <c r="AE81">
        <v>2727.65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3</v>
      </c>
      <c r="AT81">
        <v>7.14</v>
      </c>
      <c r="AU81" t="s">
        <v>3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Y81*Source!I480</f>
        <v>16.136399999999998</v>
      </c>
      <c r="CY81">
        <f>AA81</f>
        <v>2727.65</v>
      </c>
      <c r="CZ81">
        <f>AE81</f>
        <v>2727.65</v>
      </c>
      <c r="DA81">
        <f>AI81</f>
        <v>1</v>
      </c>
      <c r="DB81">
        <f t="shared" si="10"/>
        <v>19475.419999999998</v>
      </c>
      <c r="DC81">
        <f t="shared" si="11"/>
        <v>0</v>
      </c>
    </row>
    <row r="82" spans="1:107" x14ac:dyDescent="0.2">
      <c r="A82">
        <f>ROW(Source!A480)</f>
        <v>480</v>
      </c>
      <c r="B82">
        <v>39292387</v>
      </c>
      <c r="C82">
        <v>39447478</v>
      </c>
      <c r="D82">
        <v>37274368</v>
      </c>
      <c r="E82">
        <v>1</v>
      </c>
      <c r="F82">
        <v>1</v>
      </c>
      <c r="G82">
        <v>25</v>
      </c>
      <c r="H82">
        <v>3</v>
      </c>
      <c r="I82" t="s">
        <v>164</v>
      </c>
      <c r="J82" t="s">
        <v>166</v>
      </c>
      <c r="K82" t="s">
        <v>165</v>
      </c>
      <c r="L82">
        <v>1348</v>
      </c>
      <c r="N82">
        <v>1009</v>
      </c>
      <c r="O82" t="s">
        <v>37</v>
      </c>
      <c r="P82" t="s">
        <v>37</v>
      </c>
      <c r="Q82">
        <v>1000</v>
      </c>
      <c r="W82">
        <v>1</v>
      </c>
      <c r="X82">
        <v>1680765387</v>
      </c>
      <c r="Y82">
        <v>-7.14</v>
      </c>
      <c r="AA82">
        <v>2628.2</v>
      </c>
      <c r="AB82">
        <v>0</v>
      </c>
      <c r="AC82">
        <v>0</v>
      </c>
      <c r="AD82">
        <v>0</v>
      </c>
      <c r="AE82">
        <v>2628.2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-7.14</v>
      </c>
      <c r="AU82" t="s">
        <v>3</v>
      </c>
      <c r="AV82">
        <v>0</v>
      </c>
      <c r="AW82">
        <v>2</v>
      </c>
      <c r="AX82">
        <v>39447487</v>
      </c>
      <c r="AY82">
        <v>1</v>
      </c>
      <c r="AZ82">
        <v>6144</v>
      </c>
      <c r="BA82">
        <v>177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Y82*Source!I480</f>
        <v>-16.136399999999998</v>
      </c>
      <c r="CY82">
        <f>AA82</f>
        <v>2628.2</v>
      </c>
      <c r="CZ82">
        <f>AE82</f>
        <v>2628.2</v>
      </c>
      <c r="DA82">
        <f>AI82</f>
        <v>1</v>
      </c>
      <c r="DB82">
        <f t="shared" si="10"/>
        <v>-18765.349999999999</v>
      </c>
      <c r="DC82">
        <f t="shared" si="11"/>
        <v>0</v>
      </c>
    </row>
    <row r="83" spans="1:107" x14ac:dyDescent="0.2">
      <c r="A83">
        <f>ROW(Source!A626)</f>
        <v>626</v>
      </c>
      <c r="B83">
        <v>39292387</v>
      </c>
      <c r="C83">
        <v>39447169</v>
      </c>
      <c r="D83">
        <v>37258116</v>
      </c>
      <c r="E83">
        <v>25</v>
      </c>
      <c r="F83">
        <v>1</v>
      </c>
      <c r="G83">
        <v>25</v>
      </c>
      <c r="H83">
        <v>1</v>
      </c>
      <c r="I83" t="s">
        <v>371</v>
      </c>
      <c r="J83" t="s">
        <v>3</v>
      </c>
      <c r="K83" t="s">
        <v>372</v>
      </c>
      <c r="L83">
        <v>1191</v>
      </c>
      <c r="N83">
        <v>1013</v>
      </c>
      <c r="O83" t="s">
        <v>373</v>
      </c>
      <c r="P83" t="s">
        <v>373</v>
      </c>
      <c r="Q83">
        <v>1</v>
      </c>
      <c r="W83">
        <v>0</v>
      </c>
      <c r="X83">
        <v>476480486</v>
      </c>
      <c r="Y83">
        <v>1.59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1.59</v>
      </c>
      <c r="AU83" t="s">
        <v>3</v>
      </c>
      <c r="AV83">
        <v>1</v>
      </c>
      <c r="AW83">
        <v>2</v>
      </c>
      <c r="AX83">
        <v>39447173</v>
      </c>
      <c r="AY83">
        <v>1</v>
      </c>
      <c r="AZ83">
        <v>0</v>
      </c>
      <c r="BA83">
        <v>191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Y83*Source!I626</f>
        <v>0</v>
      </c>
      <c r="CY83">
        <f>AD83</f>
        <v>0</v>
      </c>
      <c r="CZ83">
        <f>AH83</f>
        <v>0</v>
      </c>
      <c r="DA83">
        <f>AL83</f>
        <v>1</v>
      </c>
      <c r="DB83">
        <f t="shared" si="10"/>
        <v>0</v>
      </c>
      <c r="DC83">
        <f t="shared" si="11"/>
        <v>0</v>
      </c>
    </row>
    <row r="84" spans="1:107" x14ac:dyDescent="0.2">
      <c r="A84">
        <f>ROW(Source!A626)</f>
        <v>626</v>
      </c>
      <c r="B84">
        <v>39292387</v>
      </c>
      <c r="C84">
        <v>39447169</v>
      </c>
      <c r="D84">
        <v>37270321</v>
      </c>
      <c r="E84">
        <v>1</v>
      </c>
      <c r="F84">
        <v>1</v>
      </c>
      <c r="G84">
        <v>25</v>
      </c>
      <c r="H84">
        <v>2</v>
      </c>
      <c r="I84" t="s">
        <v>381</v>
      </c>
      <c r="J84" t="s">
        <v>382</v>
      </c>
      <c r="K84" t="s">
        <v>383</v>
      </c>
      <c r="L84">
        <v>1368</v>
      </c>
      <c r="N84">
        <v>1011</v>
      </c>
      <c r="O84" t="s">
        <v>377</v>
      </c>
      <c r="P84" t="s">
        <v>377</v>
      </c>
      <c r="Q84">
        <v>1</v>
      </c>
      <c r="W84">
        <v>0</v>
      </c>
      <c r="X84">
        <v>-863441738</v>
      </c>
      <c r="Y84">
        <v>4.9800000000000004</v>
      </c>
      <c r="AA84">
        <v>0</v>
      </c>
      <c r="AB84">
        <v>1447.46</v>
      </c>
      <c r="AC84">
        <v>537.96</v>
      </c>
      <c r="AD84">
        <v>0</v>
      </c>
      <c r="AE84">
        <v>0</v>
      </c>
      <c r="AF84">
        <v>1447.46</v>
      </c>
      <c r="AG84">
        <v>537.96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4.9800000000000004</v>
      </c>
      <c r="AU84" t="s">
        <v>3</v>
      </c>
      <c r="AV84">
        <v>0</v>
      </c>
      <c r="AW84">
        <v>2</v>
      </c>
      <c r="AX84">
        <v>39447174</v>
      </c>
      <c r="AY84">
        <v>1</v>
      </c>
      <c r="AZ84">
        <v>0</v>
      </c>
      <c r="BA84">
        <v>192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Y84*Source!I626</f>
        <v>0</v>
      </c>
      <c r="CY84">
        <f>AB84</f>
        <v>1447.46</v>
      </c>
      <c r="CZ84">
        <f>AF84</f>
        <v>1447.46</v>
      </c>
      <c r="DA84">
        <f>AJ84</f>
        <v>1</v>
      </c>
      <c r="DB84">
        <f t="shared" si="10"/>
        <v>7208.35</v>
      </c>
      <c r="DC84">
        <f t="shared" si="11"/>
        <v>2679.04</v>
      </c>
    </row>
    <row r="85" spans="1:107" x14ac:dyDescent="0.2">
      <c r="A85">
        <f>ROW(Source!A626)</f>
        <v>626</v>
      </c>
      <c r="B85">
        <v>39292387</v>
      </c>
      <c r="C85">
        <v>39447169</v>
      </c>
      <c r="D85">
        <v>37270344</v>
      </c>
      <c r="E85">
        <v>1</v>
      </c>
      <c r="F85">
        <v>1</v>
      </c>
      <c r="G85">
        <v>25</v>
      </c>
      <c r="H85">
        <v>2</v>
      </c>
      <c r="I85" t="s">
        <v>384</v>
      </c>
      <c r="J85" t="s">
        <v>385</v>
      </c>
      <c r="K85" t="s">
        <v>386</v>
      </c>
      <c r="L85">
        <v>1368</v>
      </c>
      <c r="N85">
        <v>1011</v>
      </c>
      <c r="O85" t="s">
        <v>377</v>
      </c>
      <c r="P85" t="s">
        <v>377</v>
      </c>
      <c r="Q85">
        <v>1</v>
      </c>
      <c r="W85">
        <v>0</v>
      </c>
      <c r="X85">
        <v>643133334</v>
      </c>
      <c r="Y85">
        <v>1.25</v>
      </c>
      <c r="AA85">
        <v>0</v>
      </c>
      <c r="AB85">
        <v>1035.49</v>
      </c>
      <c r="AC85">
        <v>465.1</v>
      </c>
      <c r="AD85">
        <v>0</v>
      </c>
      <c r="AE85">
        <v>0</v>
      </c>
      <c r="AF85">
        <v>1035.49</v>
      </c>
      <c r="AG85">
        <v>465.1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1.25</v>
      </c>
      <c r="AU85" t="s">
        <v>3</v>
      </c>
      <c r="AV85">
        <v>0</v>
      </c>
      <c r="AW85">
        <v>2</v>
      </c>
      <c r="AX85">
        <v>39447175</v>
      </c>
      <c r="AY85">
        <v>1</v>
      </c>
      <c r="AZ85">
        <v>0</v>
      </c>
      <c r="BA85">
        <v>193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Y85*Source!I626</f>
        <v>0</v>
      </c>
      <c r="CY85">
        <f>AB85</f>
        <v>1035.49</v>
      </c>
      <c r="CZ85">
        <f>AF85</f>
        <v>1035.49</v>
      </c>
      <c r="DA85">
        <f>AJ85</f>
        <v>1</v>
      </c>
      <c r="DB85">
        <f t="shared" si="10"/>
        <v>1294.3599999999999</v>
      </c>
      <c r="DC85">
        <f t="shared" si="11"/>
        <v>581.38</v>
      </c>
    </row>
    <row r="86" spans="1:107" x14ac:dyDescent="0.2">
      <c r="A86">
        <f>ROW(Source!A627)</f>
        <v>627</v>
      </c>
      <c r="B86">
        <v>39292387</v>
      </c>
      <c r="C86">
        <v>39447176</v>
      </c>
      <c r="D86">
        <v>37258116</v>
      </c>
      <c r="E86">
        <v>25</v>
      </c>
      <c r="F86">
        <v>1</v>
      </c>
      <c r="G86">
        <v>25</v>
      </c>
      <c r="H86">
        <v>1</v>
      </c>
      <c r="I86" t="s">
        <v>371</v>
      </c>
      <c r="J86" t="s">
        <v>3</v>
      </c>
      <c r="K86" t="s">
        <v>372</v>
      </c>
      <c r="L86">
        <v>1191</v>
      </c>
      <c r="N86">
        <v>1013</v>
      </c>
      <c r="O86" t="s">
        <v>373</v>
      </c>
      <c r="P86" t="s">
        <v>373</v>
      </c>
      <c r="Q86">
        <v>1</v>
      </c>
      <c r="W86">
        <v>0</v>
      </c>
      <c r="X86">
        <v>476480486</v>
      </c>
      <c r="Y86">
        <v>221.6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221.6</v>
      </c>
      <c r="AU86" t="s">
        <v>3</v>
      </c>
      <c r="AV86">
        <v>1</v>
      </c>
      <c r="AW86">
        <v>2</v>
      </c>
      <c r="AX86">
        <v>39447178</v>
      </c>
      <c r="AY86">
        <v>1</v>
      </c>
      <c r="AZ86">
        <v>0</v>
      </c>
      <c r="BA86">
        <v>194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Y86*Source!I627</f>
        <v>0</v>
      </c>
      <c r="CY86">
        <f>AD86</f>
        <v>0</v>
      </c>
      <c r="CZ86">
        <f>AH86</f>
        <v>0</v>
      </c>
      <c r="DA86">
        <f>AL86</f>
        <v>1</v>
      </c>
      <c r="DB86">
        <f t="shared" si="10"/>
        <v>0</v>
      </c>
      <c r="DC86">
        <f t="shared" si="11"/>
        <v>0</v>
      </c>
    </row>
    <row r="87" spans="1:107" x14ac:dyDescent="0.2">
      <c r="A87">
        <f>ROW(Source!A628)</f>
        <v>628</v>
      </c>
      <c r="B87">
        <v>39292387</v>
      </c>
      <c r="C87">
        <v>39447179</v>
      </c>
      <c r="D87">
        <v>37258116</v>
      </c>
      <c r="E87">
        <v>25</v>
      </c>
      <c r="F87">
        <v>1</v>
      </c>
      <c r="G87">
        <v>25</v>
      </c>
      <c r="H87">
        <v>1</v>
      </c>
      <c r="I87" t="s">
        <v>371</v>
      </c>
      <c r="J87" t="s">
        <v>3</v>
      </c>
      <c r="K87" t="s">
        <v>372</v>
      </c>
      <c r="L87">
        <v>1191</v>
      </c>
      <c r="N87">
        <v>1013</v>
      </c>
      <c r="O87" t="s">
        <v>373</v>
      </c>
      <c r="P87" t="s">
        <v>373</v>
      </c>
      <c r="Q87">
        <v>1</v>
      </c>
      <c r="W87">
        <v>0</v>
      </c>
      <c r="X87">
        <v>476480486</v>
      </c>
      <c r="Y87">
        <v>1.59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1.59</v>
      </c>
      <c r="AU87" t="s">
        <v>3</v>
      </c>
      <c r="AV87">
        <v>1</v>
      </c>
      <c r="AW87">
        <v>2</v>
      </c>
      <c r="AX87">
        <v>39447183</v>
      </c>
      <c r="AY87">
        <v>1</v>
      </c>
      <c r="AZ87">
        <v>0</v>
      </c>
      <c r="BA87">
        <v>195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Y87*Source!I628</f>
        <v>0</v>
      </c>
      <c r="CY87">
        <f>AD87</f>
        <v>0</v>
      </c>
      <c r="CZ87">
        <f>AH87</f>
        <v>0</v>
      </c>
      <c r="DA87">
        <f>AL87</f>
        <v>1</v>
      </c>
      <c r="DB87">
        <f t="shared" si="10"/>
        <v>0</v>
      </c>
      <c r="DC87">
        <f t="shared" si="11"/>
        <v>0</v>
      </c>
    </row>
    <row r="88" spans="1:107" x14ac:dyDescent="0.2">
      <c r="A88">
        <f>ROW(Source!A628)</f>
        <v>628</v>
      </c>
      <c r="B88">
        <v>39292387</v>
      </c>
      <c r="C88">
        <v>39447179</v>
      </c>
      <c r="D88">
        <v>37270321</v>
      </c>
      <c r="E88">
        <v>1</v>
      </c>
      <c r="F88">
        <v>1</v>
      </c>
      <c r="G88">
        <v>25</v>
      </c>
      <c r="H88">
        <v>2</v>
      </c>
      <c r="I88" t="s">
        <v>381</v>
      </c>
      <c r="J88" t="s">
        <v>382</v>
      </c>
      <c r="K88" t="s">
        <v>383</v>
      </c>
      <c r="L88">
        <v>1368</v>
      </c>
      <c r="N88">
        <v>1011</v>
      </c>
      <c r="O88" t="s">
        <v>377</v>
      </c>
      <c r="P88" t="s">
        <v>377</v>
      </c>
      <c r="Q88">
        <v>1</v>
      </c>
      <c r="W88">
        <v>0</v>
      </c>
      <c r="X88">
        <v>-863441738</v>
      </c>
      <c r="Y88">
        <v>4.9800000000000004</v>
      </c>
      <c r="AA88">
        <v>0</v>
      </c>
      <c r="AB88">
        <v>1447.46</v>
      </c>
      <c r="AC88">
        <v>537.96</v>
      </c>
      <c r="AD88">
        <v>0</v>
      </c>
      <c r="AE88">
        <v>0</v>
      </c>
      <c r="AF88">
        <v>1447.46</v>
      </c>
      <c r="AG88">
        <v>537.96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4.9800000000000004</v>
      </c>
      <c r="AU88" t="s">
        <v>3</v>
      </c>
      <c r="AV88">
        <v>0</v>
      </c>
      <c r="AW88">
        <v>2</v>
      </c>
      <c r="AX88">
        <v>39447184</v>
      </c>
      <c r="AY88">
        <v>1</v>
      </c>
      <c r="AZ88">
        <v>0</v>
      </c>
      <c r="BA88">
        <v>196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Y88*Source!I628</f>
        <v>0</v>
      </c>
      <c r="CY88">
        <f>AB88</f>
        <v>1447.46</v>
      </c>
      <c r="CZ88">
        <f>AF88</f>
        <v>1447.46</v>
      </c>
      <c r="DA88">
        <f>AJ88</f>
        <v>1</v>
      </c>
      <c r="DB88">
        <f t="shared" si="10"/>
        <v>7208.35</v>
      </c>
      <c r="DC88">
        <f t="shared" si="11"/>
        <v>2679.04</v>
      </c>
    </row>
    <row r="89" spans="1:107" x14ac:dyDescent="0.2">
      <c r="A89">
        <f>ROW(Source!A628)</f>
        <v>628</v>
      </c>
      <c r="B89">
        <v>39292387</v>
      </c>
      <c r="C89">
        <v>39447179</v>
      </c>
      <c r="D89">
        <v>37270344</v>
      </c>
      <c r="E89">
        <v>1</v>
      </c>
      <c r="F89">
        <v>1</v>
      </c>
      <c r="G89">
        <v>25</v>
      </c>
      <c r="H89">
        <v>2</v>
      </c>
      <c r="I89" t="s">
        <v>384</v>
      </c>
      <c r="J89" t="s">
        <v>385</v>
      </c>
      <c r="K89" t="s">
        <v>386</v>
      </c>
      <c r="L89">
        <v>1368</v>
      </c>
      <c r="N89">
        <v>1011</v>
      </c>
      <c r="O89" t="s">
        <v>377</v>
      </c>
      <c r="P89" t="s">
        <v>377</v>
      </c>
      <c r="Q89">
        <v>1</v>
      </c>
      <c r="W89">
        <v>0</v>
      </c>
      <c r="X89">
        <v>643133334</v>
      </c>
      <c r="Y89">
        <v>1.25</v>
      </c>
      <c r="AA89">
        <v>0</v>
      </c>
      <c r="AB89">
        <v>1035.49</v>
      </c>
      <c r="AC89">
        <v>465.1</v>
      </c>
      <c r="AD89">
        <v>0</v>
      </c>
      <c r="AE89">
        <v>0</v>
      </c>
      <c r="AF89">
        <v>1035.49</v>
      </c>
      <c r="AG89">
        <v>465.1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1.25</v>
      </c>
      <c r="AU89" t="s">
        <v>3</v>
      </c>
      <c r="AV89">
        <v>0</v>
      </c>
      <c r="AW89">
        <v>2</v>
      </c>
      <c r="AX89">
        <v>39447185</v>
      </c>
      <c r="AY89">
        <v>1</v>
      </c>
      <c r="AZ89">
        <v>0</v>
      </c>
      <c r="BA89">
        <v>197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Y89*Source!I628</f>
        <v>0</v>
      </c>
      <c r="CY89">
        <f>AB89</f>
        <v>1035.49</v>
      </c>
      <c r="CZ89">
        <f>AF89</f>
        <v>1035.49</v>
      </c>
      <c r="DA89">
        <f>AJ89</f>
        <v>1</v>
      </c>
      <c r="DB89">
        <f t="shared" si="10"/>
        <v>1294.3599999999999</v>
      </c>
      <c r="DC89">
        <f t="shared" si="11"/>
        <v>581.38</v>
      </c>
    </row>
    <row r="90" spans="1:107" x14ac:dyDescent="0.2">
      <c r="A90">
        <f>ROW(Source!A629)</f>
        <v>629</v>
      </c>
      <c r="B90">
        <v>39292387</v>
      </c>
      <c r="C90">
        <v>39447186</v>
      </c>
      <c r="D90">
        <v>37258116</v>
      </c>
      <c r="E90">
        <v>25</v>
      </c>
      <c r="F90">
        <v>1</v>
      </c>
      <c r="G90">
        <v>25</v>
      </c>
      <c r="H90">
        <v>1</v>
      </c>
      <c r="I90" t="s">
        <v>371</v>
      </c>
      <c r="J90" t="s">
        <v>3</v>
      </c>
      <c r="K90" t="s">
        <v>372</v>
      </c>
      <c r="L90">
        <v>1191</v>
      </c>
      <c r="N90">
        <v>1013</v>
      </c>
      <c r="O90" t="s">
        <v>373</v>
      </c>
      <c r="P90" t="s">
        <v>373</v>
      </c>
      <c r="Q90">
        <v>1</v>
      </c>
      <c r="W90">
        <v>0</v>
      </c>
      <c r="X90">
        <v>476480486</v>
      </c>
      <c r="Y90">
        <v>83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83</v>
      </c>
      <c r="AU90" t="s">
        <v>3</v>
      </c>
      <c r="AV90">
        <v>1</v>
      </c>
      <c r="AW90">
        <v>2</v>
      </c>
      <c r="AX90">
        <v>39447188</v>
      </c>
      <c r="AY90">
        <v>1</v>
      </c>
      <c r="AZ90">
        <v>0</v>
      </c>
      <c r="BA90">
        <v>198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Y90*Source!I629</f>
        <v>0</v>
      </c>
      <c r="CY90">
        <f>AD90</f>
        <v>0</v>
      </c>
      <c r="CZ90">
        <f>AH90</f>
        <v>0</v>
      </c>
      <c r="DA90">
        <f>AL90</f>
        <v>1</v>
      </c>
      <c r="DB90">
        <f t="shared" si="10"/>
        <v>0</v>
      </c>
      <c r="DC90">
        <f t="shared" si="11"/>
        <v>0</v>
      </c>
    </row>
    <row r="91" spans="1:107" x14ac:dyDescent="0.2">
      <c r="A91">
        <f>ROW(Source!A630)</f>
        <v>630</v>
      </c>
      <c r="B91">
        <v>39292387</v>
      </c>
      <c r="C91">
        <v>39447189</v>
      </c>
      <c r="D91">
        <v>37271110</v>
      </c>
      <c r="E91">
        <v>1</v>
      </c>
      <c r="F91">
        <v>1</v>
      </c>
      <c r="G91">
        <v>25</v>
      </c>
      <c r="H91">
        <v>2</v>
      </c>
      <c r="I91" t="s">
        <v>387</v>
      </c>
      <c r="J91" t="s">
        <v>388</v>
      </c>
      <c r="K91" t="s">
        <v>389</v>
      </c>
      <c r="L91">
        <v>1368</v>
      </c>
      <c r="N91">
        <v>1011</v>
      </c>
      <c r="O91" t="s">
        <v>377</v>
      </c>
      <c r="P91" t="s">
        <v>377</v>
      </c>
      <c r="Q91">
        <v>1</v>
      </c>
      <c r="W91">
        <v>0</v>
      </c>
      <c r="X91">
        <v>1852708047</v>
      </c>
      <c r="Y91">
        <v>3.1E-2</v>
      </c>
      <c r="AA91">
        <v>0</v>
      </c>
      <c r="AB91">
        <v>993.6</v>
      </c>
      <c r="AC91">
        <v>301.8</v>
      </c>
      <c r="AD91">
        <v>0</v>
      </c>
      <c r="AE91">
        <v>0</v>
      </c>
      <c r="AF91">
        <v>993.6</v>
      </c>
      <c r="AG91">
        <v>301.8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3.1E-2</v>
      </c>
      <c r="AU91" t="s">
        <v>3</v>
      </c>
      <c r="AV91">
        <v>0</v>
      </c>
      <c r="AW91">
        <v>2</v>
      </c>
      <c r="AX91">
        <v>39447191</v>
      </c>
      <c r="AY91">
        <v>1</v>
      </c>
      <c r="AZ91">
        <v>0</v>
      </c>
      <c r="BA91">
        <v>199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Y91*Source!I630</f>
        <v>0</v>
      </c>
      <c r="CY91">
        <f>AB91</f>
        <v>993.6</v>
      </c>
      <c r="CZ91">
        <f>AF91</f>
        <v>993.6</v>
      </c>
      <c r="DA91">
        <f>AJ91</f>
        <v>1</v>
      </c>
      <c r="DB91">
        <f t="shared" si="10"/>
        <v>30.8</v>
      </c>
      <c r="DC91">
        <f t="shared" si="11"/>
        <v>9.36</v>
      </c>
    </row>
    <row r="92" spans="1:107" x14ac:dyDescent="0.2">
      <c r="A92">
        <f>ROW(Source!A631)</f>
        <v>631</v>
      </c>
      <c r="B92">
        <v>39292387</v>
      </c>
      <c r="C92">
        <v>39447192</v>
      </c>
      <c r="D92">
        <v>37271110</v>
      </c>
      <c r="E92">
        <v>1</v>
      </c>
      <c r="F92">
        <v>1</v>
      </c>
      <c r="G92">
        <v>25</v>
      </c>
      <c r="H92">
        <v>2</v>
      </c>
      <c r="I92" t="s">
        <v>387</v>
      </c>
      <c r="J92" t="s">
        <v>388</v>
      </c>
      <c r="K92" t="s">
        <v>389</v>
      </c>
      <c r="L92">
        <v>1368</v>
      </c>
      <c r="N92">
        <v>1011</v>
      </c>
      <c r="O92" t="s">
        <v>377</v>
      </c>
      <c r="P92" t="s">
        <v>377</v>
      </c>
      <c r="Q92">
        <v>1</v>
      </c>
      <c r="W92">
        <v>0</v>
      </c>
      <c r="X92">
        <v>1852708047</v>
      </c>
      <c r="Y92">
        <v>0.41000000000000003</v>
      </c>
      <c r="AA92">
        <v>0</v>
      </c>
      <c r="AB92">
        <v>993.6</v>
      </c>
      <c r="AC92">
        <v>301.8</v>
      </c>
      <c r="AD92">
        <v>0</v>
      </c>
      <c r="AE92">
        <v>0</v>
      </c>
      <c r="AF92">
        <v>993.6</v>
      </c>
      <c r="AG92">
        <v>301.8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0.01</v>
      </c>
      <c r="AU92" t="s">
        <v>145</v>
      </c>
      <c r="AV92">
        <v>0</v>
      </c>
      <c r="AW92">
        <v>2</v>
      </c>
      <c r="AX92">
        <v>39447194</v>
      </c>
      <c r="AY92">
        <v>1</v>
      </c>
      <c r="AZ92">
        <v>0</v>
      </c>
      <c r="BA92">
        <v>200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Y92*Source!I631</f>
        <v>0</v>
      </c>
      <c r="CY92">
        <f>AB92</f>
        <v>993.6</v>
      </c>
      <c r="CZ92">
        <f>AF92</f>
        <v>993.6</v>
      </c>
      <c r="DA92">
        <f>AJ92</f>
        <v>1</v>
      </c>
      <c r="DB92">
        <f>ROUND((ROUND(AT92*CZ92,2)*41),6)</f>
        <v>407.54</v>
      </c>
      <c r="DC92">
        <f>ROUND((ROUND(AT92*AG92,2)*41),6)</f>
        <v>123.82</v>
      </c>
    </row>
    <row r="93" spans="1:107" x14ac:dyDescent="0.2">
      <c r="A93">
        <f>ROW(Source!A635)</f>
        <v>635</v>
      </c>
      <c r="B93">
        <v>39292387</v>
      </c>
      <c r="C93">
        <v>39447490</v>
      </c>
      <c r="D93">
        <v>37274368</v>
      </c>
      <c r="E93">
        <v>1</v>
      </c>
      <c r="F93">
        <v>1</v>
      </c>
      <c r="G93">
        <v>25</v>
      </c>
      <c r="H93">
        <v>3</v>
      </c>
      <c r="I93" t="s">
        <v>164</v>
      </c>
      <c r="J93" t="s">
        <v>166</v>
      </c>
      <c r="K93" t="s">
        <v>165</v>
      </c>
      <c r="L93">
        <v>1348</v>
      </c>
      <c r="N93">
        <v>1009</v>
      </c>
      <c r="O93" t="s">
        <v>37</v>
      </c>
      <c r="P93" t="s">
        <v>37</v>
      </c>
      <c r="Q93">
        <v>1000</v>
      </c>
      <c r="W93">
        <v>1</v>
      </c>
      <c r="X93">
        <v>1680765387</v>
      </c>
      <c r="Y93">
        <v>-7.14</v>
      </c>
      <c r="AA93">
        <v>2628.2</v>
      </c>
      <c r="AB93">
        <v>0</v>
      </c>
      <c r="AC93">
        <v>0</v>
      </c>
      <c r="AD93">
        <v>0</v>
      </c>
      <c r="AE93">
        <v>2628.2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 t="s">
        <v>3</v>
      </c>
      <c r="AT93">
        <v>-7.14</v>
      </c>
      <c r="AU93" t="s">
        <v>3</v>
      </c>
      <c r="AV93">
        <v>0</v>
      </c>
      <c r="AW93">
        <v>2</v>
      </c>
      <c r="AX93">
        <v>39447496</v>
      </c>
      <c r="AY93">
        <v>1</v>
      </c>
      <c r="AZ93">
        <v>6144</v>
      </c>
      <c r="BA93">
        <v>221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Y93*Source!I635</f>
        <v>0</v>
      </c>
      <c r="CY93">
        <f>AA93</f>
        <v>2628.2</v>
      </c>
      <c r="CZ93">
        <f>AE93</f>
        <v>2628.2</v>
      </c>
      <c r="DA93">
        <f>AI93</f>
        <v>1</v>
      </c>
      <c r="DB93">
        <f t="shared" ref="DB93:DB103" si="12">ROUND(ROUND(AT93*CZ93,2),6)</f>
        <v>-18765.349999999999</v>
      </c>
      <c r="DC93">
        <f t="shared" ref="DC93:DC103" si="13">ROUND(ROUND(AT93*AG93,2),6)</f>
        <v>0</v>
      </c>
    </row>
    <row r="94" spans="1:107" x14ac:dyDescent="0.2">
      <c r="A94">
        <f>ROW(Source!A635)</f>
        <v>635</v>
      </c>
      <c r="B94">
        <v>39292387</v>
      </c>
      <c r="C94">
        <v>39447490</v>
      </c>
      <c r="D94">
        <v>37274368</v>
      </c>
      <c r="E94">
        <v>1</v>
      </c>
      <c r="F94">
        <v>1</v>
      </c>
      <c r="G94">
        <v>25</v>
      </c>
      <c r="H94">
        <v>3</v>
      </c>
      <c r="I94" t="s">
        <v>164</v>
      </c>
      <c r="J94" t="s">
        <v>166</v>
      </c>
      <c r="K94" t="s">
        <v>165</v>
      </c>
      <c r="L94">
        <v>1348</v>
      </c>
      <c r="N94">
        <v>1009</v>
      </c>
      <c r="O94" t="s">
        <v>37</v>
      </c>
      <c r="P94" t="s">
        <v>37</v>
      </c>
      <c r="Q94">
        <v>1000</v>
      </c>
      <c r="W94">
        <v>0</v>
      </c>
      <c r="X94">
        <v>1680765387</v>
      </c>
      <c r="Y94">
        <v>11.9</v>
      </c>
      <c r="AA94">
        <v>2628.2</v>
      </c>
      <c r="AB94">
        <v>0</v>
      </c>
      <c r="AC94">
        <v>0</v>
      </c>
      <c r="AD94">
        <v>0</v>
      </c>
      <c r="AE94">
        <v>2628.2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3</v>
      </c>
      <c r="AT94">
        <v>11.9</v>
      </c>
      <c r="AU94" t="s">
        <v>3</v>
      </c>
      <c r="AV94">
        <v>0</v>
      </c>
      <c r="AW94">
        <v>1</v>
      </c>
      <c r="AX94">
        <v>-1</v>
      </c>
      <c r="AY94">
        <v>0</v>
      </c>
      <c r="AZ94">
        <v>0</v>
      </c>
      <c r="BA94" t="s">
        <v>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Y94*Source!I635</f>
        <v>0</v>
      </c>
      <c r="CY94">
        <f>AA94</f>
        <v>2628.2</v>
      </c>
      <c r="CZ94">
        <f>AE94</f>
        <v>2628.2</v>
      </c>
      <c r="DA94">
        <f>AI94</f>
        <v>1</v>
      </c>
      <c r="DB94">
        <f t="shared" si="12"/>
        <v>31275.58</v>
      </c>
      <c r="DC94">
        <f t="shared" si="13"/>
        <v>0</v>
      </c>
    </row>
    <row r="95" spans="1:107" x14ac:dyDescent="0.2">
      <c r="A95">
        <f>ROW(Source!A782)</f>
        <v>782</v>
      </c>
      <c r="B95">
        <v>39292387</v>
      </c>
      <c r="C95">
        <v>39447695</v>
      </c>
      <c r="D95">
        <v>37258116</v>
      </c>
      <c r="E95">
        <v>25</v>
      </c>
      <c r="F95">
        <v>1</v>
      </c>
      <c r="G95">
        <v>25</v>
      </c>
      <c r="H95">
        <v>1</v>
      </c>
      <c r="I95" t="s">
        <v>371</v>
      </c>
      <c r="J95" t="s">
        <v>3</v>
      </c>
      <c r="K95" t="s">
        <v>372</v>
      </c>
      <c r="L95">
        <v>1191</v>
      </c>
      <c r="N95">
        <v>1013</v>
      </c>
      <c r="O95" t="s">
        <v>373</v>
      </c>
      <c r="P95" t="s">
        <v>373</v>
      </c>
      <c r="Q95">
        <v>1</v>
      </c>
      <c r="W95">
        <v>0</v>
      </c>
      <c r="X95">
        <v>476480486</v>
      </c>
      <c r="Y95">
        <v>1.59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1.59</v>
      </c>
      <c r="AU95" t="s">
        <v>3</v>
      </c>
      <c r="AV95">
        <v>1</v>
      </c>
      <c r="AW95">
        <v>2</v>
      </c>
      <c r="AX95">
        <v>39447699</v>
      </c>
      <c r="AY95">
        <v>1</v>
      </c>
      <c r="AZ95">
        <v>0</v>
      </c>
      <c r="BA95">
        <v>239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Y95*Source!I782</f>
        <v>0</v>
      </c>
      <c r="CY95">
        <f>AD95</f>
        <v>0</v>
      </c>
      <c r="CZ95">
        <f>AH95</f>
        <v>0</v>
      </c>
      <c r="DA95">
        <f>AL95</f>
        <v>1</v>
      </c>
      <c r="DB95">
        <f t="shared" si="12"/>
        <v>0</v>
      </c>
      <c r="DC95">
        <f t="shared" si="13"/>
        <v>0</v>
      </c>
    </row>
    <row r="96" spans="1:107" x14ac:dyDescent="0.2">
      <c r="A96">
        <f>ROW(Source!A782)</f>
        <v>782</v>
      </c>
      <c r="B96">
        <v>39292387</v>
      </c>
      <c r="C96">
        <v>39447695</v>
      </c>
      <c r="D96">
        <v>37270321</v>
      </c>
      <c r="E96">
        <v>1</v>
      </c>
      <c r="F96">
        <v>1</v>
      </c>
      <c r="G96">
        <v>25</v>
      </c>
      <c r="H96">
        <v>2</v>
      </c>
      <c r="I96" t="s">
        <v>381</v>
      </c>
      <c r="J96" t="s">
        <v>382</v>
      </c>
      <c r="K96" t="s">
        <v>383</v>
      </c>
      <c r="L96">
        <v>1368</v>
      </c>
      <c r="N96">
        <v>1011</v>
      </c>
      <c r="O96" t="s">
        <v>377</v>
      </c>
      <c r="P96" t="s">
        <v>377</v>
      </c>
      <c r="Q96">
        <v>1</v>
      </c>
      <c r="W96">
        <v>0</v>
      </c>
      <c r="X96">
        <v>-863441738</v>
      </c>
      <c r="Y96">
        <v>4.9800000000000004</v>
      </c>
      <c r="AA96">
        <v>0</v>
      </c>
      <c r="AB96">
        <v>1447.46</v>
      </c>
      <c r="AC96">
        <v>537.96</v>
      </c>
      <c r="AD96">
        <v>0</v>
      </c>
      <c r="AE96">
        <v>0</v>
      </c>
      <c r="AF96">
        <v>1447.46</v>
      </c>
      <c r="AG96">
        <v>537.96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4.9800000000000004</v>
      </c>
      <c r="AU96" t="s">
        <v>3</v>
      </c>
      <c r="AV96">
        <v>0</v>
      </c>
      <c r="AW96">
        <v>2</v>
      </c>
      <c r="AX96">
        <v>39447700</v>
      </c>
      <c r="AY96">
        <v>1</v>
      </c>
      <c r="AZ96">
        <v>0</v>
      </c>
      <c r="BA96">
        <v>240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Y96*Source!I782</f>
        <v>0</v>
      </c>
      <c r="CY96">
        <f>AB96</f>
        <v>1447.46</v>
      </c>
      <c r="CZ96">
        <f>AF96</f>
        <v>1447.46</v>
      </c>
      <c r="DA96">
        <f>AJ96</f>
        <v>1</v>
      </c>
      <c r="DB96">
        <f t="shared" si="12"/>
        <v>7208.35</v>
      </c>
      <c r="DC96">
        <f t="shared" si="13"/>
        <v>2679.04</v>
      </c>
    </row>
    <row r="97" spans="1:107" x14ac:dyDescent="0.2">
      <c r="A97">
        <f>ROW(Source!A782)</f>
        <v>782</v>
      </c>
      <c r="B97">
        <v>39292387</v>
      </c>
      <c r="C97">
        <v>39447695</v>
      </c>
      <c r="D97">
        <v>37270344</v>
      </c>
      <c r="E97">
        <v>1</v>
      </c>
      <c r="F97">
        <v>1</v>
      </c>
      <c r="G97">
        <v>25</v>
      </c>
      <c r="H97">
        <v>2</v>
      </c>
      <c r="I97" t="s">
        <v>384</v>
      </c>
      <c r="J97" t="s">
        <v>385</v>
      </c>
      <c r="K97" t="s">
        <v>386</v>
      </c>
      <c r="L97">
        <v>1368</v>
      </c>
      <c r="N97">
        <v>1011</v>
      </c>
      <c r="O97" t="s">
        <v>377</v>
      </c>
      <c r="P97" t="s">
        <v>377</v>
      </c>
      <c r="Q97">
        <v>1</v>
      </c>
      <c r="W97">
        <v>0</v>
      </c>
      <c r="X97">
        <v>643133334</v>
      </c>
      <c r="Y97">
        <v>1.25</v>
      </c>
      <c r="AA97">
        <v>0</v>
      </c>
      <c r="AB97">
        <v>1035.49</v>
      </c>
      <c r="AC97">
        <v>465.1</v>
      </c>
      <c r="AD97">
        <v>0</v>
      </c>
      <c r="AE97">
        <v>0</v>
      </c>
      <c r="AF97">
        <v>1035.49</v>
      </c>
      <c r="AG97">
        <v>465.1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1.25</v>
      </c>
      <c r="AU97" t="s">
        <v>3</v>
      </c>
      <c r="AV97">
        <v>0</v>
      </c>
      <c r="AW97">
        <v>2</v>
      </c>
      <c r="AX97">
        <v>39447701</v>
      </c>
      <c r="AY97">
        <v>1</v>
      </c>
      <c r="AZ97">
        <v>0</v>
      </c>
      <c r="BA97">
        <v>241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Y97*Source!I782</f>
        <v>0</v>
      </c>
      <c r="CY97">
        <f>AB97</f>
        <v>1035.49</v>
      </c>
      <c r="CZ97">
        <f>AF97</f>
        <v>1035.49</v>
      </c>
      <c r="DA97">
        <f>AJ97</f>
        <v>1</v>
      </c>
      <c r="DB97">
        <f t="shared" si="12"/>
        <v>1294.3599999999999</v>
      </c>
      <c r="DC97">
        <f t="shared" si="13"/>
        <v>581.38</v>
      </c>
    </row>
    <row r="98" spans="1:107" x14ac:dyDescent="0.2">
      <c r="A98">
        <f>ROW(Source!A783)</f>
        <v>783</v>
      </c>
      <c r="B98">
        <v>39292387</v>
      </c>
      <c r="C98">
        <v>39447702</v>
      </c>
      <c r="D98">
        <v>37258116</v>
      </c>
      <c r="E98">
        <v>25</v>
      </c>
      <c r="F98">
        <v>1</v>
      </c>
      <c r="G98">
        <v>25</v>
      </c>
      <c r="H98">
        <v>1</v>
      </c>
      <c r="I98" t="s">
        <v>371</v>
      </c>
      <c r="J98" t="s">
        <v>3</v>
      </c>
      <c r="K98" t="s">
        <v>372</v>
      </c>
      <c r="L98">
        <v>1191</v>
      </c>
      <c r="N98">
        <v>1013</v>
      </c>
      <c r="O98" t="s">
        <v>373</v>
      </c>
      <c r="P98" t="s">
        <v>373</v>
      </c>
      <c r="Q98">
        <v>1</v>
      </c>
      <c r="W98">
        <v>0</v>
      </c>
      <c r="X98">
        <v>476480486</v>
      </c>
      <c r="Y98">
        <v>221.6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221.6</v>
      </c>
      <c r="AU98" t="s">
        <v>3</v>
      </c>
      <c r="AV98">
        <v>1</v>
      </c>
      <c r="AW98">
        <v>2</v>
      </c>
      <c r="AX98">
        <v>39447704</v>
      </c>
      <c r="AY98">
        <v>1</v>
      </c>
      <c r="AZ98">
        <v>0</v>
      </c>
      <c r="BA98">
        <v>242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Y98*Source!I783</f>
        <v>0</v>
      </c>
      <c r="CY98">
        <f>AD98</f>
        <v>0</v>
      </c>
      <c r="CZ98">
        <f>AH98</f>
        <v>0</v>
      </c>
      <c r="DA98">
        <f>AL98</f>
        <v>1</v>
      </c>
      <c r="DB98">
        <f t="shared" si="12"/>
        <v>0</v>
      </c>
      <c r="DC98">
        <f t="shared" si="13"/>
        <v>0</v>
      </c>
    </row>
    <row r="99" spans="1:107" x14ac:dyDescent="0.2">
      <c r="A99">
        <f>ROW(Source!A784)</f>
        <v>784</v>
      </c>
      <c r="B99">
        <v>39292387</v>
      </c>
      <c r="C99">
        <v>39447705</v>
      </c>
      <c r="D99">
        <v>37258116</v>
      </c>
      <c r="E99">
        <v>25</v>
      </c>
      <c r="F99">
        <v>1</v>
      </c>
      <c r="G99">
        <v>25</v>
      </c>
      <c r="H99">
        <v>1</v>
      </c>
      <c r="I99" t="s">
        <v>371</v>
      </c>
      <c r="J99" t="s">
        <v>3</v>
      </c>
      <c r="K99" t="s">
        <v>372</v>
      </c>
      <c r="L99">
        <v>1191</v>
      </c>
      <c r="N99">
        <v>1013</v>
      </c>
      <c r="O99" t="s">
        <v>373</v>
      </c>
      <c r="P99" t="s">
        <v>373</v>
      </c>
      <c r="Q99">
        <v>1</v>
      </c>
      <c r="W99">
        <v>0</v>
      </c>
      <c r="X99">
        <v>476480486</v>
      </c>
      <c r="Y99">
        <v>1.59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1.59</v>
      </c>
      <c r="AU99" t="s">
        <v>3</v>
      </c>
      <c r="AV99">
        <v>1</v>
      </c>
      <c r="AW99">
        <v>2</v>
      </c>
      <c r="AX99">
        <v>39447709</v>
      </c>
      <c r="AY99">
        <v>1</v>
      </c>
      <c r="AZ99">
        <v>0</v>
      </c>
      <c r="BA99">
        <v>243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Y99*Source!I784</f>
        <v>0</v>
      </c>
      <c r="CY99">
        <f>AD99</f>
        <v>0</v>
      </c>
      <c r="CZ99">
        <f>AH99</f>
        <v>0</v>
      </c>
      <c r="DA99">
        <f>AL99</f>
        <v>1</v>
      </c>
      <c r="DB99">
        <f t="shared" si="12"/>
        <v>0</v>
      </c>
      <c r="DC99">
        <f t="shared" si="13"/>
        <v>0</v>
      </c>
    </row>
    <row r="100" spans="1:107" x14ac:dyDescent="0.2">
      <c r="A100">
        <f>ROW(Source!A784)</f>
        <v>784</v>
      </c>
      <c r="B100">
        <v>39292387</v>
      </c>
      <c r="C100">
        <v>39447705</v>
      </c>
      <c r="D100">
        <v>37270321</v>
      </c>
      <c r="E100">
        <v>1</v>
      </c>
      <c r="F100">
        <v>1</v>
      </c>
      <c r="G100">
        <v>25</v>
      </c>
      <c r="H100">
        <v>2</v>
      </c>
      <c r="I100" t="s">
        <v>381</v>
      </c>
      <c r="J100" t="s">
        <v>382</v>
      </c>
      <c r="K100" t="s">
        <v>383</v>
      </c>
      <c r="L100">
        <v>1368</v>
      </c>
      <c r="N100">
        <v>1011</v>
      </c>
      <c r="O100" t="s">
        <v>377</v>
      </c>
      <c r="P100" t="s">
        <v>377</v>
      </c>
      <c r="Q100">
        <v>1</v>
      </c>
      <c r="W100">
        <v>0</v>
      </c>
      <c r="X100">
        <v>-863441738</v>
      </c>
      <c r="Y100">
        <v>4.9800000000000004</v>
      </c>
      <c r="AA100">
        <v>0</v>
      </c>
      <c r="AB100">
        <v>1447.46</v>
      </c>
      <c r="AC100">
        <v>537.96</v>
      </c>
      <c r="AD100">
        <v>0</v>
      </c>
      <c r="AE100">
        <v>0</v>
      </c>
      <c r="AF100">
        <v>1447.46</v>
      </c>
      <c r="AG100">
        <v>537.96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4.9800000000000004</v>
      </c>
      <c r="AU100" t="s">
        <v>3</v>
      </c>
      <c r="AV100">
        <v>0</v>
      </c>
      <c r="AW100">
        <v>2</v>
      </c>
      <c r="AX100">
        <v>39447710</v>
      </c>
      <c r="AY100">
        <v>1</v>
      </c>
      <c r="AZ100">
        <v>0</v>
      </c>
      <c r="BA100">
        <v>244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Y100*Source!I784</f>
        <v>0</v>
      </c>
      <c r="CY100">
        <f>AB100</f>
        <v>1447.46</v>
      </c>
      <c r="CZ100">
        <f>AF100</f>
        <v>1447.46</v>
      </c>
      <c r="DA100">
        <f>AJ100</f>
        <v>1</v>
      </c>
      <c r="DB100">
        <f t="shared" si="12"/>
        <v>7208.35</v>
      </c>
      <c r="DC100">
        <f t="shared" si="13"/>
        <v>2679.04</v>
      </c>
    </row>
    <row r="101" spans="1:107" x14ac:dyDescent="0.2">
      <c r="A101">
        <f>ROW(Source!A784)</f>
        <v>784</v>
      </c>
      <c r="B101">
        <v>39292387</v>
      </c>
      <c r="C101">
        <v>39447705</v>
      </c>
      <c r="D101">
        <v>37270344</v>
      </c>
      <c r="E101">
        <v>1</v>
      </c>
      <c r="F101">
        <v>1</v>
      </c>
      <c r="G101">
        <v>25</v>
      </c>
      <c r="H101">
        <v>2</v>
      </c>
      <c r="I101" t="s">
        <v>384</v>
      </c>
      <c r="J101" t="s">
        <v>385</v>
      </c>
      <c r="K101" t="s">
        <v>386</v>
      </c>
      <c r="L101">
        <v>1368</v>
      </c>
      <c r="N101">
        <v>1011</v>
      </c>
      <c r="O101" t="s">
        <v>377</v>
      </c>
      <c r="P101" t="s">
        <v>377</v>
      </c>
      <c r="Q101">
        <v>1</v>
      </c>
      <c r="W101">
        <v>0</v>
      </c>
      <c r="X101">
        <v>643133334</v>
      </c>
      <c r="Y101">
        <v>1.25</v>
      </c>
      <c r="AA101">
        <v>0</v>
      </c>
      <c r="AB101">
        <v>1035.49</v>
      </c>
      <c r="AC101">
        <v>465.1</v>
      </c>
      <c r="AD101">
        <v>0</v>
      </c>
      <c r="AE101">
        <v>0</v>
      </c>
      <c r="AF101">
        <v>1035.49</v>
      </c>
      <c r="AG101">
        <v>465.1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1.25</v>
      </c>
      <c r="AU101" t="s">
        <v>3</v>
      </c>
      <c r="AV101">
        <v>0</v>
      </c>
      <c r="AW101">
        <v>2</v>
      </c>
      <c r="AX101">
        <v>39447711</v>
      </c>
      <c r="AY101">
        <v>1</v>
      </c>
      <c r="AZ101">
        <v>0</v>
      </c>
      <c r="BA101">
        <v>245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Y101*Source!I784</f>
        <v>0</v>
      </c>
      <c r="CY101">
        <f>AB101</f>
        <v>1035.49</v>
      </c>
      <c r="CZ101">
        <f>AF101</f>
        <v>1035.49</v>
      </c>
      <c r="DA101">
        <f>AJ101</f>
        <v>1</v>
      </c>
      <c r="DB101">
        <f t="shared" si="12"/>
        <v>1294.3599999999999</v>
      </c>
      <c r="DC101">
        <f t="shared" si="13"/>
        <v>581.38</v>
      </c>
    </row>
    <row r="102" spans="1:107" x14ac:dyDescent="0.2">
      <c r="A102">
        <f>ROW(Source!A785)</f>
        <v>785</v>
      </c>
      <c r="B102">
        <v>39292387</v>
      </c>
      <c r="C102">
        <v>39447712</v>
      </c>
      <c r="D102">
        <v>37258116</v>
      </c>
      <c r="E102">
        <v>25</v>
      </c>
      <c r="F102">
        <v>1</v>
      </c>
      <c r="G102">
        <v>25</v>
      </c>
      <c r="H102">
        <v>1</v>
      </c>
      <c r="I102" t="s">
        <v>371</v>
      </c>
      <c r="J102" t="s">
        <v>3</v>
      </c>
      <c r="K102" t="s">
        <v>372</v>
      </c>
      <c r="L102">
        <v>1191</v>
      </c>
      <c r="N102">
        <v>1013</v>
      </c>
      <c r="O102" t="s">
        <v>373</v>
      </c>
      <c r="P102" t="s">
        <v>373</v>
      </c>
      <c r="Q102">
        <v>1</v>
      </c>
      <c r="W102">
        <v>0</v>
      </c>
      <c r="X102">
        <v>476480486</v>
      </c>
      <c r="Y102">
        <v>83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83</v>
      </c>
      <c r="AU102" t="s">
        <v>3</v>
      </c>
      <c r="AV102">
        <v>1</v>
      </c>
      <c r="AW102">
        <v>2</v>
      </c>
      <c r="AX102">
        <v>39447714</v>
      </c>
      <c r="AY102">
        <v>1</v>
      </c>
      <c r="AZ102">
        <v>0</v>
      </c>
      <c r="BA102">
        <v>246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Y102*Source!I785</f>
        <v>0</v>
      </c>
      <c r="CY102">
        <f>AD102</f>
        <v>0</v>
      </c>
      <c r="CZ102">
        <f>AH102</f>
        <v>0</v>
      </c>
      <c r="DA102">
        <f>AL102</f>
        <v>1</v>
      </c>
      <c r="DB102">
        <f t="shared" si="12"/>
        <v>0</v>
      </c>
      <c r="DC102">
        <f t="shared" si="13"/>
        <v>0</v>
      </c>
    </row>
    <row r="103" spans="1:107" x14ac:dyDescent="0.2">
      <c r="A103">
        <f>ROW(Source!A786)</f>
        <v>786</v>
      </c>
      <c r="B103">
        <v>39292387</v>
      </c>
      <c r="C103">
        <v>39447715</v>
      </c>
      <c r="D103">
        <v>37271110</v>
      </c>
      <c r="E103">
        <v>1</v>
      </c>
      <c r="F103">
        <v>1</v>
      </c>
      <c r="G103">
        <v>25</v>
      </c>
      <c r="H103">
        <v>2</v>
      </c>
      <c r="I103" t="s">
        <v>387</v>
      </c>
      <c r="J103" t="s">
        <v>388</v>
      </c>
      <c r="K103" t="s">
        <v>389</v>
      </c>
      <c r="L103">
        <v>1368</v>
      </c>
      <c r="N103">
        <v>1011</v>
      </c>
      <c r="O103" t="s">
        <v>377</v>
      </c>
      <c r="P103" t="s">
        <v>377</v>
      </c>
      <c r="Q103">
        <v>1</v>
      </c>
      <c r="W103">
        <v>0</v>
      </c>
      <c r="X103">
        <v>1852708047</v>
      </c>
      <c r="Y103">
        <v>3.1E-2</v>
      </c>
      <c r="AA103">
        <v>0</v>
      </c>
      <c r="AB103">
        <v>993.6</v>
      </c>
      <c r="AC103">
        <v>301.8</v>
      </c>
      <c r="AD103">
        <v>0</v>
      </c>
      <c r="AE103">
        <v>0</v>
      </c>
      <c r="AF103">
        <v>993.6</v>
      </c>
      <c r="AG103">
        <v>301.8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3.1E-2</v>
      </c>
      <c r="AU103" t="s">
        <v>3</v>
      </c>
      <c r="AV103">
        <v>0</v>
      </c>
      <c r="AW103">
        <v>2</v>
      </c>
      <c r="AX103">
        <v>39447717</v>
      </c>
      <c r="AY103">
        <v>1</v>
      </c>
      <c r="AZ103">
        <v>0</v>
      </c>
      <c r="BA103">
        <v>247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Y103*Source!I786</f>
        <v>0</v>
      </c>
      <c r="CY103">
        <f>AB103</f>
        <v>993.6</v>
      </c>
      <c r="CZ103">
        <f>AF103</f>
        <v>993.6</v>
      </c>
      <c r="DA103">
        <f>AJ103</f>
        <v>1</v>
      </c>
      <c r="DB103">
        <f t="shared" si="12"/>
        <v>30.8</v>
      </c>
      <c r="DC103">
        <f t="shared" si="13"/>
        <v>9.36</v>
      </c>
    </row>
    <row r="104" spans="1:107" x14ac:dyDescent="0.2">
      <c r="A104">
        <f>ROW(Source!A787)</f>
        <v>787</v>
      </c>
      <c r="B104">
        <v>39292387</v>
      </c>
      <c r="C104">
        <v>39447718</v>
      </c>
      <c r="D104">
        <v>37271110</v>
      </c>
      <c r="E104">
        <v>1</v>
      </c>
      <c r="F104">
        <v>1</v>
      </c>
      <c r="G104">
        <v>25</v>
      </c>
      <c r="H104">
        <v>2</v>
      </c>
      <c r="I104" t="s">
        <v>387</v>
      </c>
      <c r="J104" t="s">
        <v>388</v>
      </c>
      <c r="K104" t="s">
        <v>389</v>
      </c>
      <c r="L104">
        <v>1368</v>
      </c>
      <c r="N104">
        <v>1011</v>
      </c>
      <c r="O104" t="s">
        <v>377</v>
      </c>
      <c r="P104" t="s">
        <v>377</v>
      </c>
      <c r="Q104">
        <v>1</v>
      </c>
      <c r="W104">
        <v>0</v>
      </c>
      <c r="X104">
        <v>1852708047</v>
      </c>
      <c r="Y104">
        <v>0.41000000000000003</v>
      </c>
      <c r="AA104">
        <v>0</v>
      </c>
      <c r="AB104">
        <v>993.6</v>
      </c>
      <c r="AC104">
        <v>301.8</v>
      </c>
      <c r="AD104">
        <v>0</v>
      </c>
      <c r="AE104">
        <v>0</v>
      </c>
      <c r="AF104">
        <v>993.6</v>
      </c>
      <c r="AG104">
        <v>301.8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0.01</v>
      </c>
      <c r="AU104" t="s">
        <v>145</v>
      </c>
      <c r="AV104">
        <v>0</v>
      </c>
      <c r="AW104">
        <v>2</v>
      </c>
      <c r="AX104">
        <v>39447720</v>
      </c>
      <c r="AY104">
        <v>1</v>
      </c>
      <c r="AZ104">
        <v>0</v>
      </c>
      <c r="BA104">
        <v>248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Y104*Source!I787</f>
        <v>0</v>
      </c>
      <c r="CY104">
        <f>AB104</f>
        <v>993.6</v>
      </c>
      <c r="CZ104">
        <f>AF104</f>
        <v>993.6</v>
      </c>
      <c r="DA104">
        <f>AJ104</f>
        <v>1</v>
      </c>
      <c r="DB104">
        <f>ROUND((ROUND(AT104*CZ104,2)*41),6)</f>
        <v>407.54</v>
      </c>
      <c r="DC104">
        <f>ROUND((ROUND(AT104*AG104,2)*41),6)</f>
        <v>123.82</v>
      </c>
    </row>
    <row r="105" spans="1:107" x14ac:dyDescent="0.2">
      <c r="A105">
        <f>ROW(Source!A791)</f>
        <v>791</v>
      </c>
      <c r="B105">
        <v>39292387</v>
      </c>
      <c r="C105">
        <v>39447742</v>
      </c>
      <c r="D105">
        <v>37274368</v>
      </c>
      <c r="E105">
        <v>1</v>
      </c>
      <c r="F105">
        <v>1</v>
      </c>
      <c r="G105">
        <v>25</v>
      </c>
      <c r="H105">
        <v>3</v>
      </c>
      <c r="I105" t="s">
        <v>164</v>
      </c>
      <c r="J105" t="s">
        <v>166</v>
      </c>
      <c r="K105" t="s">
        <v>165</v>
      </c>
      <c r="L105">
        <v>1348</v>
      </c>
      <c r="N105">
        <v>1009</v>
      </c>
      <c r="O105" t="s">
        <v>37</v>
      </c>
      <c r="P105" t="s">
        <v>37</v>
      </c>
      <c r="Q105">
        <v>1000</v>
      </c>
      <c r="W105">
        <v>1</v>
      </c>
      <c r="X105">
        <v>1680765387</v>
      </c>
      <c r="Y105">
        <v>-7.14</v>
      </c>
      <c r="AA105">
        <v>2628.2</v>
      </c>
      <c r="AB105">
        <v>0</v>
      </c>
      <c r="AC105">
        <v>0</v>
      </c>
      <c r="AD105">
        <v>0</v>
      </c>
      <c r="AE105">
        <v>2628.2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3</v>
      </c>
      <c r="AT105">
        <v>-7.14</v>
      </c>
      <c r="AU105" t="s">
        <v>3</v>
      </c>
      <c r="AV105">
        <v>0</v>
      </c>
      <c r="AW105">
        <v>2</v>
      </c>
      <c r="AX105">
        <v>39447748</v>
      </c>
      <c r="AY105">
        <v>1</v>
      </c>
      <c r="AZ105">
        <v>6144</v>
      </c>
      <c r="BA105">
        <v>269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Y105*Source!I791</f>
        <v>0</v>
      </c>
      <c r="CY105">
        <f>AA105</f>
        <v>2628.2</v>
      </c>
      <c r="CZ105">
        <f>AE105</f>
        <v>2628.2</v>
      </c>
      <c r="DA105">
        <f>AI105</f>
        <v>1</v>
      </c>
      <c r="DB105">
        <f t="shared" ref="DB105:DB125" si="14">ROUND(ROUND(AT105*CZ105,2),6)</f>
        <v>-18765.349999999999</v>
      </c>
      <c r="DC105">
        <f t="shared" ref="DC105:DC125" si="15">ROUND(ROUND(AT105*AG105,2),6)</f>
        <v>0</v>
      </c>
    </row>
    <row r="106" spans="1:107" x14ac:dyDescent="0.2">
      <c r="A106">
        <f>ROW(Source!A791)</f>
        <v>791</v>
      </c>
      <c r="B106">
        <v>39292387</v>
      </c>
      <c r="C106">
        <v>39447742</v>
      </c>
      <c r="D106">
        <v>37274368</v>
      </c>
      <c r="E106">
        <v>1</v>
      </c>
      <c r="F106">
        <v>1</v>
      </c>
      <c r="G106">
        <v>25</v>
      </c>
      <c r="H106">
        <v>3</v>
      </c>
      <c r="I106" t="s">
        <v>164</v>
      </c>
      <c r="J106" t="s">
        <v>166</v>
      </c>
      <c r="K106" t="s">
        <v>165</v>
      </c>
      <c r="L106">
        <v>1348</v>
      </c>
      <c r="N106">
        <v>1009</v>
      </c>
      <c r="O106" t="s">
        <v>37</v>
      </c>
      <c r="P106" t="s">
        <v>37</v>
      </c>
      <c r="Q106">
        <v>1000</v>
      </c>
      <c r="W106">
        <v>0</v>
      </c>
      <c r="X106">
        <v>1680765387</v>
      </c>
      <c r="Y106">
        <v>11.9</v>
      </c>
      <c r="AA106">
        <v>2628.2</v>
      </c>
      <c r="AB106">
        <v>0</v>
      </c>
      <c r="AC106">
        <v>0</v>
      </c>
      <c r="AD106">
        <v>0</v>
      </c>
      <c r="AE106">
        <v>2628.2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3</v>
      </c>
      <c r="AT106">
        <v>11.9</v>
      </c>
      <c r="AU106" t="s">
        <v>3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Y106*Source!I791</f>
        <v>0</v>
      </c>
      <c r="CY106">
        <f>AA106</f>
        <v>2628.2</v>
      </c>
      <c r="CZ106">
        <f>AE106</f>
        <v>2628.2</v>
      </c>
      <c r="DA106">
        <f>AI106</f>
        <v>1</v>
      </c>
      <c r="DB106">
        <f t="shared" si="14"/>
        <v>31275.58</v>
      </c>
      <c r="DC106">
        <f t="shared" si="15"/>
        <v>0</v>
      </c>
    </row>
    <row r="107" spans="1:107" x14ac:dyDescent="0.2">
      <c r="A107">
        <f>ROW(Source!A794)</f>
        <v>794</v>
      </c>
      <c r="B107">
        <v>39292387</v>
      </c>
      <c r="C107">
        <v>39447751</v>
      </c>
      <c r="D107">
        <v>37258116</v>
      </c>
      <c r="E107">
        <v>25</v>
      </c>
      <c r="F107">
        <v>1</v>
      </c>
      <c r="G107">
        <v>25</v>
      </c>
      <c r="H107">
        <v>1</v>
      </c>
      <c r="I107" t="s">
        <v>371</v>
      </c>
      <c r="J107" t="s">
        <v>3</v>
      </c>
      <c r="K107" t="s">
        <v>372</v>
      </c>
      <c r="L107">
        <v>1191</v>
      </c>
      <c r="N107">
        <v>1013</v>
      </c>
      <c r="O107" t="s">
        <v>373</v>
      </c>
      <c r="P107" t="s">
        <v>373</v>
      </c>
      <c r="Q107">
        <v>1</v>
      </c>
      <c r="W107">
        <v>0</v>
      </c>
      <c r="X107">
        <v>476480486</v>
      </c>
      <c r="Y107">
        <v>10.3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10.3</v>
      </c>
      <c r="AU107" t="s">
        <v>3</v>
      </c>
      <c r="AV107">
        <v>1</v>
      </c>
      <c r="AW107">
        <v>2</v>
      </c>
      <c r="AX107">
        <v>39447752</v>
      </c>
      <c r="AY107">
        <v>1</v>
      </c>
      <c r="AZ107">
        <v>0</v>
      </c>
      <c r="BA107">
        <v>270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Y107*Source!I794</f>
        <v>0</v>
      </c>
      <c r="CY107">
        <f>AD107</f>
        <v>0</v>
      </c>
      <c r="CZ107">
        <f>AH107</f>
        <v>0</v>
      </c>
      <c r="DA107">
        <f>AL107</f>
        <v>1</v>
      </c>
      <c r="DB107">
        <f t="shared" si="14"/>
        <v>0</v>
      </c>
      <c r="DC107">
        <f t="shared" si="15"/>
        <v>0</v>
      </c>
    </row>
    <row r="108" spans="1:107" x14ac:dyDescent="0.2">
      <c r="A108">
        <f>ROW(Source!A794)</f>
        <v>794</v>
      </c>
      <c r="B108">
        <v>39292387</v>
      </c>
      <c r="C108">
        <v>39447751</v>
      </c>
      <c r="D108">
        <v>37270509</v>
      </c>
      <c r="E108">
        <v>1</v>
      </c>
      <c r="F108">
        <v>1</v>
      </c>
      <c r="G108">
        <v>25</v>
      </c>
      <c r="H108">
        <v>2</v>
      </c>
      <c r="I108" t="s">
        <v>390</v>
      </c>
      <c r="J108" t="s">
        <v>391</v>
      </c>
      <c r="K108" t="s">
        <v>392</v>
      </c>
      <c r="L108">
        <v>1368</v>
      </c>
      <c r="N108">
        <v>1011</v>
      </c>
      <c r="O108" t="s">
        <v>377</v>
      </c>
      <c r="P108" t="s">
        <v>377</v>
      </c>
      <c r="Q108">
        <v>1</v>
      </c>
      <c r="W108">
        <v>0</v>
      </c>
      <c r="X108">
        <v>-1771798638</v>
      </c>
      <c r="Y108">
        <v>0.89</v>
      </c>
      <c r="AA108">
        <v>0</v>
      </c>
      <c r="AB108">
        <v>1207.81</v>
      </c>
      <c r="AC108">
        <v>504.4</v>
      </c>
      <c r="AD108">
        <v>0</v>
      </c>
      <c r="AE108">
        <v>0</v>
      </c>
      <c r="AF108">
        <v>1207.81</v>
      </c>
      <c r="AG108">
        <v>504.4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0.89</v>
      </c>
      <c r="AU108" t="s">
        <v>3</v>
      </c>
      <c r="AV108">
        <v>0</v>
      </c>
      <c r="AW108">
        <v>2</v>
      </c>
      <c r="AX108">
        <v>39447753</v>
      </c>
      <c r="AY108">
        <v>1</v>
      </c>
      <c r="AZ108">
        <v>0</v>
      </c>
      <c r="BA108">
        <v>271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Y108*Source!I794</f>
        <v>0</v>
      </c>
      <c r="CY108">
        <f>AB108</f>
        <v>1207.81</v>
      </c>
      <c r="CZ108">
        <f>AF108</f>
        <v>1207.81</v>
      </c>
      <c r="DA108">
        <f>AJ108</f>
        <v>1</v>
      </c>
      <c r="DB108">
        <f t="shared" si="14"/>
        <v>1074.95</v>
      </c>
      <c r="DC108">
        <f t="shared" si="15"/>
        <v>448.92</v>
      </c>
    </row>
    <row r="109" spans="1:107" x14ac:dyDescent="0.2">
      <c r="A109">
        <f>ROW(Source!A794)</f>
        <v>794</v>
      </c>
      <c r="B109">
        <v>39292387</v>
      </c>
      <c r="C109">
        <v>39447751</v>
      </c>
      <c r="D109">
        <v>37271304</v>
      </c>
      <c r="E109">
        <v>1</v>
      </c>
      <c r="F109">
        <v>1</v>
      </c>
      <c r="G109">
        <v>25</v>
      </c>
      <c r="H109">
        <v>3</v>
      </c>
      <c r="I109" t="s">
        <v>393</v>
      </c>
      <c r="J109" t="s">
        <v>394</v>
      </c>
      <c r="K109" t="s">
        <v>395</v>
      </c>
      <c r="L109">
        <v>1348</v>
      </c>
      <c r="N109">
        <v>1009</v>
      </c>
      <c r="O109" t="s">
        <v>37</v>
      </c>
      <c r="P109" t="s">
        <v>37</v>
      </c>
      <c r="Q109">
        <v>1000</v>
      </c>
      <c r="W109">
        <v>0</v>
      </c>
      <c r="X109">
        <v>-1494593193</v>
      </c>
      <c r="Y109">
        <v>0.06</v>
      </c>
      <c r="AA109">
        <v>29928.9</v>
      </c>
      <c r="AB109">
        <v>0</v>
      </c>
      <c r="AC109">
        <v>0</v>
      </c>
      <c r="AD109">
        <v>0</v>
      </c>
      <c r="AE109">
        <v>29928.9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0.06</v>
      </c>
      <c r="AU109" t="s">
        <v>3</v>
      </c>
      <c r="AV109">
        <v>0</v>
      </c>
      <c r="AW109">
        <v>2</v>
      </c>
      <c r="AX109">
        <v>39447754</v>
      </c>
      <c r="AY109">
        <v>1</v>
      </c>
      <c r="AZ109">
        <v>0</v>
      </c>
      <c r="BA109">
        <v>272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Y109*Source!I794</f>
        <v>0</v>
      </c>
      <c r="CY109">
        <f>AA109</f>
        <v>29928.9</v>
      </c>
      <c r="CZ109">
        <f>AE109</f>
        <v>29928.9</v>
      </c>
      <c r="DA109">
        <f>AI109</f>
        <v>1</v>
      </c>
      <c r="DB109">
        <f t="shared" si="14"/>
        <v>1795.73</v>
      </c>
      <c r="DC109">
        <f t="shared" si="15"/>
        <v>0</v>
      </c>
    </row>
    <row r="110" spans="1:107" x14ac:dyDescent="0.2">
      <c r="A110">
        <f>ROW(Source!A794)</f>
        <v>794</v>
      </c>
      <c r="B110">
        <v>39292387</v>
      </c>
      <c r="C110">
        <v>39447751</v>
      </c>
      <c r="D110">
        <v>37274352</v>
      </c>
      <c r="E110">
        <v>1</v>
      </c>
      <c r="F110">
        <v>1</v>
      </c>
      <c r="G110">
        <v>25</v>
      </c>
      <c r="H110">
        <v>3</v>
      </c>
      <c r="I110" t="s">
        <v>259</v>
      </c>
      <c r="J110" t="s">
        <v>261</v>
      </c>
      <c r="K110" t="s">
        <v>260</v>
      </c>
      <c r="L110">
        <v>1348</v>
      </c>
      <c r="N110">
        <v>1009</v>
      </c>
      <c r="O110" t="s">
        <v>37</v>
      </c>
      <c r="P110" t="s">
        <v>37</v>
      </c>
      <c r="Q110">
        <v>1000</v>
      </c>
      <c r="W110">
        <v>0</v>
      </c>
      <c r="X110">
        <v>1866054802</v>
      </c>
      <c r="Y110">
        <v>11.9</v>
      </c>
      <c r="AA110">
        <v>2727.65</v>
      </c>
      <c r="AB110">
        <v>0</v>
      </c>
      <c r="AC110">
        <v>0</v>
      </c>
      <c r="AD110">
        <v>0</v>
      </c>
      <c r="AE110">
        <v>2727.65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 t="s">
        <v>3</v>
      </c>
      <c r="AT110">
        <v>11.9</v>
      </c>
      <c r="AU110" t="s">
        <v>3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3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Y110*Source!I794</f>
        <v>0</v>
      </c>
      <c r="CY110">
        <f>AA110</f>
        <v>2727.65</v>
      </c>
      <c r="CZ110">
        <f>AE110</f>
        <v>2727.65</v>
      </c>
      <c r="DA110">
        <f>AI110</f>
        <v>1</v>
      </c>
      <c r="DB110">
        <f t="shared" si="14"/>
        <v>32459.040000000001</v>
      </c>
      <c r="DC110">
        <f t="shared" si="15"/>
        <v>0</v>
      </c>
    </row>
    <row r="111" spans="1:107" x14ac:dyDescent="0.2">
      <c r="A111">
        <f>ROW(Source!A794)</f>
        <v>794</v>
      </c>
      <c r="B111">
        <v>39292387</v>
      </c>
      <c r="C111">
        <v>39447751</v>
      </c>
      <c r="D111">
        <v>37274368</v>
      </c>
      <c r="E111">
        <v>1</v>
      </c>
      <c r="F111">
        <v>1</v>
      </c>
      <c r="G111">
        <v>25</v>
      </c>
      <c r="H111">
        <v>3</v>
      </c>
      <c r="I111" t="s">
        <v>164</v>
      </c>
      <c r="J111" t="s">
        <v>166</v>
      </c>
      <c r="K111" t="s">
        <v>165</v>
      </c>
      <c r="L111">
        <v>1348</v>
      </c>
      <c r="N111">
        <v>1009</v>
      </c>
      <c r="O111" t="s">
        <v>37</v>
      </c>
      <c r="P111" t="s">
        <v>37</v>
      </c>
      <c r="Q111">
        <v>1000</v>
      </c>
      <c r="W111">
        <v>1</v>
      </c>
      <c r="X111">
        <v>1680765387</v>
      </c>
      <c r="Y111">
        <v>-7.14</v>
      </c>
      <c r="AA111">
        <v>2628.2</v>
      </c>
      <c r="AB111">
        <v>0</v>
      </c>
      <c r="AC111">
        <v>0</v>
      </c>
      <c r="AD111">
        <v>0</v>
      </c>
      <c r="AE111">
        <v>2628.2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-7.14</v>
      </c>
      <c r="AU111" t="s">
        <v>3</v>
      </c>
      <c r="AV111">
        <v>0</v>
      </c>
      <c r="AW111">
        <v>2</v>
      </c>
      <c r="AX111">
        <v>39447755</v>
      </c>
      <c r="AY111">
        <v>1</v>
      </c>
      <c r="AZ111">
        <v>6144</v>
      </c>
      <c r="BA111">
        <v>273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Y111*Source!I794</f>
        <v>0</v>
      </c>
      <c r="CY111">
        <f>AA111</f>
        <v>2628.2</v>
      </c>
      <c r="CZ111">
        <f>AE111</f>
        <v>2628.2</v>
      </c>
      <c r="DA111">
        <f>AI111</f>
        <v>1</v>
      </c>
      <c r="DB111">
        <f t="shared" si="14"/>
        <v>-18765.349999999999</v>
      </c>
      <c r="DC111">
        <f t="shared" si="15"/>
        <v>0</v>
      </c>
    </row>
    <row r="112" spans="1:107" x14ac:dyDescent="0.2">
      <c r="A112">
        <f>ROW(Source!A831)</f>
        <v>831</v>
      </c>
      <c r="B112">
        <v>39292387</v>
      </c>
      <c r="C112">
        <v>39447904</v>
      </c>
      <c r="D112">
        <v>37258116</v>
      </c>
      <c r="E112">
        <v>25</v>
      </c>
      <c r="F112">
        <v>1</v>
      </c>
      <c r="G112">
        <v>25</v>
      </c>
      <c r="H112">
        <v>1</v>
      </c>
      <c r="I112" t="s">
        <v>371</v>
      </c>
      <c r="J112" t="s">
        <v>3</v>
      </c>
      <c r="K112" t="s">
        <v>372</v>
      </c>
      <c r="L112">
        <v>1191</v>
      </c>
      <c r="N112">
        <v>1013</v>
      </c>
      <c r="O112" t="s">
        <v>373</v>
      </c>
      <c r="P112" t="s">
        <v>373</v>
      </c>
      <c r="Q112">
        <v>1</v>
      </c>
      <c r="W112">
        <v>0</v>
      </c>
      <c r="X112">
        <v>476480486</v>
      </c>
      <c r="Y112">
        <v>0.16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0.16</v>
      </c>
      <c r="AU112" t="s">
        <v>3</v>
      </c>
      <c r="AV112">
        <v>1</v>
      </c>
      <c r="AW112">
        <v>2</v>
      </c>
      <c r="AX112">
        <v>39447909</v>
      </c>
      <c r="AY112">
        <v>1</v>
      </c>
      <c r="AZ112">
        <v>6144</v>
      </c>
      <c r="BA112">
        <v>274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Y112*Source!I831</f>
        <v>0</v>
      </c>
      <c r="CY112">
        <f>AD112</f>
        <v>0</v>
      </c>
      <c r="CZ112">
        <f>AH112</f>
        <v>0</v>
      </c>
      <c r="DA112">
        <f>AL112</f>
        <v>1</v>
      </c>
      <c r="DB112">
        <f t="shared" si="14"/>
        <v>0</v>
      </c>
      <c r="DC112">
        <f t="shared" si="15"/>
        <v>0</v>
      </c>
    </row>
    <row r="113" spans="1:107" x14ac:dyDescent="0.2">
      <c r="A113">
        <f>ROW(Source!A831)</f>
        <v>831</v>
      </c>
      <c r="B113">
        <v>39292387</v>
      </c>
      <c r="C113">
        <v>39447904</v>
      </c>
      <c r="D113">
        <v>37270553</v>
      </c>
      <c r="E113">
        <v>1</v>
      </c>
      <c r="F113">
        <v>1</v>
      </c>
      <c r="G113">
        <v>25</v>
      </c>
      <c r="H113">
        <v>2</v>
      </c>
      <c r="I113" t="s">
        <v>439</v>
      </c>
      <c r="J113" t="s">
        <v>440</v>
      </c>
      <c r="K113" t="s">
        <v>441</v>
      </c>
      <c r="L113">
        <v>1368</v>
      </c>
      <c r="N113">
        <v>1011</v>
      </c>
      <c r="O113" t="s">
        <v>377</v>
      </c>
      <c r="P113" t="s">
        <v>377</v>
      </c>
      <c r="Q113">
        <v>1</v>
      </c>
      <c r="W113">
        <v>0</v>
      </c>
      <c r="X113">
        <v>912082242</v>
      </c>
      <c r="Y113">
        <v>0.04</v>
      </c>
      <c r="AA113">
        <v>0</v>
      </c>
      <c r="AB113">
        <v>1320.92</v>
      </c>
      <c r="AC113">
        <v>1099.01</v>
      </c>
      <c r="AD113">
        <v>0</v>
      </c>
      <c r="AE113">
        <v>0</v>
      </c>
      <c r="AF113">
        <v>1320.92</v>
      </c>
      <c r="AG113">
        <v>1099.01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0.04</v>
      </c>
      <c r="AU113" t="s">
        <v>3</v>
      </c>
      <c r="AV113">
        <v>0</v>
      </c>
      <c r="AW113">
        <v>2</v>
      </c>
      <c r="AX113">
        <v>39447910</v>
      </c>
      <c r="AY113">
        <v>1</v>
      </c>
      <c r="AZ113">
        <v>6144</v>
      </c>
      <c r="BA113">
        <v>275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Y113*Source!I831</f>
        <v>0</v>
      </c>
      <c r="CY113">
        <f>AB113</f>
        <v>1320.92</v>
      </c>
      <c r="CZ113">
        <f>AF113</f>
        <v>1320.92</v>
      </c>
      <c r="DA113">
        <f>AJ113</f>
        <v>1</v>
      </c>
      <c r="DB113">
        <f t="shared" si="14"/>
        <v>52.84</v>
      </c>
      <c r="DC113">
        <f t="shared" si="15"/>
        <v>43.96</v>
      </c>
    </row>
    <row r="114" spans="1:107" x14ac:dyDescent="0.2">
      <c r="A114">
        <f>ROW(Source!A831)</f>
        <v>831</v>
      </c>
      <c r="B114">
        <v>39292387</v>
      </c>
      <c r="C114">
        <v>39447904</v>
      </c>
      <c r="D114">
        <v>37270560</v>
      </c>
      <c r="E114">
        <v>1</v>
      </c>
      <c r="F114">
        <v>1</v>
      </c>
      <c r="G114">
        <v>25</v>
      </c>
      <c r="H114">
        <v>2</v>
      </c>
      <c r="I114" t="s">
        <v>442</v>
      </c>
      <c r="J114" t="s">
        <v>443</v>
      </c>
      <c r="K114" t="s">
        <v>444</v>
      </c>
      <c r="L114">
        <v>1368</v>
      </c>
      <c r="N114">
        <v>1011</v>
      </c>
      <c r="O114" t="s">
        <v>377</v>
      </c>
      <c r="P114" t="s">
        <v>377</v>
      </c>
      <c r="Q114">
        <v>1</v>
      </c>
      <c r="W114">
        <v>0</v>
      </c>
      <c r="X114">
        <v>1614770171</v>
      </c>
      <c r="Y114">
        <v>0.02</v>
      </c>
      <c r="AA114">
        <v>0</v>
      </c>
      <c r="AB114">
        <v>2175.39</v>
      </c>
      <c r="AC114">
        <v>408.02</v>
      </c>
      <c r="AD114">
        <v>0</v>
      </c>
      <c r="AE114">
        <v>0</v>
      </c>
      <c r="AF114">
        <v>2175.39</v>
      </c>
      <c r="AG114">
        <v>408.02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0.02</v>
      </c>
      <c r="AU114" t="s">
        <v>3</v>
      </c>
      <c r="AV114">
        <v>0</v>
      </c>
      <c r="AW114">
        <v>2</v>
      </c>
      <c r="AX114">
        <v>39447911</v>
      </c>
      <c r="AY114">
        <v>1</v>
      </c>
      <c r="AZ114">
        <v>6144</v>
      </c>
      <c r="BA114">
        <v>276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Y114*Source!I831</f>
        <v>0</v>
      </c>
      <c r="CY114">
        <f>AB114</f>
        <v>2175.39</v>
      </c>
      <c r="CZ114">
        <f>AF114</f>
        <v>2175.39</v>
      </c>
      <c r="DA114">
        <f>AJ114</f>
        <v>1</v>
      </c>
      <c r="DB114">
        <f t="shared" si="14"/>
        <v>43.51</v>
      </c>
      <c r="DC114">
        <f t="shared" si="15"/>
        <v>8.16</v>
      </c>
    </row>
    <row r="115" spans="1:107" x14ac:dyDescent="0.2">
      <c r="A115">
        <f>ROW(Source!A831)</f>
        <v>831</v>
      </c>
      <c r="B115">
        <v>39292387</v>
      </c>
      <c r="C115">
        <v>39447904</v>
      </c>
      <c r="D115">
        <v>37273771</v>
      </c>
      <c r="E115">
        <v>1</v>
      </c>
      <c r="F115">
        <v>1</v>
      </c>
      <c r="G115">
        <v>25</v>
      </c>
      <c r="H115">
        <v>3</v>
      </c>
      <c r="I115" t="s">
        <v>445</v>
      </c>
      <c r="J115" t="s">
        <v>446</v>
      </c>
      <c r="K115" t="s">
        <v>447</v>
      </c>
      <c r="L115">
        <v>1346</v>
      </c>
      <c r="N115">
        <v>1009</v>
      </c>
      <c r="O115" t="s">
        <v>330</v>
      </c>
      <c r="P115" t="s">
        <v>330</v>
      </c>
      <c r="Q115">
        <v>1</v>
      </c>
      <c r="W115">
        <v>0</v>
      </c>
      <c r="X115">
        <v>-1877411388</v>
      </c>
      <c r="Y115">
        <v>8.19</v>
      </c>
      <c r="AA115">
        <v>75.94</v>
      </c>
      <c r="AB115">
        <v>0</v>
      </c>
      <c r="AC115">
        <v>0</v>
      </c>
      <c r="AD115">
        <v>0</v>
      </c>
      <c r="AE115">
        <v>75.94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8.19</v>
      </c>
      <c r="AU115" t="s">
        <v>3</v>
      </c>
      <c r="AV115">
        <v>0</v>
      </c>
      <c r="AW115">
        <v>2</v>
      </c>
      <c r="AX115">
        <v>39447912</v>
      </c>
      <c r="AY115">
        <v>1</v>
      </c>
      <c r="AZ115">
        <v>0</v>
      </c>
      <c r="BA115">
        <v>277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Y115*Source!I831</f>
        <v>0</v>
      </c>
      <c r="CY115">
        <f>AA115</f>
        <v>75.94</v>
      </c>
      <c r="CZ115">
        <f>AE115</f>
        <v>75.94</v>
      </c>
      <c r="DA115">
        <f>AI115</f>
        <v>1</v>
      </c>
      <c r="DB115">
        <f t="shared" si="14"/>
        <v>621.95000000000005</v>
      </c>
      <c r="DC115">
        <f t="shared" si="15"/>
        <v>0</v>
      </c>
    </row>
    <row r="116" spans="1:107" x14ac:dyDescent="0.2">
      <c r="A116">
        <f>ROW(Source!A832)</f>
        <v>832</v>
      </c>
      <c r="B116">
        <v>39292387</v>
      </c>
      <c r="C116">
        <v>39447896</v>
      </c>
      <c r="D116">
        <v>37258116</v>
      </c>
      <c r="E116">
        <v>25</v>
      </c>
      <c r="F116">
        <v>1</v>
      </c>
      <c r="G116">
        <v>25</v>
      </c>
      <c r="H116">
        <v>1</v>
      </c>
      <c r="I116" t="s">
        <v>371</v>
      </c>
      <c r="J116" t="s">
        <v>3</v>
      </c>
      <c r="K116" t="s">
        <v>372</v>
      </c>
      <c r="L116">
        <v>1191</v>
      </c>
      <c r="N116">
        <v>1013</v>
      </c>
      <c r="O116" t="s">
        <v>373</v>
      </c>
      <c r="P116" t="s">
        <v>373</v>
      </c>
      <c r="Q116">
        <v>1</v>
      </c>
      <c r="W116">
        <v>0</v>
      </c>
      <c r="X116">
        <v>476480486</v>
      </c>
      <c r="Y116">
        <v>0.06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0.06</v>
      </c>
      <c r="AU116" t="s">
        <v>3</v>
      </c>
      <c r="AV116">
        <v>1</v>
      </c>
      <c r="AW116">
        <v>2</v>
      </c>
      <c r="AX116">
        <v>39447900</v>
      </c>
      <c r="AY116">
        <v>1</v>
      </c>
      <c r="AZ116">
        <v>0</v>
      </c>
      <c r="BA116">
        <v>278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Y116*Source!I832</f>
        <v>0</v>
      </c>
      <c r="CY116">
        <f>AD116</f>
        <v>0</v>
      </c>
      <c r="CZ116">
        <f>AH116</f>
        <v>0</v>
      </c>
      <c r="DA116">
        <f>AL116</f>
        <v>1</v>
      </c>
      <c r="DB116">
        <f t="shared" si="14"/>
        <v>0</v>
      </c>
      <c r="DC116">
        <f t="shared" si="15"/>
        <v>0</v>
      </c>
    </row>
    <row r="117" spans="1:107" x14ac:dyDescent="0.2">
      <c r="A117">
        <f>ROW(Source!A832)</f>
        <v>832</v>
      </c>
      <c r="B117">
        <v>39292387</v>
      </c>
      <c r="C117">
        <v>39447896</v>
      </c>
      <c r="D117">
        <v>37273704</v>
      </c>
      <c r="E117">
        <v>1</v>
      </c>
      <c r="F117">
        <v>1</v>
      </c>
      <c r="G117">
        <v>25</v>
      </c>
      <c r="H117">
        <v>3</v>
      </c>
      <c r="I117" t="s">
        <v>328</v>
      </c>
      <c r="J117" t="s">
        <v>331</v>
      </c>
      <c r="K117" t="s">
        <v>329</v>
      </c>
      <c r="L117">
        <v>1346</v>
      </c>
      <c r="N117">
        <v>1009</v>
      </c>
      <c r="O117" t="s">
        <v>330</v>
      </c>
      <c r="P117" t="s">
        <v>330</v>
      </c>
      <c r="Q117">
        <v>1</v>
      </c>
      <c r="W117">
        <v>1</v>
      </c>
      <c r="X117">
        <v>628112706</v>
      </c>
      <c r="Y117">
        <v>-0.35</v>
      </c>
      <c r="AA117">
        <v>27.08</v>
      </c>
      <c r="AB117">
        <v>0</v>
      </c>
      <c r="AC117">
        <v>0</v>
      </c>
      <c r="AD117">
        <v>0</v>
      </c>
      <c r="AE117">
        <v>27.08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-0.35</v>
      </c>
      <c r="AU117" t="s">
        <v>3</v>
      </c>
      <c r="AV117">
        <v>0</v>
      </c>
      <c r="AW117">
        <v>2</v>
      </c>
      <c r="AX117">
        <v>39447901</v>
      </c>
      <c r="AY117">
        <v>1</v>
      </c>
      <c r="AZ117">
        <v>6144</v>
      </c>
      <c r="BA117">
        <v>279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Y117*Source!I832</f>
        <v>0</v>
      </c>
      <c r="CY117">
        <f>AA117</f>
        <v>27.08</v>
      </c>
      <c r="CZ117">
        <f>AE117</f>
        <v>27.08</v>
      </c>
      <c r="DA117">
        <f>AI117</f>
        <v>1</v>
      </c>
      <c r="DB117">
        <f t="shared" si="14"/>
        <v>-9.48</v>
      </c>
      <c r="DC117">
        <f t="shared" si="15"/>
        <v>0</v>
      </c>
    </row>
    <row r="118" spans="1:107" x14ac:dyDescent="0.2">
      <c r="A118">
        <f>ROW(Source!A832)</f>
        <v>832</v>
      </c>
      <c r="B118">
        <v>39292387</v>
      </c>
      <c r="C118">
        <v>39447896</v>
      </c>
      <c r="D118">
        <v>37273744</v>
      </c>
      <c r="E118">
        <v>1</v>
      </c>
      <c r="F118">
        <v>1</v>
      </c>
      <c r="G118">
        <v>25</v>
      </c>
      <c r="H118">
        <v>3</v>
      </c>
      <c r="I118" t="s">
        <v>333</v>
      </c>
      <c r="J118" t="s">
        <v>335</v>
      </c>
      <c r="K118" t="s">
        <v>334</v>
      </c>
      <c r="L118">
        <v>1348</v>
      </c>
      <c r="N118">
        <v>1009</v>
      </c>
      <c r="O118" t="s">
        <v>37</v>
      </c>
      <c r="P118" t="s">
        <v>37</v>
      </c>
      <c r="Q118">
        <v>1000</v>
      </c>
      <c r="W118">
        <v>0</v>
      </c>
      <c r="X118">
        <v>-22816357</v>
      </c>
      <c r="Y118">
        <v>3.5E-4</v>
      </c>
      <c r="AA118">
        <v>56754.77</v>
      </c>
      <c r="AB118">
        <v>0</v>
      </c>
      <c r="AC118">
        <v>0</v>
      </c>
      <c r="AD118">
        <v>0</v>
      </c>
      <c r="AE118">
        <v>56754.77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3</v>
      </c>
      <c r="AT118">
        <v>3.5E-4</v>
      </c>
      <c r="AU118" t="s">
        <v>3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Y118*Source!I832</f>
        <v>0</v>
      </c>
      <c r="CY118">
        <f>AA118</f>
        <v>56754.77</v>
      </c>
      <c r="CZ118">
        <f>AE118</f>
        <v>56754.77</v>
      </c>
      <c r="DA118">
        <f>AI118</f>
        <v>1</v>
      </c>
      <c r="DB118">
        <f t="shared" si="14"/>
        <v>19.86</v>
      </c>
      <c r="DC118">
        <f t="shared" si="15"/>
        <v>0</v>
      </c>
    </row>
    <row r="119" spans="1:107" x14ac:dyDescent="0.2">
      <c r="A119">
        <f>ROW(Source!A835)</f>
        <v>835</v>
      </c>
      <c r="B119">
        <v>39292387</v>
      </c>
      <c r="C119">
        <v>39447997</v>
      </c>
      <c r="D119">
        <v>37258116</v>
      </c>
      <c r="E119">
        <v>25</v>
      </c>
      <c r="F119">
        <v>1</v>
      </c>
      <c r="G119">
        <v>25</v>
      </c>
      <c r="H119">
        <v>1</v>
      </c>
      <c r="I119" t="s">
        <v>371</v>
      </c>
      <c r="J119" t="s">
        <v>3</v>
      </c>
      <c r="K119" t="s">
        <v>372</v>
      </c>
      <c r="L119">
        <v>1191</v>
      </c>
      <c r="N119">
        <v>1013</v>
      </c>
      <c r="O119" t="s">
        <v>373</v>
      </c>
      <c r="P119" t="s">
        <v>373</v>
      </c>
      <c r="Q119">
        <v>1</v>
      </c>
      <c r="W119">
        <v>0</v>
      </c>
      <c r="X119">
        <v>476480486</v>
      </c>
      <c r="Y119">
        <v>342.54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342.54</v>
      </c>
      <c r="AU119" t="s">
        <v>3</v>
      </c>
      <c r="AV119">
        <v>1</v>
      </c>
      <c r="AW119">
        <v>2</v>
      </c>
      <c r="AX119">
        <v>39448004</v>
      </c>
      <c r="AY119">
        <v>1</v>
      </c>
      <c r="AZ119">
        <v>0</v>
      </c>
      <c r="BA119">
        <v>280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Y119*Source!I835</f>
        <v>0</v>
      </c>
      <c r="CY119">
        <f>AD119</f>
        <v>0</v>
      </c>
      <c r="CZ119">
        <f>AH119</f>
        <v>0</v>
      </c>
      <c r="DA119">
        <f>AL119</f>
        <v>1</v>
      </c>
      <c r="DB119">
        <f t="shared" si="14"/>
        <v>0</v>
      </c>
      <c r="DC119">
        <f t="shared" si="15"/>
        <v>0</v>
      </c>
    </row>
    <row r="120" spans="1:107" x14ac:dyDescent="0.2">
      <c r="A120">
        <f>ROW(Source!A835)</f>
        <v>835</v>
      </c>
      <c r="B120">
        <v>39292387</v>
      </c>
      <c r="C120">
        <v>39447997</v>
      </c>
      <c r="D120">
        <v>37270645</v>
      </c>
      <c r="E120">
        <v>1</v>
      </c>
      <c r="F120">
        <v>1</v>
      </c>
      <c r="G120">
        <v>25</v>
      </c>
      <c r="H120">
        <v>2</v>
      </c>
      <c r="I120" t="s">
        <v>448</v>
      </c>
      <c r="J120" t="s">
        <v>449</v>
      </c>
      <c r="K120" t="s">
        <v>450</v>
      </c>
      <c r="L120">
        <v>1368</v>
      </c>
      <c r="N120">
        <v>1011</v>
      </c>
      <c r="O120" t="s">
        <v>377</v>
      </c>
      <c r="P120" t="s">
        <v>377</v>
      </c>
      <c r="Q120">
        <v>1</v>
      </c>
      <c r="W120">
        <v>0</v>
      </c>
      <c r="X120">
        <v>-1927027141</v>
      </c>
      <c r="Y120">
        <v>13.75</v>
      </c>
      <c r="AA120">
        <v>0</v>
      </c>
      <c r="AB120">
        <v>1238.46</v>
      </c>
      <c r="AC120">
        <v>606.38</v>
      </c>
      <c r="AD120">
        <v>0</v>
      </c>
      <c r="AE120">
        <v>0</v>
      </c>
      <c r="AF120">
        <v>1238.46</v>
      </c>
      <c r="AG120">
        <v>606.38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13.75</v>
      </c>
      <c r="AU120" t="s">
        <v>3</v>
      </c>
      <c r="AV120">
        <v>0</v>
      </c>
      <c r="AW120">
        <v>2</v>
      </c>
      <c r="AX120">
        <v>39448005</v>
      </c>
      <c r="AY120">
        <v>1</v>
      </c>
      <c r="AZ120">
        <v>0</v>
      </c>
      <c r="BA120">
        <v>281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Y120*Source!I835</f>
        <v>0</v>
      </c>
      <c r="CY120">
        <f>AB120</f>
        <v>1238.46</v>
      </c>
      <c r="CZ120">
        <f>AF120</f>
        <v>1238.46</v>
      </c>
      <c r="DA120">
        <f>AJ120</f>
        <v>1</v>
      </c>
      <c r="DB120">
        <f t="shared" si="14"/>
        <v>17028.830000000002</v>
      </c>
      <c r="DC120">
        <f t="shared" si="15"/>
        <v>8337.73</v>
      </c>
    </row>
    <row r="121" spans="1:107" x14ac:dyDescent="0.2">
      <c r="A121">
        <f>ROW(Source!A835)</f>
        <v>835</v>
      </c>
      <c r="B121">
        <v>39292387</v>
      </c>
      <c r="C121">
        <v>39447997</v>
      </c>
      <c r="D121">
        <v>37272246</v>
      </c>
      <c r="E121">
        <v>1</v>
      </c>
      <c r="F121">
        <v>1</v>
      </c>
      <c r="G121">
        <v>25</v>
      </c>
      <c r="H121">
        <v>3</v>
      </c>
      <c r="I121" t="s">
        <v>451</v>
      </c>
      <c r="J121" t="s">
        <v>452</v>
      </c>
      <c r="K121" t="s">
        <v>453</v>
      </c>
      <c r="L121">
        <v>1348</v>
      </c>
      <c r="N121">
        <v>1009</v>
      </c>
      <c r="O121" t="s">
        <v>37</v>
      </c>
      <c r="P121" t="s">
        <v>37</v>
      </c>
      <c r="Q121">
        <v>1000</v>
      </c>
      <c r="W121">
        <v>0</v>
      </c>
      <c r="X121">
        <v>-763955304</v>
      </c>
      <c r="Y121">
        <v>4.8000000000000001E-2</v>
      </c>
      <c r="AA121">
        <v>131633.01999999999</v>
      </c>
      <c r="AB121">
        <v>0</v>
      </c>
      <c r="AC121">
        <v>0</v>
      </c>
      <c r="AD121">
        <v>0</v>
      </c>
      <c r="AE121">
        <v>131633.01999999999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4.8000000000000001E-2</v>
      </c>
      <c r="AU121" t="s">
        <v>3</v>
      </c>
      <c r="AV121">
        <v>0</v>
      </c>
      <c r="AW121">
        <v>2</v>
      </c>
      <c r="AX121">
        <v>39448006</v>
      </c>
      <c r="AY121">
        <v>1</v>
      </c>
      <c r="AZ121">
        <v>0</v>
      </c>
      <c r="BA121">
        <v>282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Y121*Source!I835</f>
        <v>0</v>
      </c>
      <c r="CY121">
        <f>AA121</f>
        <v>131633.01999999999</v>
      </c>
      <c r="CZ121">
        <f>AE121</f>
        <v>131633.01999999999</v>
      </c>
      <c r="DA121">
        <f>AI121</f>
        <v>1</v>
      </c>
      <c r="DB121">
        <f t="shared" si="14"/>
        <v>6318.38</v>
      </c>
      <c r="DC121">
        <f t="shared" si="15"/>
        <v>0</v>
      </c>
    </row>
    <row r="122" spans="1:107" x14ac:dyDescent="0.2">
      <c r="A122">
        <f>ROW(Source!A835)</f>
        <v>835</v>
      </c>
      <c r="B122">
        <v>39292387</v>
      </c>
      <c r="C122">
        <v>39447997</v>
      </c>
      <c r="D122">
        <v>37275913</v>
      </c>
      <c r="E122">
        <v>1</v>
      </c>
      <c r="F122">
        <v>1</v>
      </c>
      <c r="G122">
        <v>25</v>
      </c>
      <c r="H122">
        <v>3</v>
      </c>
      <c r="I122" t="s">
        <v>354</v>
      </c>
      <c r="J122" t="s">
        <v>356</v>
      </c>
      <c r="K122" t="s">
        <v>355</v>
      </c>
      <c r="L122">
        <v>1354</v>
      </c>
      <c r="N122">
        <v>1010</v>
      </c>
      <c r="O122" t="s">
        <v>343</v>
      </c>
      <c r="P122" t="s">
        <v>343</v>
      </c>
      <c r="Q122">
        <v>1</v>
      </c>
      <c r="W122">
        <v>0</v>
      </c>
      <c r="X122">
        <v>640092285</v>
      </c>
      <c r="Y122">
        <v>100</v>
      </c>
      <c r="AA122">
        <v>5774.67</v>
      </c>
      <c r="AB122">
        <v>0</v>
      </c>
      <c r="AC122">
        <v>0</v>
      </c>
      <c r="AD122">
        <v>0</v>
      </c>
      <c r="AE122">
        <v>5774.67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3</v>
      </c>
      <c r="AT122">
        <v>100</v>
      </c>
      <c r="AU122" t="s">
        <v>3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3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Y122*Source!I835</f>
        <v>0</v>
      </c>
      <c r="CY122">
        <f>AA122</f>
        <v>5774.67</v>
      </c>
      <c r="CZ122">
        <f>AE122</f>
        <v>5774.67</v>
      </c>
      <c r="DA122">
        <f>AI122</f>
        <v>1</v>
      </c>
      <c r="DB122">
        <f t="shared" si="14"/>
        <v>577467</v>
      </c>
      <c r="DC122">
        <f t="shared" si="15"/>
        <v>0</v>
      </c>
    </row>
    <row r="123" spans="1:107" x14ac:dyDescent="0.2">
      <c r="A123">
        <f>ROW(Source!A835)</f>
        <v>835</v>
      </c>
      <c r="B123">
        <v>39292387</v>
      </c>
      <c r="C123">
        <v>39447997</v>
      </c>
      <c r="D123">
        <v>37275946</v>
      </c>
      <c r="E123">
        <v>1</v>
      </c>
      <c r="F123">
        <v>1</v>
      </c>
      <c r="G123">
        <v>25</v>
      </c>
      <c r="H123">
        <v>3</v>
      </c>
      <c r="I123" t="s">
        <v>346</v>
      </c>
      <c r="J123" t="s">
        <v>348</v>
      </c>
      <c r="K123" t="s">
        <v>347</v>
      </c>
      <c r="L123">
        <v>1354</v>
      </c>
      <c r="N123">
        <v>1010</v>
      </c>
      <c r="O123" t="s">
        <v>343</v>
      </c>
      <c r="P123" t="s">
        <v>343</v>
      </c>
      <c r="Q123">
        <v>1</v>
      </c>
      <c r="W123">
        <v>1</v>
      </c>
      <c r="X123">
        <v>4954026</v>
      </c>
      <c r="Y123">
        <v>-100</v>
      </c>
      <c r="AA123">
        <v>1799.61</v>
      </c>
      <c r="AB123">
        <v>0</v>
      </c>
      <c r="AC123">
        <v>0</v>
      </c>
      <c r="AD123">
        <v>0</v>
      </c>
      <c r="AE123">
        <v>1799.61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-100</v>
      </c>
      <c r="AU123" t="s">
        <v>3</v>
      </c>
      <c r="AV123">
        <v>0</v>
      </c>
      <c r="AW123">
        <v>2</v>
      </c>
      <c r="AX123">
        <v>39448007</v>
      </c>
      <c r="AY123">
        <v>1</v>
      </c>
      <c r="AZ123">
        <v>6144</v>
      </c>
      <c r="BA123">
        <v>283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Y123*Source!I835</f>
        <v>0</v>
      </c>
      <c r="CY123">
        <f>AA123</f>
        <v>1799.61</v>
      </c>
      <c r="CZ123">
        <f>AE123</f>
        <v>1799.61</v>
      </c>
      <c r="DA123">
        <f>AI123</f>
        <v>1</v>
      </c>
      <c r="DB123">
        <f t="shared" si="14"/>
        <v>-179961</v>
      </c>
      <c r="DC123">
        <f t="shared" si="15"/>
        <v>0</v>
      </c>
    </row>
    <row r="124" spans="1:107" x14ac:dyDescent="0.2">
      <c r="A124">
        <f>ROW(Source!A835)</f>
        <v>835</v>
      </c>
      <c r="B124">
        <v>39292387</v>
      </c>
      <c r="C124">
        <v>39447997</v>
      </c>
      <c r="D124">
        <v>37275947</v>
      </c>
      <c r="E124">
        <v>1</v>
      </c>
      <c r="F124">
        <v>1</v>
      </c>
      <c r="G124">
        <v>25</v>
      </c>
      <c r="H124">
        <v>3</v>
      </c>
      <c r="I124" t="s">
        <v>341</v>
      </c>
      <c r="J124" t="s">
        <v>344</v>
      </c>
      <c r="K124" t="s">
        <v>342</v>
      </c>
      <c r="L124">
        <v>1354</v>
      </c>
      <c r="N124">
        <v>1010</v>
      </c>
      <c r="O124" t="s">
        <v>343</v>
      </c>
      <c r="P124" t="s">
        <v>343</v>
      </c>
      <c r="Q124">
        <v>1</v>
      </c>
      <c r="W124">
        <v>0</v>
      </c>
      <c r="X124">
        <v>-1327641858</v>
      </c>
      <c r="Y124">
        <v>200</v>
      </c>
      <c r="AA124">
        <v>127.19</v>
      </c>
      <c r="AB124">
        <v>0</v>
      </c>
      <c r="AC124">
        <v>0</v>
      </c>
      <c r="AD124">
        <v>0</v>
      </c>
      <c r="AE124">
        <v>127.19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 t="s">
        <v>3</v>
      </c>
      <c r="AT124">
        <v>200</v>
      </c>
      <c r="AU124" t="s">
        <v>3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3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Y124*Source!I835</f>
        <v>0</v>
      </c>
      <c r="CY124">
        <f>AA124</f>
        <v>127.19</v>
      </c>
      <c r="CZ124">
        <f>AE124</f>
        <v>127.19</v>
      </c>
      <c r="DA124">
        <f>AI124</f>
        <v>1</v>
      </c>
      <c r="DB124">
        <f t="shared" si="14"/>
        <v>25438</v>
      </c>
      <c r="DC124">
        <f t="shared" si="15"/>
        <v>0</v>
      </c>
    </row>
    <row r="125" spans="1:107" x14ac:dyDescent="0.2">
      <c r="A125">
        <f>ROW(Source!A835)</f>
        <v>835</v>
      </c>
      <c r="B125">
        <v>39292387</v>
      </c>
      <c r="C125">
        <v>39447997</v>
      </c>
      <c r="D125">
        <v>37275847</v>
      </c>
      <c r="E125">
        <v>1</v>
      </c>
      <c r="F125">
        <v>1</v>
      </c>
      <c r="G125">
        <v>25</v>
      </c>
      <c r="H125">
        <v>3</v>
      </c>
      <c r="I125" t="s">
        <v>350</v>
      </c>
      <c r="J125" t="s">
        <v>352</v>
      </c>
      <c r="K125" t="s">
        <v>351</v>
      </c>
      <c r="L125">
        <v>1348</v>
      </c>
      <c r="N125">
        <v>1009</v>
      </c>
      <c r="O125" t="s">
        <v>37</v>
      </c>
      <c r="P125" t="s">
        <v>37</v>
      </c>
      <c r="Q125">
        <v>1000</v>
      </c>
      <c r="W125">
        <v>0</v>
      </c>
      <c r="X125">
        <v>1352979515</v>
      </c>
      <c r="Y125">
        <v>1.29</v>
      </c>
      <c r="AA125">
        <v>68183.360000000001</v>
      </c>
      <c r="AB125">
        <v>0</v>
      </c>
      <c r="AC125">
        <v>0</v>
      </c>
      <c r="AD125">
        <v>0</v>
      </c>
      <c r="AE125">
        <v>68183.360000000001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3</v>
      </c>
      <c r="AT125">
        <v>1.29</v>
      </c>
      <c r="AU125" t="s">
        <v>3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Y125*Source!I835</f>
        <v>0</v>
      </c>
      <c r="CY125">
        <f>AA125</f>
        <v>68183.360000000001</v>
      </c>
      <c r="CZ125">
        <f>AE125</f>
        <v>68183.360000000001</v>
      </c>
      <c r="DA125">
        <f>AI125</f>
        <v>1</v>
      </c>
      <c r="DB125">
        <f t="shared" si="14"/>
        <v>87956.53</v>
      </c>
      <c r="DC125">
        <f t="shared" si="15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28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ROW(Source!A32)</f>
        <v>32</v>
      </c>
      <c r="B1">
        <v>39296617</v>
      </c>
      <c r="C1">
        <v>39296616</v>
      </c>
      <c r="D1">
        <v>37258116</v>
      </c>
      <c r="E1">
        <v>25</v>
      </c>
      <c r="F1">
        <v>1</v>
      </c>
      <c r="G1">
        <v>25</v>
      </c>
      <c r="H1">
        <v>1</v>
      </c>
      <c r="I1" t="s">
        <v>371</v>
      </c>
      <c r="J1" t="s">
        <v>3</v>
      </c>
      <c r="K1" t="s">
        <v>372</v>
      </c>
      <c r="L1">
        <v>1191</v>
      </c>
      <c r="N1">
        <v>1013</v>
      </c>
      <c r="O1" t="s">
        <v>373</v>
      </c>
      <c r="P1" t="s">
        <v>373</v>
      </c>
      <c r="Q1">
        <v>1</v>
      </c>
      <c r="X1">
        <v>155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155</v>
      </c>
      <c r="AH1">
        <v>3</v>
      </c>
      <c r="AI1">
        <v>-1</v>
      </c>
      <c r="AJ1" t="s">
        <v>3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ROW(Source!A32)</f>
        <v>32</v>
      </c>
      <c r="B2">
        <v>39296618</v>
      </c>
      <c r="C2">
        <v>39296616</v>
      </c>
      <c r="D2">
        <v>37270678</v>
      </c>
      <c r="E2">
        <v>1</v>
      </c>
      <c r="F2">
        <v>1</v>
      </c>
      <c r="G2">
        <v>25</v>
      </c>
      <c r="H2">
        <v>2</v>
      </c>
      <c r="I2" t="s">
        <v>454</v>
      </c>
      <c r="J2" t="s">
        <v>455</v>
      </c>
      <c r="K2" t="s">
        <v>456</v>
      </c>
      <c r="L2">
        <v>1368</v>
      </c>
      <c r="N2">
        <v>1011</v>
      </c>
      <c r="O2" t="s">
        <v>377</v>
      </c>
      <c r="P2" t="s">
        <v>377</v>
      </c>
      <c r="Q2">
        <v>1</v>
      </c>
      <c r="X2">
        <v>37.5</v>
      </c>
      <c r="Y2">
        <v>0</v>
      </c>
      <c r="Z2">
        <v>713.48</v>
      </c>
      <c r="AA2">
        <v>402.71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37.5</v>
      </c>
      <c r="AH2">
        <v>3</v>
      </c>
      <c r="AI2">
        <v>-1</v>
      </c>
      <c r="AJ2" t="s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ROW(Source!A32)</f>
        <v>32</v>
      </c>
      <c r="B3">
        <v>39296619</v>
      </c>
      <c r="C3">
        <v>39296616</v>
      </c>
      <c r="D3">
        <v>37271181</v>
      </c>
      <c r="E3">
        <v>1</v>
      </c>
      <c r="F3">
        <v>1</v>
      </c>
      <c r="G3">
        <v>25</v>
      </c>
      <c r="H3">
        <v>2</v>
      </c>
      <c r="I3" t="s">
        <v>417</v>
      </c>
      <c r="J3" t="s">
        <v>418</v>
      </c>
      <c r="K3" t="s">
        <v>419</v>
      </c>
      <c r="L3">
        <v>1368</v>
      </c>
      <c r="N3">
        <v>1011</v>
      </c>
      <c r="O3" t="s">
        <v>377</v>
      </c>
      <c r="P3" t="s">
        <v>377</v>
      </c>
      <c r="Q3">
        <v>1</v>
      </c>
      <c r="X3">
        <v>75</v>
      </c>
      <c r="Y3">
        <v>0</v>
      </c>
      <c r="Z3">
        <v>5.41</v>
      </c>
      <c r="AA3">
        <v>0.02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75</v>
      </c>
      <c r="AH3">
        <v>3</v>
      </c>
      <c r="AI3">
        <v>-1</v>
      </c>
      <c r="AJ3" t="s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39296620</v>
      </c>
      <c r="C4">
        <v>39296616</v>
      </c>
      <c r="D4">
        <v>37270548</v>
      </c>
      <c r="E4">
        <v>1</v>
      </c>
      <c r="F4">
        <v>1</v>
      </c>
      <c r="G4">
        <v>25</v>
      </c>
      <c r="H4">
        <v>2</v>
      </c>
      <c r="I4" t="s">
        <v>378</v>
      </c>
      <c r="J4" t="s">
        <v>379</v>
      </c>
      <c r="K4" t="s">
        <v>380</v>
      </c>
      <c r="L4">
        <v>1368</v>
      </c>
      <c r="N4">
        <v>1011</v>
      </c>
      <c r="O4" t="s">
        <v>377</v>
      </c>
      <c r="P4" t="s">
        <v>377</v>
      </c>
      <c r="Q4">
        <v>1</v>
      </c>
      <c r="X4">
        <v>1.55</v>
      </c>
      <c r="Y4">
        <v>0</v>
      </c>
      <c r="Z4">
        <v>1364.77</v>
      </c>
      <c r="AA4">
        <v>610.30999999999995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1.55</v>
      </c>
      <c r="AH4">
        <v>3</v>
      </c>
      <c r="AI4">
        <v>-1</v>
      </c>
      <c r="AJ4" t="s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ROW(Source!A33)</f>
        <v>33</v>
      </c>
      <c r="B5">
        <v>39445108</v>
      </c>
      <c r="C5">
        <v>39445104</v>
      </c>
      <c r="D5">
        <v>37258116</v>
      </c>
      <c r="E5">
        <v>25</v>
      </c>
      <c r="F5">
        <v>1</v>
      </c>
      <c r="G5">
        <v>25</v>
      </c>
      <c r="H5">
        <v>1</v>
      </c>
      <c r="I5" t="s">
        <v>371</v>
      </c>
      <c r="J5" t="s">
        <v>3</v>
      </c>
      <c r="K5" t="s">
        <v>372</v>
      </c>
      <c r="L5">
        <v>1191</v>
      </c>
      <c r="N5">
        <v>1013</v>
      </c>
      <c r="O5" t="s">
        <v>373</v>
      </c>
      <c r="P5" t="s">
        <v>373</v>
      </c>
      <c r="Q5">
        <v>1</v>
      </c>
      <c r="X5">
        <v>11.7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</v>
      </c>
      <c r="AG5">
        <v>11.7</v>
      </c>
      <c r="AH5">
        <v>2</v>
      </c>
      <c r="AI5">
        <v>39445105</v>
      </c>
      <c r="AJ5">
        <v>1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ROW(Source!A33)</f>
        <v>33</v>
      </c>
      <c r="B6">
        <v>39445109</v>
      </c>
      <c r="C6">
        <v>39445104</v>
      </c>
      <c r="D6">
        <v>37270366</v>
      </c>
      <c r="E6">
        <v>1</v>
      </c>
      <c r="F6">
        <v>1</v>
      </c>
      <c r="G6">
        <v>25</v>
      </c>
      <c r="H6">
        <v>2</v>
      </c>
      <c r="I6" t="s">
        <v>374</v>
      </c>
      <c r="J6" t="s">
        <v>375</v>
      </c>
      <c r="K6" t="s">
        <v>376</v>
      </c>
      <c r="L6">
        <v>1368</v>
      </c>
      <c r="N6">
        <v>1011</v>
      </c>
      <c r="O6" t="s">
        <v>377</v>
      </c>
      <c r="P6" t="s">
        <v>377</v>
      </c>
      <c r="Q6">
        <v>1</v>
      </c>
      <c r="X6">
        <v>1.26</v>
      </c>
      <c r="Y6">
        <v>0</v>
      </c>
      <c r="Z6">
        <v>1159.46</v>
      </c>
      <c r="AA6">
        <v>525.74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1.26</v>
      </c>
      <c r="AH6">
        <v>2</v>
      </c>
      <c r="AI6">
        <v>39445106</v>
      </c>
      <c r="AJ6">
        <v>2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ROW(Source!A33)</f>
        <v>33</v>
      </c>
      <c r="B7">
        <v>39445110</v>
      </c>
      <c r="C7">
        <v>39445104</v>
      </c>
      <c r="D7">
        <v>37270548</v>
      </c>
      <c r="E7">
        <v>1</v>
      </c>
      <c r="F7">
        <v>1</v>
      </c>
      <c r="G7">
        <v>25</v>
      </c>
      <c r="H7">
        <v>2</v>
      </c>
      <c r="I7" t="s">
        <v>378</v>
      </c>
      <c r="J7" t="s">
        <v>379</v>
      </c>
      <c r="K7" t="s">
        <v>380</v>
      </c>
      <c r="L7">
        <v>1368</v>
      </c>
      <c r="N7">
        <v>1011</v>
      </c>
      <c r="O7" t="s">
        <v>377</v>
      </c>
      <c r="P7" t="s">
        <v>377</v>
      </c>
      <c r="Q7">
        <v>1</v>
      </c>
      <c r="X7">
        <v>1.7</v>
      </c>
      <c r="Y7">
        <v>0</v>
      </c>
      <c r="Z7">
        <v>1364.77</v>
      </c>
      <c r="AA7">
        <v>610.30999999999995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1.7</v>
      </c>
      <c r="AH7">
        <v>2</v>
      </c>
      <c r="AI7">
        <v>39445107</v>
      </c>
      <c r="AJ7">
        <v>3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ROW(Source!A34)</f>
        <v>34</v>
      </c>
      <c r="B8">
        <v>39296629</v>
      </c>
      <c r="C8">
        <v>39296628</v>
      </c>
      <c r="D8">
        <v>37258116</v>
      </c>
      <c r="E8">
        <v>25</v>
      </c>
      <c r="F8">
        <v>1</v>
      </c>
      <c r="G8">
        <v>25</v>
      </c>
      <c r="H8">
        <v>1</v>
      </c>
      <c r="I8" t="s">
        <v>371</v>
      </c>
      <c r="J8" t="s">
        <v>3</v>
      </c>
      <c r="K8" t="s">
        <v>372</v>
      </c>
      <c r="L8">
        <v>1191</v>
      </c>
      <c r="N8">
        <v>1013</v>
      </c>
      <c r="O8" t="s">
        <v>373</v>
      </c>
      <c r="P8" t="s">
        <v>373</v>
      </c>
      <c r="Q8">
        <v>1</v>
      </c>
      <c r="X8">
        <v>76.7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3</v>
      </c>
      <c r="AG8">
        <v>76.7</v>
      </c>
      <c r="AH8">
        <v>3</v>
      </c>
      <c r="AI8">
        <v>-1</v>
      </c>
      <c r="AJ8" t="s">
        <v>3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ROW(Source!A35)</f>
        <v>35</v>
      </c>
      <c r="B9">
        <v>39296631</v>
      </c>
      <c r="C9">
        <v>39296630</v>
      </c>
      <c r="D9">
        <v>37270322</v>
      </c>
      <c r="E9">
        <v>1</v>
      </c>
      <c r="F9">
        <v>1</v>
      </c>
      <c r="G9">
        <v>25</v>
      </c>
      <c r="H9">
        <v>2</v>
      </c>
      <c r="I9" t="s">
        <v>457</v>
      </c>
      <c r="J9" t="s">
        <v>458</v>
      </c>
      <c r="K9" t="s">
        <v>459</v>
      </c>
      <c r="L9">
        <v>1368</v>
      </c>
      <c r="N9">
        <v>1011</v>
      </c>
      <c r="O9" t="s">
        <v>377</v>
      </c>
      <c r="P9" t="s">
        <v>377</v>
      </c>
      <c r="Q9">
        <v>1</v>
      </c>
      <c r="X9">
        <v>5.3699999999999998E-2</v>
      </c>
      <c r="Y9">
        <v>0</v>
      </c>
      <c r="Z9">
        <v>1451.71</v>
      </c>
      <c r="AA9">
        <v>457.95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5.3699999999999998E-2</v>
      </c>
      <c r="AH9">
        <v>3</v>
      </c>
      <c r="AI9">
        <v>-1</v>
      </c>
      <c r="AJ9" t="s">
        <v>3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ROW(Source!A36)</f>
        <v>36</v>
      </c>
      <c r="B10">
        <v>39296633</v>
      </c>
      <c r="C10">
        <v>39296632</v>
      </c>
      <c r="D10">
        <v>37271109</v>
      </c>
      <c r="E10">
        <v>1</v>
      </c>
      <c r="F10">
        <v>1</v>
      </c>
      <c r="G10">
        <v>25</v>
      </c>
      <c r="H10">
        <v>2</v>
      </c>
      <c r="I10" t="s">
        <v>460</v>
      </c>
      <c r="J10" t="s">
        <v>461</v>
      </c>
      <c r="K10" t="s">
        <v>462</v>
      </c>
      <c r="L10">
        <v>1368</v>
      </c>
      <c r="N10">
        <v>1011</v>
      </c>
      <c r="O10" t="s">
        <v>377</v>
      </c>
      <c r="P10" t="s">
        <v>377</v>
      </c>
      <c r="Q10">
        <v>1</v>
      </c>
      <c r="X10">
        <v>0.02</v>
      </c>
      <c r="Y10">
        <v>0</v>
      </c>
      <c r="Z10">
        <v>952.49</v>
      </c>
      <c r="AA10">
        <v>301.5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0.02</v>
      </c>
      <c r="AH10">
        <v>3</v>
      </c>
      <c r="AI10">
        <v>-1</v>
      </c>
      <c r="AJ10" t="s">
        <v>3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ROW(Source!A36)</f>
        <v>36</v>
      </c>
      <c r="B11">
        <v>39296634</v>
      </c>
      <c r="C11">
        <v>39296632</v>
      </c>
      <c r="D11">
        <v>37271110</v>
      </c>
      <c r="E11">
        <v>1</v>
      </c>
      <c r="F11">
        <v>1</v>
      </c>
      <c r="G11">
        <v>25</v>
      </c>
      <c r="H11">
        <v>2</v>
      </c>
      <c r="I11" t="s">
        <v>387</v>
      </c>
      <c r="J11" t="s">
        <v>388</v>
      </c>
      <c r="K11" t="s">
        <v>389</v>
      </c>
      <c r="L11">
        <v>1368</v>
      </c>
      <c r="N11">
        <v>1011</v>
      </c>
      <c r="O11" t="s">
        <v>377</v>
      </c>
      <c r="P11" t="s">
        <v>377</v>
      </c>
      <c r="Q11">
        <v>1</v>
      </c>
      <c r="X11">
        <v>1.7999999999999999E-2</v>
      </c>
      <c r="Y11">
        <v>0</v>
      </c>
      <c r="Z11">
        <v>993.6</v>
      </c>
      <c r="AA11">
        <v>301.8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1.7999999999999999E-2</v>
      </c>
      <c r="AH11">
        <v>3</v>
      </c>
      <c r="AI11">
        <v>-1</v>
      </c>
      <c r="AJ11" t="s">
        <v>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ROW(Source!A37)</f>
        <v>37</v>
      </c>
      <c r="B12">
        <v>39296636</v>
      </c>
      <c r="C12">
        <v>39296635</v>
      </c>
      <c r="D12">
        <v>37258116</v>
      </c>
      <c r="E12">
        <v>25</v>
      </c>
      <c r="F12">
        <v>1</v>
      </c>
      <c r="G12">
        <v>25</v>
      </c>
      <c r="H12">
        <v>1</v>
      </c>
      <c r="I12" t="s">
        <v>371</v>
      </c>
      <c r="J12" t="s">
        <v>3</v>
      </c>
      <c r="K12" t="s">
        <v>372</v>
      </c>
      <c r="L12">
        <v>1191</v>
      </c>
      <c r="N12">
        <v>1013</v>
      </c>
      <c r="O12" t="s">
        <v>373</v>
      </c>
      <c r="P12" t="s">
        <v>373</v>
      </c>
      <c r="Q12">
        <v>1</v>
      </c>
      <c r="X12">
        <v>1.02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F12" t="s">
        <v>3</v>
      </c>
      <c r="AG12">
        <v>1.02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ROW(Source!A38)</f>
        <v>38</v>
      </c>
      <c r="B13">
        <v>39296638</v>
      </c>
      <c r="C13">
        <v>39296637</v>
      </c>
      <c r="D13">
        <v>37271109</v>
      </c>
      <c r="E13">
        <v>1</v>
      </c>
      <c r="F13">
        <v>1</v>
      </c>
      <c r="G13">
        <v>25</v>
      </c>
      <c r="H13">
        <v>2</v>
      </c>
      <c r="I13" t="s">
        <v>460</v>
      </c>
      <c r="J13" t="s">
        <v>461</v>
      </c>
      <c r="K13" t="s">
        <v>462</v>
      </c>
      <c r="L13">
        <v>1368</v>
      </c>
      <c r="N13">
        <v>1011</v>
      </c>
      <c r="O13" t="s">
        <v>377</v>
      </c>
      <c r="P13" t="s">
        <v>377</v>
      </c>
      <c r="Q13">
        <v>1</v>
      </c>
      <c r="X13">
        <v>5.3999999999999999E-2</v>
      </c>
      <c r="Y13">
        <v>0</v>
      </c>
      <c r="Z13">
        <v>952.49</v>
      </c>
      <c r="AA13">
        <v>301.5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5.3999999999999999E-2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ROW(Source!A38)</f>
        <v>38</v>
      </c>
      <c r="B14">
        <v>39296639</v>
      </c>
      <c r="C14">
        <v>39296637</v>
      </c>
      <c r="D14">
        <v>37271110</v>
      </c>
      <c r="E14">
        <v>1</v>
      </c>
      <c r="F14">
        <v>1</v>
      </c>
      <c r="G14">
        <v>25</v>
      </c>
      <c r="H14">
        <v>2</v>
      </c>
      <c r="I14" t="s">
        <v>387</v>
      </c>
      <c r="J14" t="s">
        <v>388</v>
      </c>
      <c r="K14" t="s">
        <v>389</v>
      </c>
      <c r="L14">
        <v>1368</v>
      </c>
      <c r="N14">
        <v>1011</v>
      </c>
      <c r="O14" t="s">
        <v>377</v>
      </c>
      <c r="P14" t="s">
        <v>377</v>
      </c>
      <c r="Q14">
        <v>1</v>
      </c>
      <c r="X14">
        <v>5.5E-2</v>
      </c>
      <c r="Y14">
        <v>0</v>
      </c>
      <c r="Z14">
        <v>993.6</v>
      </c>
      <c r="AA14">
        <v>301.8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5.5E-2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ROW(Source!A39)</f>
        <v>39</v>
      </c>
      <c r="B15">
        <v>39296641</v>
      </c>
      <c r="C15">
        <v>39296640</v>
      </c>
      <c r="D15">
        <v>37271109</v>
      </c>
      <c r="E15">
        <v>1</v>
      </c>
      <c r="F15">
        <v>1</v>
      </c>
      <c r="G15">
        <v>25</v>
      </c>
      <c r="H15">
        <v>2</v>
      </c>
      <c r="I15" t="s">
        <v>460</v>
      </c>
      <c r="J15" t="s">
        <v>461</v>
      </c>
      <c r="K15" t="s">
        <v>462</v>
      </c>
      <c r="L15">
        <v>1368</v>
      </c>
      <c r="N15">
        <v>1011</v>
      </c>
      <c r="O15" t="s">
        <v>377</v>
      </c>
      <c r="P15" t="s">
        <v>377</v>
      </c>
      <c r="Q15">
        <v>1</v>
      </c>
      <c r="X15">
        <v>0.01</v>
      </c>
      <c r="Y15">
        <v>0</v>
      </c>
      <c r="Z15">
        <v>952.49</v>
      </c>
      <c r="AA15">
        <v>301.5</v>
      </c>
      <c r="AB15">
        <v>0</v>
      </c>
      <c r="AC15">
        <v>0</v>
      </c>
      <c r="AD15">
        <v>1</v>
      </c>
      <c r="AE15">
        <v>0</v>
      </c>
      <c r="AF15" t="s">
        <v>56</v>
      </c>
      <c r="AG15">
        <v>0.26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ROW(Source!A39)</f>
        <v>39</v>
      </c>
      <c r="B16">
        <v>39296642</v>
      </c>
      <c r="C16">
        <v>39296640</v>
      </c>
      <c r="D16">
        <v>37271110</v>
      </c>
      <c r="E16">
        <v>1</v>
      </c>
      <c r="F16">
        <v>1</v>
      </c>
      <c r="G16">
        <v>25</v>
      </c>
      <c r="H16">
        <v>2</v>
      </c>
      <c r="I16" t="s">
        <v>387</v>
      </c>
      <c r="J16" t="s">
        <v>388</v>
      </c>
      <c r="K16" t="s">
        <v>389</v>
      </c>
      <c r="L16">
        <v>1368</v>
      </c>
      <c r="N16">
        <v>1011</v>
      </c>
      <c r="O16" t="s">
        <v>377</v>
      </c>
      <c r="P16" t="s">
        <v>377</v>
      </c>
      <c r="Q16">
        <v>1</v>
      </c>
      <c r="X16">
        <v>8.0000000000000002E-3</v>
      </c>
      <c r="Y16">
        <v>0</v>
      </c>
      <c r="Z16">
        <v>993.6</v>
      </c>
      <c r="AA16">
        <v>301.8</v>
      </c>
      <c r="AB16">
        <v>0</v>
      </c>
      <c r="AC16">
        <v>0</v>
      </c>
      <c r="AD16">
        <v>1</v>
      </c>
      <c r="AE16">
        <v>0</v>
      </c>
      <c r="AF16" t="s">
        <v>56</v>
      </c>
      <c r="AG16">
        <v>0.20800000000000002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ROW(Source!A76)</f>
        <v>76</v>
      </c>
      <c r="B17">
        <v>39296654</v>
      </c>
      <c r="C17">
        <v>39296653</v>
      </c>
      <c r="D17">
        <v>37258116</v>
      </c>
      <c r="E17">
        <v>25</v>
      </c>
      <c r="F17">
        <v>1</v>
      </c>
      <c r="G17">
        <v>25</v>
      </c>
      <c r="H17">
        <v>1</v>
      </c>
      <c r="I17" t="s">
        <v>371</v>
      </c>
      <c r="J17" t="s">
        <v>3</v>
      </c>
      <c r="K17" t="s">
        <v>372</v>
      </c>
      <c r="L17">
        <v>1191</v>
      </c>
      <c r="N17">
        <v>1013</v>
      </c>
      <c r="O17" t="s">
        <v>373</v>
      </c>
      <c r="P17" t="s">
        <v>373</v>
      </c>
      <c r="Q17">
        <v>1</v>
      </c>
      <c r="X17">
        <v>80.27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1</v>
      </c>
      <c r="AF17" t="s">
        <v>3</v>
      </c>
      <c r="AG17">
        <v>80.27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ROW(Source!A76)</f>
        <v>76</v>
      </c>
      <c r="B18">
        <v>39296655</v>
      </c>
      <c r="C18">
        <v>39296653</v>
      </c>
      <c r="D18">
        <v>37274139</v>
      </c>
      <c r="E18">
        <v>1</v>
      </c>
      <c r="F18">
        <v>1</v>
      </c>
      <c r="G18">
        <v>25</v>
      </c>
      <c r="H18">
        <v>3</v>
      </c>
      <c r="I18" t="s">
        <v>463</v>
      </c>
      <c r="J18" t="s">
        <v>464</v>
      </c>
      <c r="K18" t="s">
        <v>465</v>
      </c>
      <c r="L18">
        <v>1339</v>
      </c>
      <c r="N18">
        <v>1007</v>
      </c>
      <c r="O18" t="s">
        <v>139</v>
      </c>
      <c r="P18" t="s">
        <v>139</v>
      </c>
      <c r="Q18">
        <v>1</v>
      </c>
      <c r="X18">
        <v>5.9</v>
      </c>
      <c r="Y18">
        <v>3869.68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5.9</v>
      </c>
      <c r="AH18">
        <v>3</v>
      </c>
      <c r="AI18">
        <v>-1</v>
      </c>
      <c r="AJ18" t="s">
        <v>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ROW(Source!A76)</f>
        <v>76</v>
      </c>
      <c r="B19">
        <v>39296656</v>
      </c>
      <c r="C19">
        <v>39296653</v>
      </c>
      <c r="D19">
        <v>37274215</v>
      </c>
      <c r="E19">
        <v>1</v>
      </c>
      <c r="F19">
        <v>1</v>
      </c>
      <c r="G19">
        <v>25</v>
      </c>
      <c r="H19">
        <v>3</v>
      </c>
      <c r="I19" t="s">
        <v>433</v>
      </c>
      <c r="J19" t="s">
        <v>434</v>
      </c>
      <c r="K19" t="s">
        <v>435</v>
      </c>
      <c r="L19">
        <v>1339</v>
      </c>
      <c r="N19">
        <v>1007</v>
      </c>
      <c r="O19" t="s">
        <v>139</v>
      </c>
      <c r="P19" t="s">
        <v>139</v>
      </c>
      <c r="Q19">
        <v>1</v>
      </c>
      <c r="X19">
        <v>0.06</v>
      </c>
      <c r="Y19">
        <v>3003.56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0.06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ROW(Source!A76)</f>
        <v>76</v>
      </c>
      <c r="B20">
        <v>39296657</v>
      </c>
      <c r="C20">
        <v>39296653</v>
      </c>
      <c r="D20">
        <v>37274955</v>
      </c>
      <c r="E20">
        <v>1</v>
      </c>
      <c r="F20">
        <v>1</v>
      </c>
      <c r="G20">
        <v>25</v>
      </c>
      <c r="H20">
        <v>3</v>
      </c>
      <c r="I20" t="s">
        <v>466</v>
      </c>
      <c r="J20" t="s">
        <v>467</v>
      </c>
      <c r="K20" t="s">
        <v>468</v>
      </c>
      <c r="L20">
        <v>1339</v>
      </c>
      <c r="N20">
        <v>1007</v>
      </c>
      <c r="O20" t="s">
        <v>139</v>
      </c>
      <c r="P20" t="s">
        <v>139</v>
      </c>
      <c r="Q20">
        <v>1</v>
      </c>
      <c r="X20">
        <v>4.3</v>
      </c>
      <c r="Y20">
        <v>6544.04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4.3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ROW(Source!A111)</f>
        <v>111</v>
      </c>
      <c r="B21">
        <v>39445116</v>
      </c>
      <c r="C21">
        <v>39445112</v>
      </c>
      <c r="D21">
        <v>37258116</v>
      </c>
      <c r="E21">
        <v>25</v>
      </c>
      <c r="F21">
        <v>1</v>
      </c>
      <c r="G21">
        <v>25</v>
      </c>
      <c r="H21">
        <v>1</v>
      </c>
      <c r="I21" t="s">
        <v>371</v>
      </c>
      <c r="J21" t="s">
        <v>3</v>
      </c>
      <c r="K21" t="s">
        <v>372</v>
      </c>
      <c r="L21">
        <v>1191</v>
      </c>
      <c r="N21">
        <v>1013</v>
      </c>
      <c r="O21" t="s">
        <v>373</v>
      </c>
      <c r="P21" t="s">
        <v>373</v>
      </c>
      <c r="Q21">
        <v>1</v>
      </c>
      <c r="X21">
        <v>1.59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3</v>
      </c>
      <c r="AG21">
        <v>1.59</v>
      </c>
      <c r="AH21">
        <v>2</v>
      </c>
      <c r="AI21">
        <v>39445113</v>
      </c>
      <c r="AJ21">
        <v>4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ROW(Source!A111)</f>
        <v>111</v>
      </c>
      <c r="B22">
        <v>39445117</v>
      </c>
      <c r="C22">
        <v>39445112</v>
      </c>
      <c r="D22">
        <v>37270321</v>
      </c>
      <c r="E22">
        <v>1</v>
      </c>
      <c r="F22">
        <v>1</v>
      </c>
      <c r="G22">
        <v>25</v>
      </c>
      <c r="H22">
        <v>2</v>
      </c>
      <c r="I22" t="s">
        <v>381</v>
      </c>
      <c r="J22" t="s">
        <v>382</v>
      </c>
      <c r="K22" t="s">
        <v>383</v>
      </c>
      <c r="L22">
        <v>1368</v>
      </c>
      <c r="N22">
        <v>1011</v>
      </c>
      <c r="O22" t="s">
        <v>377</v>
      </c>
      <c r="P22" t="s">
        <v>377</v>
      </c>
      <c r="Q22">
        <v>1</v>
      </c>
      <c r="X22">
        <v>4.9800000000000004</v>
      </c>
      <c r="Y22">
        <v>0</v>
      </c>
      <c r="Z22">
        <v>1447.46</v>
      </c>
      <c r="AA22">
        <v>537.96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4.9800000000000004</v>
      </c>
      <c r="AH22">
        <v>2</v>
      </c>
      <c r="AI22">
        <v>39445114</v>
      </c>
      <c r="AJ22">
        <v>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ROW(Source!A111)</f>
        <v>111</v>
      </c>
      <c r="B23">
        <v>39445118</v>
      </c>
      <c r="C23">
        <v>39445112</v>
      </c>
      <c r="D23">
        <v>37270344</v>
      </c>
      <c r="E23">
        <v>1</v>
      </c>
      <c r="F23">
        <v>1</v>
      </c>
      <c r="G23">
        <v>25</v>
      </c>
      <c r="H23">
        <v>2</v>
      </c>
      <c r="I23" t="s">
        <v>384</v>
      </c>
      <c r="J23" t="s">
        <v>385</v>
      </c>
      <c r="K23" t="s">
        <v>386</v>
      </c>
      <c r="L23">
        <v>1368</v>
      </c>
      <c r="N23">
        <v>1011</v>
      </c>
      <c r="O23" t="s">
        <v>377</v>
      </c>
      <c r="P23" t="s">
        <v>377</v>
      </c>
      <c r="Q23">
        <v>1</v>
      </c>
      <c r="X23">
        <v>1.25</v>
      </c>
      <c r="Y23">
        <v>0</v>
      </c>
      <c r="Z23">
        <v>1035.49</v>
      </c>
      <c r="AA23">
        <v>465.1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1.25</v>
      </c>
      <c r="AH23">
        <v>2</v>
      </c>
      <c r="AI23">
        <v>39445115</v>
      </c>
      <c r="AJ23">
        <v>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ROW(Source!A112)</f>
        <v>112</v>
      </c>
      <c r="B24">
        <v>39445121</v>
      </c>
      <c r="C24">
        <v>39445119</v>
      </c>
      <c r="D24">
        <v>37258116</v>
      </c>
      <c r="E24">
        <v>25</v>
      </c>
      <c r="F24">
        <v>1</v>
      </c>
      <c r="G24">
        <v>25</v>
      </c>
      <c r="H24">
        <v>1</v>
      </c>
      <c r="I24" t="s">
        <v>371</v>
      </c>
      <c r="J24" t="s">
        <v>3</v>
      </c>
      <c r="K24" t="s">
        <v>372</v>
      </c>
      <c r="L24">
        <v>1191</v>
      </c>
      <c r="N24">
        <v>1013</v>
      </c>
      <c r="O24" t="s">
        <v>373</v>
      </c>
      <c r="P24" t="s">
        <v>373</v>
      </c>
      <c r="Q24">
        <v>1</v>
      </c>
      <c r="X24">
        <v>221.6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 t="s">
        <v>3</v>
      </c>
      <c r="AG24">
        <v>221.6</v>
      </c>
      <c r="AH24">
        <v>2</v>
      </c>
      <c r="AI24">
        <v>39445120</v>
      </c>
      <c r="AJ24">
        <v>7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ROW(Source!A113)</f>
        <v>113</v>
      </c>
      <c r="B25">
        <v>39445126</v>
      </c>
      <c r="C25">
        <v>39445122</v>
      </c>
      <c r="D25">
        <v>37258116</v>
      </c>
      <c r="E25">
        <v>25</v>
      </c>
      <c r="F25">
        <v>1</v>
      </c>
      <c r="G25">
        <v>25</v>
      </c>
      <c r="H25">
        <v>1</v>
      </c>
      <c r="I25" t="s">
        <v>371</v>
      </c>
      <c r="J25" t="s">
        <v>3</v>
      </c>
      <c r="K25" t="s">
        <v>372</v>
      </c>
      <c r="L25">
        <v>1191</v>
      </c>
      <c r="N25">
        <v>1013</v>
      </c>
      <c r="O25" t="s">
        <v>373</v>
      </c>
      <c r="P25" t="s">
        <v>373</v>
      </c>
      <c r="Q25">
        <v>1</v>
      </c>
      <c r="X25">
        <v>1.59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 t="s">
        <v>3</v>
      </c>
      <c r="AG25">
        <v>1.59</v>
      </c>
      <c r="AH25">
        <v>2</v>
      </c>
      <c r="AI25">
        <v>39445123</v>
      </c>
      <c r="AJ25">
        <v>8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ROW(Source!A113)</f>
        <v>113</v>
      </c>
      <c r="B26">
        <v>39445127</v>
      </c>
      <c r="C26">
        <v>39445122</v>
      </c>
      <c r="D26">
        <v>37270321</v>
      </c>
      <c r="E26">
        <v>1</v>
      </c>
      <c r="F26">
        <v>1</v>
      </c>
      <c r="G26">
        <v>25</v>
      </c>
      <c r="H26">
        <v>2</v>
      </c>
      <c r="I26" t="s">
        <v>381</v>
      </c>
      <c r="J26" t="s">
        <v>382</v>
      </c>
      <c r="K26" t="s">
        <v>383</v>
      </c>
      <c r="L26">
        <v>1368</v>
      </c>
      <c r="N26">
        <v>1011</v>
      </c>
      <c r="O26" t="s">
        <v>377</v>
      </c>
      <c r="P26" t="s">
        <v>377</v>
      </c>
      <c r="Q26">
        <v>1</v>
      </c>
      <c r="X26">
        <v>4.9800000000000004</v>
      </c>
      <c r="Y26">
        <v>0</v>
      </c>
      <c r="Z26">
        <v>1447.46</v>
      </c>
      <c r="AA26">
        <v>537.96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4.9800000000000004</v>
      </c>
      <c r="AH26">
        <v>2</v>
      </c>
      <c r="AI26">
        <v>39445124</v>
      </c>
      <c r="AJ26">
        <v>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ROW(Source!A113)</f>
        <v>113</v>
      </c>
      <c r="B27">
        <v>39445128</v>
      </c>
      <c r="C27">
        <v>39445122</v>
      </c>
      <c r="D27">
        <v>37270344</v>
      </c>
      <c r="E27">
        <v>1</v>
      </c>
      <c r="F27">
        <v>1</v>
      </c>
      <c r="G27">
        <v>25</v>
      </c>
      <c r="H27">
        <v>2</v>
      </c>
      <c r="I27" t="s">
        <v>384</v>
      </c>
      <c r="J27" t="s">
        <v>385</v>
      </c>
      <c r="K27" t="s">
        <v>386</v>
      </c>
      <c r="L27">
        <v>1368</v>
      </c>
      <c r="N27">
        <v>1011</v>
      </c>
      <c r="O27" t="s">
        <v>377</v>
      </c>
      <c r="P27" t="s">
        <v>377</v>
      </c>
      <c r="Q27">
        <v>1</v>
      </c>
      <c r="X27">
        <v>1.25</v>
      </c>
      <c r="Y27">
        <v>0</v>
      </c>
      <c r="Z27">
        <v>1035.49</v>
      </c>
      <c r="AA27">
        <v>465.1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1.25</v>
      </c>
      <c r="AH27">
        <v>2</v>
      </c>
      <c r="AI27">
        <v>39445125</v>
      </c>
      <c r="AJ27">
        <v>10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ROW(Source!A114)</f>
        <v>114</v>
      </c>
      <c r="B28">
        <v>39445131</v>
      </c>
      <c r="C28">
        <v>39445129</v>
      </c>
      <c r="D28">
        <v>37258116</v>
      </c>
      <c r="E28">
        <v>25</v>
      </c>
      <c r="F28">
        <v>1</v>
      </c>
      <c r="G28">
        <v>25</v>
      </c>
      <c r="H28">
        <v>1</v>
      </c>
      <c r="I28" t="s">
        <v>371</v>
      </c>
      <c r="J28" t="s">
        <v>3</v>
      </c>
      <c r="K28" t="s">
        <v>372</v>
      </c>
      <c r="L28">
        <v>1191</v>
      </c>
      <c r="N28">
        <v>1013</v>
      </c>
      <c r="O28" t="s">
        <v>373</v>
      </c>
      <c r="P28" t="s">
        <v>373</v>
      </c>
      <c r="Q28">
        <v>1</v>
      </c>
      <c r="X28">
        <v>83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 t="s">
        <v>3</v>
      </c>
      <c r="AG28">
        <v>83</v>
      </c>
      <c r="AH28">
        <v>2</v>
      </c>
      <c r="AI28">
        <v>39445130</v>
      </c>
      <c r="AJ28">
        <v>11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ROW(Source!A115)</f>
        <v>115</v>
      </c>
      <c r="B29">
        <v>39445134</v>
      </c>
      <c r="C29">
        <v>39445132</v>
      </c>
      <c r="D29">
        <v>37271110</v>
      </c>
      <c r="E29">
        <v>1</v>
      </c>
      <c r="F29">
        <v>1</v>
      </c>
      <c r="G29">
        <v>25</v>
      </c>
      <c r="H29">
        <v>2</v>
      </c>
      <c r="I29" t="s">
        <v>387</v>
      </c>
      <c r="J29" t="s">
        <v>388</v>
      </c>
      <c r="K29" t="s">
        <v>389</v>
      </c>
      <c r="L29">
        <v>1368</v>
      </c>
      <c r="N29">
        <v>1011</v>
      </c>
      <c r="O29" t="s">
        <v>377</v>
      </c>
      <c r="P29" t="s">
        <v>377</v>
      </c>
      <c r="Q29">
        <v>1</v>
      </c>
      <c r="X29">
        <v>3.1E-2</v>
      </c>
      <c r="Y29">
        <v>0</v>
      </c>
      <c r="Z29">
        <v>993.6</v>
      </c>
      <c r="AA29">
        <v>301.8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3.1E-2</v>
      </c>
      <c r="AH29">
        <v>2</v>
      </c>
      <c r="AI29">
        <v>39445133</v>
      </c>
      <c r="AJ29">
        <v>12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ROW(Source!A116)</f>
        <v>116</v>
      </c>
      <c r="B30">
        <v>39445137</v>
      </c>
      <c r="C30">
        <v>39445135</v>
      </c>
      <c r="D30">
        <v>37271110</v>
      </c>
      <c r="E30">
        <v>1</v>
      </c>
      <c r="F30">
        <v>1</v>
      </c>
      <c r="G30">
        <v>25</v>
      </c>
      <c r="H30">
        <v>2</v>
      </c>
      <c r="I30" t="s">
        <v>387</v>
      </c>
      <c r="J30" t="s">
        <v>388</v>
      </c>
      <c r="K30" t="s">
        <v>389</v>
      </c>
      <c r="L30">
        <v>1368</v>
      </c>
      <c r="N30">
        <v>1011</v>
      </c>
      <c r="O30" t="s">
        <v>377</v>
      </c>
      <c r="P30" t="s">
        <v>377</v>
      </c>
      <c r="Q30">
        <v>1</v>
      </c>
      <c r="X30">
        <v>0.01</v>
      </c>
      <c r="Y30">
        <v>0</v>
      </c>
      <c r="Z30">
        <v>993.6</v>
      </c>
      <c r="AA30">
        <v>301.8</v>
      </c>
      <c r="AB30">
        <v>0</v>
      </c>
      <c r="AC30">
        <v>0</v>
      </c>
      <c r="AD30">
        <v>1</v>
      </c>
      <c r="AE30">
        <v>0</v>
      </c>
      <c r="AF30" t="s">
        <v>145</v>
      </c>
      <c r="AG30">
        <v>0.41000000000000003</v>
      </c>
      <c r="AH30">
        <v>2</v>
      </c>
      <c r="AI30">
        <v>39445136</v>
      </c>
      <c r="AJ30">
        <v>13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ROW(Source!A118)</f>
        <v>118</v>
      </c>
      <c r="B31">
        <v>39296668</v>
      </c>
      <c r="C31">
        <v>39296667</v>
      </c>
      <c r="D31">
        <v>37258116</v>
      </c>
      <c r="E31">
        <v>25</v>
      </c>
      <c r="F31">
        <v>1</v>
      </c>
      <c r="G31">
        <v>25</v>
      </c>
      <c r="H31">
        <v>1</v>
      </c>
      <c r="I31" t="s">
        <v>371</v>
      </c>
      <c r="J31" t="s">
        <v>3</v>
      </c>
      <c r="K31" t="s">
        <v>372</v>
      </c>
      <c r="L31">
        <v>1191</v>
      </c>
      <c r="N31">
        <v>1013</v>
      </c>
      <c r="O31" t="s">
        <v>373</v>
      </c>
      <c r="P31" t="s">
        <v>373</v>
      </c>
      <c r="Q31">
        <v>1</v>
      </c>
      <c r="X31">
        <v>16.559999999999999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 t="s">
        <v>3</v>
      </c>
      <c r="AG31">
        <v>16.559999999999999</v>
      </c>
      <c r="AH31">
        <v>3</v>
      </c>
      <c r="AI31">
        <v>-1</v>
      </c>
      <c r="AJ31" t="s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ROW(Source!A118)</f>
        <v>118</v>
      </c>
      <c r="B32">
        <v>39296669</v>
      </c>
      <c r="C32">
        <v>39296667</v>
      </c>
      <c r="D32">
        <v>37270366</v>
      </c>
      <c r="E32">
        <v>1</v>
      </c>
      <c r="F32">
        <v>1</v>
      </c>
      <c r="G32">
        <v>25</v>
      </c>
      <c r="H32">
        <v>2</v>
      </c>
      <c r="I32" t="s">
        <v>374</v>
      </c>
      <c r="J32" t="s">
        <v>375</v>
      </c>
      <c r="K32" t="s">
        <v>376</v>
      </c>
      <c r="L32">
        <v>1368</v>
      </c>
      <c r="N32">
        <v>1011</v>
      </c>
      <c r="O32" t="s">
        <v>377</v>
      </c>
      <c r="P32" t="s">
        <v>377</v>
      </c>
      <c r="Q32">
        <v>1</v>
      </c>
      <c r="X32">
        <v>2.08</v>
      </c>
      <c r="Y32">
        <v>0</v>
      </c>
      <c r="Z32">
        <v>1159.46</v>
      </c>
      <c r="AA32">
        <v>525.74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2.08</v>
      </c>
      <c r="AH32">
        <v>3</v>
      </c>
      <c r="AI32">
        <v>-1</v>
      </c>
      <c r="AJ32" t="s">
        <v>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ROW(Source!A118)</f>
        <v>118</v>
      </c>
      <c r="B33">
        <v>39296670</v>
      </c>
      <c r="C33">
        <v>39296667</v>
      </c>
      <c r="D33">
        <v>37270521</v>
      </c>
      <c r="E33">
        <v>1</v>
      </c>
      <c r="F33">
        <v>1</v>
      </c>
      <c r="G33">
        <v>25</v>
      </c>
      <c r="H33">
        <v>2</v>
      </c>
      <c r="I33" t="s">
        <v>469</v>
      </c>
      <c r="J33" t="s">
        <v>470</v>
      </c>
      <c r="K33" t="s">
        <v>471</v>
      </c>
      <c r="L33">
        <v>1368</v>
      </c>
      <c r="N33">
        <v>1011</v>
      </c>
      <c r="O33" t="s">
        <v>377</v>
      </c>
      <c r="P33" t="s">
        <v>377</v>
      </c>
      <c r="Q33">
        <v>1</v>
      </c>
      <c r="X33">
        <v>2.08</v>
      </c>
      <c r="Y33">
        <v>0</v>
      </c>
      <c r="Z33">
        <v>416.25</v>
      </c>
      <c r="AA33">
        <v>204.9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2.08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ROW(Source!A118)</f>
        <v>118</v>
      </c>
      <c r="B34">
        <v>39296671</v>
      </c>
      <c r="C34">
        <v>39296667</v>
      </c>
      <c r="D34">
        <v>37270524</v>
      </c>
      <c r="E34">
        <v>1</v>
      </c>
      <c r="F34">
        <v>1</v>
      </c>
      <c r="G34">
        <v>25</v>
      </c>
      <c r="H34">
        <v>2</v>
      </c>
      <c r="I34" t="s">
        <v>472</v>
      </c>
      <c r="J34" t="s">
        <v>473</v>
      </c>
      <c r="K34" t="s">
        <v>474</v>
      </c>
      <c r="L34">
        <v>1368</v>
      </c>
      <c r="N34">
        <v>1011</v>
      </c>
      <c r="O34" t="s">
        <v>377</v>
      </c>
      <c r="P34" t="s">
        <v>377</v>
      </c>
      <c r="Q34">
        <v>1</v>
      </c>
      <c r="X34">
        <v>0.81</v>
      </c>
      <c r="Y34">
        <v>0</v>
      </c>
      <c r="Z34">
        <v>1942.21</v>
      </c>
      <c r="AA34">
        <v>436.39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0.81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ROW(Source!A118)</f>
        <v>118</v>
      </c>
      <c r="B35">
        <v>39296672</v>
      </c>
      <c r="C35">
        <v>39296667</v>
      </c>
      <c r="D35">
        <v>37270548</v>
      </c>
      <c r="E35">
        <v>1</v>
      </c>
      <c r="F35">
        <v>1</v>
      </c>
      <c r="G35">
        <v>25</v>
      </c>
      <c r="H35">
        <v>2</v>
      </c>
      <c r="I35" t="s">
        <v>378</v>
      </c>
      <c r="J35" t="s">
        <v>379</v>
      </c>
      <c r="K35" t="s">
        <v>380</v>
      </c>
      <c r="L35">
        <v>1368</v>
      </c>
      <c r="N35">
        <v>1011</v>
      </c>
      <c r="O35" t="s">
        <v>377</v>
      </c>
      <c r="P35" t="s">
        <v>377</v>
      </c>
      <c r="Q35">
        <v>1</v>
      </c>
      <c r="X35">
        <v>1.94</v>
      </c>
      <c r="Y35">
        <v>0</v>
      </c>
      <c r="Z35">
        <v>1364.77</v>
      </c>
      <c r="AA35">
        <v>610.30999999999995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1.94</v>
      </c>
      <c r="AH35">
        <v>3</v>
      </c>
      <c r="AI35">
        <v>-1</v>
      </c>
      <c r="AJ35" t="s">
        <v>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ROW(Source!A118)</f>
        <v>118</v>
      </c>
      <c r="B36">
        <v>39296673</v>
      </c>
      <c r="C36">
        <v>39296667</v>
      </c>
      <c r="D36">
        <v>37270514</v>
      </c>
      <c r="E36">
        <v>1</v>
      </c>
      <c r="F36">
        <v>1</v>
      </c>
      <c r="G36">
        <v>25</v>
      </c>
      <c r="H36">
        <v>2</v>
      </c>
      <c r="I36" t="s">
        <v>475</v>
      </c>
      <c r="J36" t="s">
        <v>476</v>
      </c>
      <c r="K36" t="s">
        <v>477</v>
      </c>
      <c r="L36">
        <v>1368</v>
      </c>
      <c r="N36">
        <v>1011</v>
      </c>
      <c r="O36" t="s">
        <v>377</v>
      </c>
      <c r="P36" t="s">
        <v>377</v>
      </c>
      <c r="Q36">
        <v>1</v>
      </c>
      <c r="X36">
        <v>0.65</v>
      </c>
      <c r="Y36">
        <v>0</v>
      </c>
      <c r="Z36">
        <v>1179.56</v>
      </c>
      <c r="AA36">
        <v>439.28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0.65</v>
      </c>
      <c r="AH36">
        <v>3</v>
      </c>
      <c r="AI36">
        <v>-1</v>
      </c>
      <c r="AJ36" t="s">
        <v>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ROW(Source!A118)</f>
        <v>118</v>
      </c>
      <c r="B37">
        <v>39296674</v>
      </c>
      <c r="C37">
        <v>39296667</v>
      </c>
      <c r="D37">
        <v>37272457</v>
      </c>
      <c r="E37">
        <v>1</v>
      </c>
      <c r="F37">
        <v>1</v>
      </c>
      <c r="G37">
        <v>25</v>
      </c>
      <c r="H37">
        <v>3</v>
      </c>
      <c r="I37" t="s">
        <v>478</v>
      </c>
      <c r="J37" t="s">
        <v>479</v>
      </c>
      <c r="K37" t="s">
        <v>480</v>
      </c>
      <c r="L37">
        <v>1339</v>
      </c>
      <c r="N37">
        <v>1007</v>
      </c>
      <c r="O37" t="s">
        <v>139</v>
      </c>
      <c r="P37" t="s">
        <v>139</v>
      </c>
      <c r="Q37">
        <v>1</v>
      </c>
      <c r="X37">
        <v>110</v>
      </c>
      <c r="Y37">
        <v>590.78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110</v>
      </c>
      <c r="AH37">
        <v>3</v>
      </c>
      <c r="AI37">
        <v>-1</v>
      </c>
      <c r="AJ37" t="s">
        <v>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ROW(Source!A118)</f>
        <v>118</v>
      </c>
      <c r="B38">
        <v>39296675</v>
      </c>
      <c r="C38">
        <v>39296667</v>
      </c>
      <c r="D38">
        <v>37273200</v>
      </c>
      <c r="E38">
        <v>1</v>
      </c>
      <c r="F38">
        <v>1</v>
      </c>
      <c r="G38">
        <v>25</v>
      </c>
      <c r="H38">
        <v>3</v>
      </c>
      <c r="I38" t="s">
        <v>481</v>
      </c>
      <c r="J38" t="s">
        <v>482</v>
      </c>
      <c r="K38" t="s">
        <v>483</v>
      </c>
      <c r="L38">
        <v>1339</v>
      </c>
      <c r="N38">
        <v>1007</v>
      </c>
      <c r="O38" t="s">
        <v>139</v>
      </c>
      <c r="P38" t="s">
        <v>139</v>
      </c>
      <c r="Q38">
        <v>1</v>
      </c>
      <c r="X38">
        <v>5</v>
      </c>
      <c r="Y38">
        <v>33.729999999999997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5</v>
      </c>
      <c r="AH38">
        <v>3</v>
      </c>
      <c r="AI38">
        <v>-1</v>
      </c>
      <c r="AJ38" t="s">
        <v>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ROW(Source!A119)</f>
        <v>119</v>
      </c>
      <c r="B39">
        <v>39445140</v>
      </c>
      <c r="C39">
        <v>39445139</v>
      </c>
      <c r="D39">
        <v>37258116</v>
      </c>
      <c r="E39">
        <v>25</v>
      </c>
      <c r="F39">
        <v>1</v>
      </c>
      <c r="G39">
        <v>25</v>
      </c>
      <c r="H39">
        <v>1</v>
      </c>
      <c r="I39" t="s">
        <v>371</v>
      </c>
      <c r="J39" t="s">
        <v>3</v>
      </c>
      <c r="K39" t="s">
        <v>372</v>
      </c>
      <c r="L39">
        <v>1191</v>
      </c>
      <c r="N39">
        <v>1013</v>
      </c>
      <c r="O39" t="s">
        <v>373</v>
      </c>
      <c r="P39" t="s">
        <v>373</v>
      </c>
      <c r="Q39">
        <v>1</v>
      </c>
      <c r="X39">
        <v>24.84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 t="s">
        <v>3</v>
      </c>
      <c r="AG39">
        <v>24.84</v>
      </c>
      <c r="AH39">
        <v>3</v>
      </c>
      <c r="AI39">
        <v>-1</v>
      </c>
      <c r="AJ39" t="s">
        <v>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ROW(Source!A119)</f>
        <v>119</v>
      </c>
      <c r="B40">
        <v>39445141</v>
      </c>
      <c r="C40">
        <v>39445139</v>
      </c>
      <c r="D40">
        <v>37270343</v>
      </c>
      <c r="E40">
        <v>1</v>
      </c>
      <c r="F40">
        <v>1</v>
      </c>
      <c r="G40">
        <v>25</v>
      </c>
      <c r="H40">
        <v>2</v>
      </c>
      <c r="I40" t="s">
        <v>484</v>
      </c>
      <c r="J40" t="s">
        <v>485</v>
      </c>
      <c r="K40" t="s">
        <v>486</v>
      </c>
      <c r="L40">
        <v>1368</v>
      </c>
      <c r="N40">
        <v>1011</v>
      </c>
      <c r="O40" t="s">
        <v>377</v>
      </c>
      <c r="P40" t="s">
        <v>377</v>
      </c>
      <c r="Q40">
        <v>1</v>
      </c>
      <c r="X40">
        <v>2.94</v>
      </c>
      <c r="Y40">
        <v>0</v>
      </c>
      <c r="Z40">
        <v>923.83</v>
      </c>
      <c r="AA40">
        <v>342.06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2.94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ROW(Source!A119)</f>
        <v>119</v>
      </c>
      <c r="B41">
        <v>39445142</v>
      </c>
      <c r="C41">
        <v>39445139</v>
      </c>
      <c r="D41">
        <v>37270524</v>
      </c>
      <c r="E41">
        <v>1</v>
      </c>
      <c r="F41">
        <v>1</v>
      </c>
      <c r="G41">
        <v>25</v>
      </c>
      <c r="H41">
        <v>2</v>
      </c>
      <c r="I41" t="s">
        <v>472</v>
      </c>
      <c r="J41" t="s">
        <v>473</v>
      </c>
      <c r="K41" t="s">
        <v>474</v>
      </c>
      <c r="L41">
        <v>1368</v>
      </c>
      <c r="N41">
        <v>1011</v>
      </c>
      <c r="O41" t="s">
        <v>377</v>
      </c>
      <c r="P41" t="s">
        <v>377</v>
      </c>
      <c r="Q41">
        <v>1</v>
      </c>
      <c r="X41">
        <v>1.1399999999999999</v>
      </c>
      <c r="Y41">
        <v>0</v>
      </c>
      <c r="Z41">
        <v>1942.21</v>
      </c>
      <c r="AA41">
        <v>436.39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1.1399999999999999</v>
      </c>
      <c r="AH41">
        <v>3</v>
      </c>
      <c r="AI41">
        <v>-1</v>
      </c>
      <c r="AJ41" t="s">
        <v>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ROW(Source!A119)</f>
        <v>119</v>
      </c>
      <c r="B42">
        <v>39445143</v>
      </c>
      <c r="C42">
        <v>39445139</v>
      </c>
      <c r="D42">
        <v>37270509</v>
      </c>
      <c r="E42">
        <v>1</v>
      </c>
      <c r="F42">
        <v>1</v>
      </c>
      <c r="G42">
        <v>25</v>
      </c>
      <c r="H42">
        <v>2</v>
      </c>
      <c r="I42" t="s">
        <v>390</v>
      </c>
      <c r="J42" t="s">
        <v>391</v>
      </c>
      <c r="K42" t="s">
        <v>392</v>
      </c>
      <c r="L42">
        <v>1368</v>
      </c>
      <c r="N42">
        <v>1011</v>
      </c>
      <c r="O42" t="s">
        <v>377</v>
      </c>
      <c r="P42" t="s">
        <v>377</v>
      </c>
      <c r="Q42">
        <v>1</v>
      </c>
      <c r="X42">
        <v>8.9600000000000009</v>
      </c>
      <c r="Y42">
        <v>0</v>
      </c>
      <c r="Z42">
        <v>1207.81</v>
      </c>
      <c r="AA42">
        <v>504.4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8.9600000000000009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ROW(Source!A119)</f>
        <v>119</v>
      </c>
      <c r="B43">
        <v>39445144</v>
      </c>
      <c r="C43">
        <v>39445139</v>
      </c>
      <c r="D43">
        <v>37270510</v>
      </c>
      <c r="E43">
        <v>1</v>
      </c>
      <c r="F43">
        <v>1</v>
      </c>
      <c r="G43">
        <v>25</v>
      </c>
      <c r="H43">
        <v>2</v>
      </c>
      <c r="I43" t="s">
        <v>487</v>
      </c>
      <c r="J43" t="s">
        <v>488</v>
      </c>
      <c r="K43" t="s">
        <v>489</v>
      </c>
      <c r="L43">
        <v>1368</v>
      </c>
      <c r="N43">
        <v>1011</v>
      </c>
      <c r="O43" t="s">
        <v>377</v>
      </c>
      <c r="P43" t="s">
        <v>377</v>
      </c>
      <c r="Q43">
        <v>1</v>
      </c>
      <c r="X43">
        <v>18.25</v>
      </c>
      <c r="Y43">
        <v>0</v>
      </c>
      <c r="Z43">
        <v>1741.23</v>
      </c>
      <c r="AA43">
        <v>685.71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18.25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ROW(Source!A119)</f>
        <v>119</v>
      </c>
      <c r="B44">
        <v>39445145</v>
      </c>
      <c r="C44">
        <v>39445139</v>
      </c>
      <c r="D44">
        <v>37270548</v>
      </c>
      <c r="E44">
        <v>1</v>
      </c>
      <c r="F44">
        <v>1</v>
      </c>
      <c r="G44">
        <v>25</v>
      </c>
      <c r="H44">
        <v>2</v>
      </c>
      <c r="I44" t="s">
        <v>378</v>
      </c>
      <c r="J44" t="s">
        <v>379</v>
      </c>
      <c r="K44" t="s">
        <v>380</v>
      </c>
      <c r="L44">
        <v>1368</v>
      </c>
      <c r="N44">
        <v>1011</v>
      </c>
      <c r="O44" t="s">
        <v>377</v>
      </c>
      <c r="P44" t="s">
        <v>377</v>
      </c>
      <c r="Q44">
        <v>1</v>
      </c>
      <c r="X44">
        <v>2.2400000000000002</v>
      </c>
      <c r="Y44">
        <v>0</v>
      </c>
      <c r="Z44">
        <v>1364.77</v>
      </c>
      <c r="AA44">
        <v>610.30999999999995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2.2400000000000002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ROW(Source!A119)</f>
        <v>119</v>
      </c>
      <c r="B45">
        <v>39445146</v>
      </c>
      <c r="C45">
        <v>39445139</v>
      </c>
      <c r="D45">
        <v>37270514</v>
      </c>
      <c r="E45">
        <v>1</v>
      </c>
      <c r="F45">
        <v>1</v>
      </c>
      <c r="G45">
        <v>25</v>
      </c>
      <c r="H45">
        <v>2</v>
      </c>
      <c r="I45" t="s">
        <v>475</v>
      </c>
      <c r="J45" t="s">
        <v>476</v>
      </c>
      <c r="K45" t="s">
        <v>477</v>
      </c>
      <c r="L45">
        <v>1368</v>
      </c>
      <c r="N45">
        <v>1011</v>
      </c>
      <c r="O45" t="s">
        <v>377</v>
      </c>
      <c r="P45" t="s">
        <v>377</v>
      </c>
      <c r="Q45">
        <v>1</v>
      </c>
      <c r="X45">
        <v>0.65</v>
      </c>
      <c r="Y45">
        <v>0</v>
      </c>
      <c r="Z45">
        <v>1179.56</v>
      </c>
      <c r="AA45">
        <v>439.28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0.65</v>
      </c>
      <c r="AH45">
        <v>3</v>
      </c>
      <c r="AI45">
        <v>-1</v>
      </c>
      <c r="AJ45" t="s">
        <v>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ROW(Source!A119)</f>
        <v>119</v>
      </c>
      <c r="B46">
        <v>39445147</v>
      </c>
      <c r="C46">
        <v>39445139</v>
      </c>
      <c r="D46">
        <v>37272483</v>
      </c>
      <c r="E46">
        <v>1</v>
      </c>
      <c r="F46">
        <v>1</v>
      </c>
      <c r="G46">
        <v>25</v>
      </c>
      <c r="H46">
        <v>3</v>
      </c>
      <c r="I46" t="s">
        <v>490</v>
      </c>
      <c r="J46" t="s">
        <v>491</v>
      </c>
      <c r="K46" t="s">
        <v>492</v>
      </c>
      <c r="L46">
        <v>1339</v>
      </c>
      <c r="N46">
        <v>1007</v>
      </c>
      <c r="O46" t="s">
        <v>139</v>
      </c>
      <c r="P46" t="s">
        <v>139</v>
      </c>
      <c r="Q46">
        <v>1</v>
      </c>
      <c r="X46">
        <v>126</v>
      </c>
      <c r="Y46">
        <v>1806.27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126</v>
      </c>
      <c r="AH46">
        <v>3</v>
      </c>
      <c r="AI46">
        <v>-1</v>
      </c>
      <c r="AJ46" t="s">
        <v>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ROW(Source!A119)</f>
        <v>119</v>
      </c>
      <c r="B47">
        <v>39445148</v>
      </c>
      <c r="C47">
        <v>39445139</v>
      </c>
      <c r="D47">
        <v>37273200</v>
      </c>
      <c r="E47">
        <v>1</v>
      </c>
      <c r="F47">
        <v>1</v>
      </c>
      <c r="G47">
        <v>25</v>
      </c>
      <c r="H47">
        <v>3</v>
      </c>
      <c r="I47" t="s">
        <v>481</v>
      </c>
      <c r="J47" t="s">
        <v>482</v>
      </c>
      <c r="K47" t="s">
        <v>483</v>
      </c>
      <c r="L47">
        <v>1339</v>
      </c>
      <c r="N47">
        <v>1007</v>
      </c>
      <c r="O47" t="s">
        <v>139</v>
      </c>
      <c r="P47" t="s">
        <v>139</v>
      </c>
      <c r="Q47">
        <v>1</v>
      </c>
      <c r="X47">
        <v>7</v>
      </c>
      <c r="Y47">
        <v>33.729999999999997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</v>
      </c>
      <c r="AH47">
        <v>3</v>
      </c>
      <c r="AI47">
        <v>-1</v>
      </c>
      <c r="AJ47" t="s">
        <v>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ROW(Source!A120)</f>
        <v>120</v>
      </c>
      <c r="B48">
        <v>39445162</v>
      </c>
      <c r="C48">
        <v>39445149</v>
      </c>
      <c r="D48">
        <v>37258116</v>
      </c>
      <c r="E48">
        <v>25</v>
      </c>
      <c r="F48">
        <v>1</v>
      </c>
      <c r="G48">
        <v>25</v>
      </c>
      <c r="H48">
        <v>1</v>
      </c>
      <c r="I48" t="s">
        <v>371</v>
      </c>
      <c r="J48" t="s">
        <v>3</v>
      </c>
      <c r="K48" t="s">
        <v>372</v>
      </c>
      <c r="L48">
        <v>1191</v>
      </c>
      <c r="N48">
        <v>1013</v>
      </c>
      <c r="O48" t="s">
        <v>373</v>
      </c>
      <c r="P48" t="s">
        <v>373</v>
      </c>
      <c r="Q48">
        <v>1</v>
      </c>
      <c r="X48">
        <v>10.3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1</v>
      </c>
      <c r="AF48" t="s">
        <v>3</v>
      </c>
      <c r="AG48">
        <v>10.3</v>
      </c>
      <c r="AH48">
        <v>3</v>
      </c>
      <c r="AI48">
        <v>-1</v>
      </c>
      <c r="AJ48" t="s">
        <v>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ROW(Source!A120)</f>
        <v>120</v>
      </c>
      <c r="B49">
        <v>39445163</v>
      </c>
      <c r="C49">
        <v>39445149</v>
      </c>
      <c r="D49">
        <v>37270509</v>
      </c>
      <c r="E49">
        <v>1</v>
      </c>
      <c r="F49">
        <v>1</v>
      </c>
      <c r="G49">
        <v>25</v>
      </c>
      <c r="H49">
        <v>2</v>
      </c>
      <c r="I49" t="s">
        <v>390</v>
      </c>
      <c r="J49" t="s">
        <v>391</v>
      </c>
      <c r="K49" t="s">
        <v>392</v>
      </c>
      <c r="L49">
        <v>1368</v>
      </c>
      <c r="N49">
        <v>1011</v>
      </c>
      <c r="O49" t="s">
        <v>377</v>
      </c>
      <c r="P49" t="s">
        <v>377</v>
      </c>
      <c r="Q49">
        <v>1</v>
      </c>
      <c r="X49">
        <v>0.89</v>
      </c>
      <c r="Y49">
        <v>0</v>
      </c>
      <c r="Z49">
        <v>1207.81</v>
      </c>
      <c r="AA49">
        <v>504.4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0.89</v>
      </c>
      <c r="AH49">
        <v>3</v>
      </c>
      <c r="AI49">
        <v>-1</v>
      </c>
      <c r="AJ49" t="s">
        <v>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ROW(Source!A120)</f>
        <v>120</v>
      </c>
      <c r="B50">
        <v>39445164</v>
      </c>
      <c r="C50">
        <v>39445149</v>
      </c>
      <c r="D50">
        <v>37271304</v>
      </c>
      <c r="E50">
        <v>1</v>
      </c>
      <c r="F50">
        <v>1</v>
      </c>
      <c r="G50">
        <v>25</v>
      </c>
      <c r="H50">
        <v>3</v>
      </c>
      <c r="I50" t="s">
        <v>393</v>
      </c>
      <c r="J50" t="s">
        <v>394</v>
      </c>
      <c r="K50" t="s">
        <v>395</v>
      </c>
      <c r="L50">
        <v>1348</v>
      </c>
      <c r="N50">
        <v>1009</v>
      </c>
      <c r="O50" t="s">
        <v>37</v>
      </c>
      <c r="P50" t="s">
        <v>37</v>
      </c>
      <c r="Q50">
        <v>1000</v>
      </c>
      <c r="X50">
        <v>0.06</v>
      </c>
      <c r="Y50">
        <v>29928.9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0.06</v>
      </c>
      <c r="AH50">
        <v>3</v>
      </c>
      <c r="AI50">
        <v>-1</v>
      </c>
      <c r="AJ50" t="s">
        <v>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ROW(Source!A120)</f>
        <v>120</v>
      </c>
      <c r="B51">
        <v>39445165</v>
      </c>
      <c r="C51">
        <v>39445149</v>
      </c>
      <c r="D51">
        <v>37274368</v>
      </c>
      <c r="E51">
        <v>1</v>
      </c>
      <c r="F51">
        <v>1</v>
      </c>
      <c r="G51">
        <v>25</v>
      </c>
      <c r="H51">
        <v>3</v>
      </c>
      <c r="I51" t="s">
        <v>164</v>
      </c>
      <c r="J51" t="s">
        <v>166</v>
      </c>
      <c r="K51" t="s">
        <v>165</v>
      </c>
      <c r="L51">
        <v>1348</v>
      </c>
      <c r="N51">
        <v>1009</v>
      </c>
      <c r="O51" t="s">
        <v>37</v>
      </c>
      <c r="P51" t="s">
        <v>37</v>
      </c>
      <c r="Q51">
        <v>1000</v>
      </c>
      <c r="X51">
        <v>7.14</v>
      </c>
      <c r="Y51">
        <v>2628.2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7.14</v>
      </c>
      <c r="AH51">
        <v>2</v>
      </c>
      <c r="AI51">
        <v>39445150</v>
      </c>
      <c r="AJ51">
        <v>14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ROW(Source!A190)</f>
        <v>190</v>
      </c>
      <c r="B52">
        <v>39445405</v>
      </c>
      <c r="C52">
        <v>39445403</v>
      </c>
      <c r="D52">
        <v>37258116</v>
      </c>
      <c r="E52">
        <v>25</v>
      </c>
      <c r="F52">
        <v>1</v>
      </c>
      <c r="G52">
        <v>25</v>
      </c>
      <c r="H52">
        <v>1</v>
      </c>
      <c r="I52" t="s">
        <v>371</v>
      </c>
      <c r="J52" t="s">
        <v>3</v>
      </c>
      <c r="K52" t="s">
        <v>372</v>
      </c>
      <c r="L52">
        <v>1191</v>
      </c>
      <c r="N52">
        <v>1013</v>
      </c>
      <c r="O52" t="s">
        <v>373</v>
      </c>
      <c r="P52" t="s">
        <v>373</v>
      </c>
      <c r="Q52">
        <v>1</v>
      </c>
      <c r="X52">
        <v>18.68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 t="s">
        <v>3</v>
      </c>
      <c r="AG52">
        <v>18.68</v>
      </c>
      <c r="AH52">
        <v>2</v>
      </c>
      <c r="AI52">
        <v>39445404</v>
      </c>
      <c r="AJ52">
        <v>16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ROW(Source!A191)</f>
        <v>191</v>
      </c>
      <c r="B53">
        <v>39445407</v>
      </c>
      <c r="C53">
        <v>39445406</v>
      </c>
      <c r="D53">
        <v>37258116</v>
      </c>
      <c r="E53">
        <v>25</v>
      </c>
      <c r="F53">
        <v>1</v>
      </c>
      <c r="G53">
        <v>25</v>
      </c>
      <c r="H53">
        <v>1</v>
      </c>
      <c r="I53" t="s">
        <v>371</v>
      </c>
      <c r="J53" t="s">
        <v>3</v>
      </c>
      <c r="K53" t="s">
        <v>372</v>
      </c>
      <c r="L53">
        <v>1191</v>
      </c>
      <c r="N53">
        <v>1013</v>
      </c>
      <c r="O53" t="s">
        <v>373</v>
      </c>
      <c r="P53" t="s">
        <v>373</v>
      </c>
      <c r="Q53">
        <v>1</v>
      </c>
      <c r="X53">
        <v>49.5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3</v>
      </c>
      <c r="AG53">
        <v>49.5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ROW(Source!A191)</f>
        <v>191</v>
      </c>
      <c r="B54">
        <v>39445408</v>
      </c>
      <c r="C54">
        <v>39445406</v>
      </c>
      <c r="D54">
        <v>37270343</v>
      </c>
      <c r="E54">
        <v>1</v>
      </c>
      <c r="F54">
        <v>1</v>
      </c>
      <c r="G54">
        <v>25</v>
      </c>
      <c r="H54">
        <v>2</v>
      </c>
      <c r="I54" t="s">
        <v>484</v>
      </c>
      <c r="J54" t="s">
        <v>485</v>
      </c>
      <c r="K54" t="s">
        <v>486</v>
      </c>
      <c r="L54">
        <v>1368</v>
      </c>
      <c r="N54">
        <v>1011</v>
      </c>
      <c r="O54" t="s">
        <v>377</v>
      </c>
      <c r="P54" t="s">
        <v>377</v>
      </c>
      <c r="Q54">
        <v>1</v>
      </c>
      <c r="X54">
        <v>2.87</v>
      </c>
      <c r="Y54">
        <v>0</v>
      </c>
      <c r="Z54">
        <v>923.83</v>
      </c>
      <c r="AA54">
        <v>342.06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2.87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ROW(Source!A191)</f>
        <v>191</v>
      </c>
      <c r="B55">
        <v>39445409</v>
      </c>
      <c r="C55">
        <v>39445406</v>
      </c>
      <c r="D55">
        <v>37270322</v>
      </c>
      <c r="E55">
        <v>1</v>
      </c>
      <c r="F55">
        <v>1</v>
      </c>
      <c r="G55">
        <v>25</v>
      </c>
      <c r="H55">
        <v>2</v>
      </c>
      <c r="I55" t="s">
        <v>457</v>
      </c>
      <c r="J55" t="s">
        <v>458</v>
      </c>
      <c r="K55" t="s">
        <v>459</v>
      </c>
      <c r="L55">
        <v>1368</v>
      </c>
      <c r="N55">
        <v>1011</v>
      </c>
      <c r="O55" t="s">
        <v>377</v>
      </c>
      <c r="P55" t="s">
        <v>377</v>
      </c>
      <c r="Q55">
        <v>1</v>
      </c>
      <c r="X55">
        <v>7.86</v>
      </c>
      <c r="Y55">
        <v>0</v>
      </c>
      <c r="Z55">
        <v>1451.71</v>
      </c>
      <c r="AA55">
        <v>457.95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7.86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ROW(Source!A192)</f>
        <v>192</v>
      </c>
      <c r="B56">
        <v>39445431</v>
      </c>
      <c r="C56">
        <v>39445427</v>
      </c>
      <c r="D56">
        <v>37258116</v>
      </c>
      <c r="E56">
        <v>25</v>
      </c>
      <c r="F56">
        <v>1</v>
      </c>
      <c r="G56">
        <v>25</v>
      </c>
      <c r="H56">
        <v>1</v>
      </c>
      <c r="I56" t="s">
        <v>371</v>
      </c>
      <c r="J56" t="s">
        <v>3</v>
      </c>
      <c r="K56" t="s">
        <v>372</v>
      </c>
      <c r="L56">
        <v>1191</v>
      </c>
      <c r="N56">
        <v>1013</v>
      </c>
      <c r="O56" t="s">
        <v>373</v>
      </c>
      <c r="P56" t="s">
        <v>373</v>
      </c>
      <c r="Q56">
        <v>1</v>
      </c>
      <c r="X56">
        <v>11.7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 t="s">
        <v>3</v>
      </c>
      <c r="AG56">
        <v>11.7</v>
      </c>
      <c r="AH56">
        <v>2</v>
      </c>
      <c r="AI56">
        <v>39445428</v>
      </c>
      <c r="AJ56">
        <v>17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ROW(Source!A192)</f>
        <v>192</v>
      </c>
      <c r="B57">
        <v>39445432</v>
      </c>
      <c r="C57">
        <v>39445427</v>
      </c>
      <c r="D57">
        <v>37270366</v>
      </c>
      <c r="E57">
        <v>1</v>
      </c>
      <c r="F57">
        <v>1</v>
      </c>
      <c r="G57">
        <v>25</v>
      </c>
      <c r="H57">
        <v>2</v>
      </c>
      <c r="I57" t="s">
        <v>374</v>
      </c>
      <c r="J57" t="s">
        <v>375</v>
      </c>
      <c r="K57" t="s">
        <v>376</v>
      </c>
      <c r="L57">
        <v>1368</v>
      </c>
      <c r="N57">
        <v>1011</v>
      </c>
      <c r="O57" t="s">
        <v>377</v>
      </c>
      <c r="P57" t="s">
        <v>377</v>
      </c>
      <c r="Q57">
        <v>1</v>
      </c>
      <c r="X57">
        <v>1.26</v>
      </c>
      <c r="Y57">
        <v>0</v>
      </c>
      <c r="Z57">
        <v>1159.46</v>
      </c>
      <c r="AA57">
        <v>525.74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1.26</v>
      </c>
      <c r="AH57">
        <v>2</v>
      </c>
      <c r="AI57">
        <v>39445429</v>
      </c>
      <c r="AJ57">
        <v>18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ROW(Source!A192)</f>
        <v>192</v>
      </c>
      <c r="B58">
        <v>39445433</v>
      </c>
      <c r="C58">
        <v>39445427</v>
      </c>
      <c r="D58">
        <v>37270548</v>
      </c>
      <c r="E58">
        <v>1</v>
      </c>
      <c r="F58">
        <v>1</v>
      </c>
      <c r="G58">
        <v>25</v>
      </c>
      <c r="H58">
        <v>2</v>
      </c>
      <c r="I58" t="s">
        <v>378</v>
      </c>
      <c r="J58" t="s">
        <v>379</v>
      </c>
      <c r="K58" t="s">
        <v>380</v>
      </c>
      <c r="L58">
        <v>1368</v>
      </c>
      <c r="N58">
        <v>1011</v>
      </c>
      <c r="O58" t="s">
        <v>377</v>
      </c>
      <c r="P58" t="s">
        <v>377</v>
      </c>
      <c r="Q58">
        <v>1</v>
      </c>
      <c r="X58">
        <v>1.7</v>
      </c>
      <c r="Y58">
        <v>0</v>
      </c>
      <c r="Z58">
        <v>1364.77</v>
      </c>
      <c r="AA58">
        <v>610.30999999999995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1.7</v>
      </c>
      <c r="AH58">
        <v>2</v>
      </c>
      <c r="AI58">
        <v>39445430</v>
      </c>
      <c r="AJ58">
        <v>19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ROW(Source!A193)</f>
        <v>193</v>
      </c>
      <c r="B59">
        <v>39445411</v>
      </c>
      <c r="C59">
        <v>39445410</v>
      </c>
      <c r="D59">
        <v>37258116</v>
      </c>
      <c r="E59">
        <v>25</v>
      </c>
      <c r="F59">
        <v>1</v>
      </c>
      <c r="G59">
        <v>25</v>
      </c>
      <c r="H59">
        <v>1</v>
      </c>
      <c r="I59" t="s">
        <v>371</v>
      </c>
      <c r="J59" t="s">
        <v>3</v>
      </c>
      <c r="K59" t="s">
        <v>372</v>
      </c>
      <c r="L59">
        <v>1191</v>
      </c>
      <c r="N59">
        <v>1013</v>
      </c>
      <c r="O59" t="s">
        <v>373</v>
      </c>
      <c r="P59" t="s">
        <v>373</v>
      </c>
      <c r="Q59">
        <v>1</v>
      </c>
      <c r="X59">
        <v>76.7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 t="s">
        <v>3</v>
      </c>
      <c r="AG59">
        <v>76.7</v>
      </c>
      <c r="AH59">
        <v>3</v>
      </c>
      <c r="AI59">
        <v>-1</v>
      </c>
      <c r="AJ59" t="s">
        <v>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ROW(Source!A194)</f>
        <v>194</v>
      </c>
      <c r="B60">
        <v>39445413</v>
      </c>
      <c r="C60">
        <v>39445412</v>
      </c>
      <c r="D60">
        <v>37270322</v>
      </c>
      <c r="E60">
        <v>1</v>
      </c>
      <c r="F60">
        <v>1</v>
      </c>
      <c r="G60">
        <v>25</v>
      </c>
      <c r="H60">
        <v>2</v>
      </c>
      <c r="I60" t="s">
        <v>457</v>
      </c>
      <c r="J60" t="s">
        <v>458</v>
      </c>
      <c r="K60" t="s">
        <v>459</v>
      </c>
      <c r="L60">
        <v>1368</v>
      </c>
      <c r="N60">
        <v>1011</v>
      </c>
      <c r="O60" t="s">
        <v>377</v>
      </c>
      <c r="P60" t="s">
        <v>377</v>
      </c>
      <c r="Q60">
        <v>1</v>
      </c>
      <c r="X60">
        <v>5.3699999999999998E-2</v>
      </c>
      <c r="Y60">
        <v>0</v>
      </c>
      <c r="Z60">
        <v>1451.71</v>
      </c>
      <c r="AA60">
        <v>457.95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5.3699999999999998E-2</v>
      </c>
      <c r="AH60">
        <v>3</v>
      </c>
      <c r="AI60">
        <v>-1</v>
      </c>
      <c r="AJ60" t="s">
        <v>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ROW(Source!A195)</f>
        <v>195</v>
      </c>
      <c r="B61">
        <v>39445415</v>
      </c>
      <c r="C61">
        <v>39445414</v>
      </c>
      <c r="D61">
        <v>37271109</v>
      </c>
      <c r="E61">
        <v>1</v>
      </c>
      <c r="F61">
        <v>1</v>
      </c>
      <c r="G61">
        <v>25</v>
      </c>
      <c r="H61">
        <v>2</v>
      </c>
      <c r="I61" t="s">
        <v>460</v>
      </c>
      <c r="J61" t="s">
        <v>461</v>
      </c>
      <c r="K61" t="s">
        <v>462</v>
      </c>
      <c r="L61">
        <v>1368</v>
      </c>
      <c r="N61">
        <v>1011</v>
      </c>
      <c r="O61" t="s">
        <v>377</v>
      </c>
      <c r="P61" t="s">
        <v>377</v>
      </c>
      <c r="Q61">
        <v>1</v>
      </c>
      <c r="X61">
        <v>0.02</v>
      </c>
      <c r="Y61">
        <v>0</v>
      </c>
      <c r="Z61">
        <v>952.49</v>
      </c>
      <c r="AA61">
        <v>301.5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0.02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ROW(Source!A195)</f>
        <v>195</v>
      </c>
      <c r="B62">
        <v>39445416</v>
      </c>
      <c r="C62">
        <v>39445414</v>
      </c>
      <c r="D62">
        <v>37271110</v>
      </c>
      <c r="E62">
        <v>1</v>
      </c>
      <c r="F62">
        <v>1</v>
      </c>
      <c r="G62">
        <v>25</v>
      </c>
      <c r="H62">
        <v>2</v>
      </c>
      <c r="I62" t="s">
        <v>387</v>
      </c>
      <c r="J62" t="s">
        <v>388</v>
      </c>
      <c r="K62" t="s">
        <v>389</v>
      </c>
      <c r="L62">
        <v>1368</v>
      </c>
      <c r="N62">
        <v>1011</v>
      </c>
      <c r="O62" t="s">
        <v>377</v>
      </c>
      <c r="P62" t="s">
        <v>377</v>
      </c>
      <c r="Q62">
        <v>1</v>
      </c>
      <c r="X62">
        <v>1.7999999999999999E-2</v>
      </c>
      <c r="Y62">
        <v>0</v>
      </c>
      <c r="Z62">
        <v>993.6</v>
      </c>
      <c r="AA62">
        <v>301.8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1.7999999999999999E-2</v>
      </c>
      <c r="AH62">
        <v>3</v>
      </c>
      <c r="AI62">
        <v>-1</v>
      </c>
      <c r="AJ62" t="s">
        <v>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ROW(Source!A196)</f>
        <v>196</v>
      </c>
      <c r="B63">
        <v>39445418</v>
      </c>
      <c r="C63">
        <v>39445417</v>
      </c>
      <c r="D63">
        <v>37258116</v>
      </c>
      <c r="E63">
        <v>25</v>
      </c>
      <c r="F63">
        <v>1</v>
      </c>
      <c r="G63">
        <v>25</v>
      </c>
      <c r="H63">
        <v>1</v>
      </c>
      <c r="I63" t="s">
        <v>371</v>
      </c>
      <c r="J63" t="s">
        <v>3</v>
      </c>
      <c r="K63" t="s">
        <v>372</v>
      </c>
      <c r="L63">
        <v>1191</v>
      </c>
      <c r="N63">
        <v>1013</v>
      </c>
      <c r="O63" t="s">
        <v>373</v>
      </c>
      <c r="P63" t="s">
        <v>373</v>
      </c>
      <c r="Q63">
        <v>1</v>
      </c>
      <c r="X63">
        <v>1.02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F63" t="s">
        <v>3</v>
      </c>
      <c r="AG63">
        <v>1.02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ROW(Source!A197)</f>
        <v>197</v>
      </c>
      <c r="B64">
        <v>39445420</v>
      </c>
      <c r="C64">
        <v>39445419</v>
      </c>
      <c r="D64">
        <v>37271109</v>
      </c>
      <c r="E64">
        <v>1</v>
      </c>
      <c r="F64">
        <v>1</v>
      </c>
      <c r="G64">
        <v>25</v>
      </c>
      <c r="H64">
        <v>2</v>
      </c>
      <c r="I64" t="s">
        <v>460</v>
      </c>
      <c r="J64" t="s">
        <v>461</v>
      </c>
      <c r="K64" t="s">
        <v>462</v>
      </c>
      <c r="L64">
        <v>1368</v>
      </c>
      <c r="N64">
        <v>1011</v>
      </c>
      <c r="O64" t="s">
        <v>377</v>
      </c>
      <c r="P64" t="s">
        <v>377</v>
      </c>
      <c r="Q64">
        <v>1</v>
      </c>
      <c r="X64">
        <v>5.3999999999999999E-2</v>
      </c>
      <c r="Y64">
        <v>0</v>
      </c>
      <c r="Z64">
        <v>952.49</v>
      </c>
      <c r="AA64">
        <v>301.5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5.3999999999999999E-2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ROW(Source!A197)</f>
        <v>197</v>
      </c>
      <c r="B65">
        <v>39445421</v>
      </c>
      <c r="C65">
        <v>39445419</v>
      </c>
      <c r="D65">
        <v>37271110</v>
      </c>
      <c r="E65">
        <v>1</v>
      </c>
      <c r="F65">
        <v>1</v>
      </c>
      <c r="G65">
        <v>25</v>
      </c>
      <c r="H65">
        <v>2</v>
      </c>
      <c r="I65" t="s">
        <v>387</v>
      </c>
      <c r="J65" t="s">
        <v>388</v>
      </c>
      <c r="K65" t="s">
        <v>389</v>
      </c>
      <c r="L65">
        <v>1368</v>
      </c>
      <c r="N65">
        <v>1011</v>
      </c>
      <c r="O65" t="s">
        <v>377</v>
      </c>
      <c r="P65" t="s">
        <v>377</v>
      </c>
      <c r="Q65">
        <v>1</v>
      </c>
      <c r="X65">
        <v>5.5E-2</v>
      </c>
      <c r="Y65">
        <v>0</v>
      </c>
      <c r="Z65">
        <v>993.6</v>
      </c>
      <c r="AA65">
        <v>301.8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5.5E-2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ROW(Source!A198)</f>
        <v>198</v>
      </c>
      <c r="B66">
        <v>39445423</v>
      </c>
      <c r="C66">
        <v>39445422</v>
      </c>
      <c r="D66">
        <v>37271109</v>
      </c>
      <c r="E66">
        <v>1</v>
      </c>
      <c r="F66">
        <v>1</v>
      </c>
      <c r="G66">
        <v>25</v>
      </c>
      <c r="H66">
        <v>2</v>
      </c>
      <c r="I66" t="s">
        <v>460</v>
      </c>
      <c r="J66" t="s">
        <v>461</v>
      </c>
      <c r="K66" t="s">
        <v>462</v>
      </c>
      <c r="L66">
        <v>1368</v>
      </c>
      <c r="N66">
        <v>1011</v>
      </c>
      <c r="O66" t="s">
        <v>377</v>
      </c>
      <c r="P66" t="s">
        <v>377</v>
      </c>
      <c r="Q66">
        <v>1</v>
      </c>
      <c r="X66">
        <v>0.01</v>
      </c>
      <c r="Y66">
        <v>0</v>
      </c>
      <c r="Z66">
        <v>952.49</v>
      </c>
      <c r="AA66">
        <v>301.5</v>
      </c>
      <c r="AB66">
        <v>0</v>
      </c>
      <c r="AC66">
        <v>0</v>
      </c>
      <c r="AD66">
        <v>1</v>
      </c>
      <c r="AE66">
        <v>0</v>
      </c>
      <c r="AF66" t="s">
        <v>56</v>
      </c>
      <c r="AG66">
        <v>0.26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ROW(Source!A198)</f>
        <v>198</v>
      </c>
      <c r="B67">
        <v>39445424</v>
      </c>
      <c r="C67">
        <v>39445422</v>
      </c>
      <c r="D67">
        <v>37271110</v>
      </c>
      <c r="E67">
        <v>1</v>
      </c>
      <c r="F67">
        <v>1</v>
      </c>
      <c r="G67">
        <v>25</v>
      </c>
      <c r="H67">
        <v>2</v>
      </c>
      <c r="I67" t="s">
        <v>387</v>
      </c>
      <c r="J67" t="s">
        <v>388</v>
      </c>
      <c r="K67" t="s">
        <v>389</v>
      </c>
      <c r="L67">
        <v>1368</v>
      </c>
      <c r="N67">
        <v>1011</v>
      </c>
      <c r="O67" t="s">
        <v>377</v>
      </c>
      <c r="P67" t="s">
        <v>377</v>
      </c>
      <c r="Q67">
        <v>1</v>
      </c>
      <c r="X67">
        <v>8.0000000000000002E-3</v>
      </c>
      <c r="Y67">
        <v>0</v>
      </c>
      <c r="Z67">
        <v>993.6</v>
      </c>
      <c r="AA67">
        <v>301.8</v>
      </c>
      <c r="AB67">
        <v>0</v>
      </c>
      <c r="AC67">
        <v>0</v>
      </c>
      <c r="AD67">
        <v>1</v>
      </c>
      <c r="AE67">
        <v>0</v>
      </c>
      <c r="AF67" t="s">
        <v>56</v>
      </c>
      <c r="AG67">
        <v>0.20800000000000002</v>
      </c>
      <c r="AH67">
        <v>3</v>
      </c>
      <c r="AI67">
        <v>-1</v>
      </c>
      <c r="AJ67" t="s">
        <v>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ROW(Source!A235)</f>
        <v>235</v>
      </c>
      <c r="B68">
        <v>39445495</v>
      </c>
      <c r="C68">
        <v>39445494</v>
      </c>
      <c r="D68">
        <v>37258116</v>
      </c>
      <c r="E68">
        <v>25</v>
      </c>
      <c r="F68">
        <v>1</v>
      </c>
      <c r="G68">
        <v>25</v>
      </c>
      <c r="H68">
        <v>1</v>
      </c>
      <c r="I68" t="s">
        <v>371</v>
      </c>
      <c r="J68" t="s">
        <v>3</v>
      </c>
      <c r="K68" t="s">
        <v>372</v>
      </c>
      <c r="L68">
        <v>1191</v>
      </c>
      <c r="N68">
        <v>1013</v>
      </c>
      <c r="O68" t="s">
        <v>373</v>
      </c>
      <c r="P68" t="s">
        <v>373</v>
      </c>
      <c r="Q68">
        <v>1</v>
      </c>
      <c r="X68">
        <v>80.27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</v>
      </c>
      <c r="AF68" t="s">
        <v>3</v>
      </c>
      <c r="AG68">
        <v>80.27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ROW(Source!A235)</f>
        <v>235</v>
      </c>
      <c r="B69">
        <v>39445496</v>
      </c>
      <c r="C69">
        <v>39445494</v>
      </c>
      <c r="D69">
        <v>37274139</v>
      </c>
      <c r="E69">
        <v>1</v>
      </c>
      <c r="F69">
        <v>1</v>
      </c>
      <c r="G69">
        <v>25</v>
      </c>
      <c r="H69">
        <v>3</v>
      </c>
      <c r="I69" t="s">
        <v>463</v>
      </c>
      <c r="J69" t="s">
        <v>464</v>
      </c>
      <c r="K69" t="s">
        <v>465</v>
      </c>
      <c r="L69">
        <v>1339</v>
      </c>
      <c r="N69">
        <v>1007</v>
      </c>
      <c r="O69" t="s">
        <v>139</v>
      </c>
      <c r="P69" t="s">
        <v>139</v>
      </c>
      <c r="Q69">
        <v>1</v>
      </c>
      <c r="X69">
        <v>5.9</v>
      </c>
      <c r="Y69">
        <v>3869.68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5.9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ROW(Source!A235)</f>
        <v>235</v>
      </c>
      <c r="B70">
        <v>39445497</v>
      </c>
      <c r="C70">
        <v>39445494</v>
      </c>
      <c r="D70">
        <v>37274215</v>
      </c>
      <c r="E70">
        <v>1</v>
      </c>
      <c r="F70">
        <v>1</v>
      </c>
      <c r="G70">
        <v>25</v>
      </c>
      <c r="H70">
        <v>3</v>
      </c>
      <c r="I70" t="s">
        <v>433</v>
      </c>
      <c r="J70" t="s">
        <v>434</v>
      </c>
      <c r="K70" t="s">
        <v>435</v>
      </c>
      <c r="L70">
        <v>1339</v>
      </c>
      <c r="N70">
        <v>1007</v>
      </c>
      <c r="O70" t="s">
        <v>139</v>
      </c>
      <c r="P70" t="s">
        <v>139</v>
      </c>
      <c r="Q70">
        <v>1</v>
      </c>
      <c r="X70">
        <v>0.06</v>
      </c>
      <c r="Y70">
        <v>3003.56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0.06</v>
      </c>
      <c r="AH70">
        <v>3</v>
      </c>
      <c r="AI70">
        <v>-1</v>
      </c>
      <c r="AJ70" t="s">
        <v>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ROW(Source!A235)</f>
        <v>235</v>
      </c>
      <c r="B71">
        <v>39445498</v>
      </c>
      <c r="C71">
        <v>39445494</v>
      </c>
      <c r="D71">
        <v>37274955</v>
      </c>
      <c r="E71">
        <v>1</v>
      </c>
      <c r="F71">
        <v>1</v>
      </c>
      <c r="G71">
        <v>25</v>
      </c>
      <c r="H71">
        <v>3</v>
      </c>
      <c r="I71" t="s">
        <v>466</v>
      </c>
      <c r="J71" t="s">
        <v>467</v>
      </c>
      <c r="K71" t="s">
        <v>468</v>
      </c>
      <c r="L71">
        <v>1339</v>
      </c>
      <c r="N71">
        <v>1007</v>
      </c>
      <c r="O71" t="s">
        <v>139</v>
      </c>
      <c r="P71" t="s">
        <v>139</v>
      </c>
      <c r="Q71">
        <v>1</v>
      </c>
      <c r="X71">
        <v>4.3</v>
      </c>
      <c r="Y71">
        <v>6544.04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4.3</v>
      </c>
      <c r="AH71">
        <v>3</v>
      </c>
      <c r="AI71">
        <v>-1</v>
      </c>
      <c r="AJ71" t="s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ROW(Source!A270)</f>
        <v>270</v>
      </c>
      <c r="B72">
        <v>39445783</v>
      </c>
      <c r="C72">
        <v>39445779</v>
      </c>
      <c r="D72">
        <v>37258116</v>
      </c>
      <c r="E72">
        <v>25</v>
      </c>
      <c r="F72">
        <v>1</v>
      </c>
      <c r="G72">
        <v>25</v>
      </c>
      <c r="H72">
        <v>1</v>
      </c>
      <c r="I72" t="s">
        <v>371</v>
      </c>
      <c r="J72" t="s">
        <v>3</v>
      </c>
      <c r="K72" t="s">
        <v>372</v>
      </c>
      <c r="L72">
        <v>1191</v>
      </c>
      <c r="N72">
        <v>1013</v>
      </c>
      <c r="O72" t="s">
        <v>373</v>
      </c>
      <c r="P72" t="s">
        <v>373</v>
      </c>
      <c r="Q72">
        <v>1</v>
      </c>
      <c r="X72">
        <v>1.59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1</v>
      </c>
      <c r="AF72" t="s">
        <v>3</v>
      </c>
      <c r="AG72">
        <v>1.59</v>
      </c>
      <c r="AH72">
        <v>2</v>
      </c>
      <c r="AI72">
        <v>39445780</v>
      </c>
      <c r="AJ72">
        <v>20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ROW(Source!A270)</f>
        <v>270</v>
      </c>
      <c r="B73">
        <v>39445784</v>
      </c>
      <c r="C73">
        <v>39445779</v>
      </c>
      <c r="D73">
        <v>37270321</v>
      </c>
      <c r="E73">
        <v>1</v>
      </c>
      <c r="F73">
        <v>1</v>
      </c>
      <c r="G73">
        <v>25</v>
      </c>
      <c r="H73">
        <v>2</v>
      </c>
      <c r="I73" t="s">
        <v>381</v>
      </c>
      <c r="J73" t="s">
        <v>382</v>
      </c>
      <c r="K73" t="s">
        <v>383</v>
      </c>
      <c r="L73">
        <v>1368</v>
      </c>
      <c r="N73">
        <v>1011</v>
      </c>
      <c r="O73" t="s">
        <v>377</v>
      </c>
      <c r="P73" t="s">
        <v>377</v>
      </c>
      <c r="Q73">
        <v>1</v>
      </c>
      <c r="X73">
        <v>4.9800000000000004</v>
      </c>
      <c r="Y73">
        <v>0</v>
      </c>
      <c r="Z73">
        <v>1447.46</v>
      </c>
      <c r="AA73">
        <v>537.96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4.9800000000000004</v>
      </c>
      <c r="AH73">
        <v>2</v>
      </c>
      <c r="AI73">
        <v>39445781</v>
      </c>
      <c r="AJ73">
        <v>21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ROW(Source!A270)</f>
        <v>270</v>
      </c>
      <c r="B74">
        <v>39445785</v>
      </c>
      <c r="C74">
        <v>39445779</v>
      </c>
      <c r="D74">
        <v>37270344</v>
      </c>
      <c r="E74">
        <v>1</v>
      </c>
      <c r="F74">
        <v>1</v>
      </c>
      <c r="G74">
        <v>25</v>
      </c>
      <c r="H74">
        <v>2</v>
      </c>
      <c r="I74" t="s">
        <v>384</v>
      </c>
      <c r="J74" t="s">
        <v>385</v>
      </c>
      <c r="K74" t="s">
        <v>386</v>
      </c>
      <c r="L74">
        <v>1368</v>
      </c>
      <c r="N74">
        <v>1011</v>
      </c>
      <c r="O74" t="s">
        <v>377</v>
      </c>
      <c r="P74" t="s">
        <v>377</v>
      </c>
      <c r="Q74">
        <v>1</v>
      </c>
      <c r="X74">
        <v>1.25</v>
      </c>
      <c r="Y74">
        <v>0</v>
      </c>
      <c r="Z74">
        <v>1035.49</v>
      </c>
      <c r="AA74">
        <v>465.1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1.25</v>
      </c>
      <c r="AH74">
        <v>2</v>
      </c>
      <c r="AI74">
        <v>39445782</v>
      </c>
      <c r="AJ74">
        <v>22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ROW(Source!A271)</f>
        <v>271</v>
      </c>
      <c r="B75">
        <v>39445788</v>
      </c>
      <c r="C75">
        <v>39445786</v>
      </c>
      <c r="D75">
        <v>37258116</v>
      </c>
      <c r="E75">
        <v>25</v>
      </c>
      <c r="F75">
        <v>1</v>
      </c>
      <c r="G75">
        <v>25</v>
      </c>
      <c r="H75">
        <v>1</v>
      </c>
      <c r="I75" t="s">
        <v>371</v>
      </c>
      <c r="J75" t="s">
        <v>3</v>
      </c>
      <c r="K75" t="s">
        <v>372</v>
      </c>
      <c r="L75">
        <v>1191</v>
      </c>
      <c r="N75">
        <v>1013</v>
      </c>
      <c r="O75" t="s">
        <v>373</v>
      </c>
      <c r="P75" t="s">
        <v>373</v>
      </c>
      <c r="Q75">
        <v>1</v>
      </c>
      <c r="X75">
        <v>221.6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1</v>
      </c>
      <c r="AF75" t="s">
        <v>3</v>
      </c>
      <c r="AG75">
        <v>221.6</v>
      </c>
      <c r="AH75">
        <v>2</v>
      </c>
      <c r="AI75">
        <v>39445787</v>
      </c>
      <c r="AJ75">
        <v>23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ROW(Source!A272)</f>
        <v>272</v>
      </c>
      <c r="B76">
        <v>39445793</v>
      </c>
      <c r="C76">
        <v>39445789</v>
      </c>
      <c r="D76">
        <v>37258116</v>
      </c>
      <c r="E76">
        <v>25</v>
      </c>
      <c r="F76">
        <v>1</v>
      </c>
      <c r="G76">
        <v>25</v>
      </c>
      <c r="H76">
        <v>1</v>
      </c>
      <c r="I76" t="s">
        <v>371</v>
      </c>
      <c r="J76" t="s">
        <v>3</v>
      </c>
      <c r="K76" t="s">
        <v>372</v>
      </c>
      <c r="L76">
        <v>1191</v>
      </c>
      <c r="N76">
        <v>1013</v>
      </c>
      <c r="O76" t="s">
        <v>373</v>
      </c>
      <c r="P76" t="s">
        <v>373</v>
      </c>
      <c r="Q76">
        <v>1</v>
      </c>
      <c r="X76">
        <v>1.59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F76" t="s">
        <v>3</v>
      </c>
      <c r="AG76">
        <v>1.59</v>
      </c>
      <c r="AH76">
        <v>2</v>
      </c>
      <c r="AI76">
        <v>39445790</v>
      </c>
      <c r="AJ76">
        <v>24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ROW(Source!A272)</f>
        <v>272</v>
      </c>
      <c r="B77">
        <v>39445794</v>
      </c>
      <c r="C77">
        <v>39445789</v>
      </c>
      <c r="D77">
        <v>37270321</v>
      </c>
      <c r="E77">
        <v>1</v>
      </c>
      <c r="F77">
        <v>1</v>
      </c>
      <c r="G77">
        <v>25</v>
      </c>
      <c r="H77">
        <v>2</v>
      </c>
      <c r="I77" t="s">
        <v>381</v>
      </c>
      <c r="J77" t="s">
        <v>382</v>
      </c>
      <c r="K77" t="s">
        <v>383</v>
      </c>
      <c r="L77">
        <v>1368</v>
      </c>
      <c r="N77">
        <v>1011</v>
      </c>
      <c r="O77" t="s">
        <v>377</v>
      </c>
      <c r="P77" t="s">
        <v>377</v>
      </c>
      <c r="Q77">
        <v>1</v>
      </c>
      <c r="X77">
        <v>4.9800000000000004</v>
      </c>
      <c r="Y77">
        <v>0</v>
      </c>
      <c r="Z77">
        <v>1447.46</v>
      </c>
      <c r="AA77">
        <v>537.96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4.9800000000000004</v>
      </c>
      <c r="AH77">
        <v>2</v>
      </c>
      <c r="AI77">
        <v>39445791</v>
      </c>
      <c r="AJ77">
        <v>25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ROW(Source!A272)</f>
        <v>272</v>
      </c>
      <c r="B78">
        <v>39445795</v>
      </c>
      <c r="C78">
        <v>39445789</v>
      </c>
      <c r="D78">
        <v>37270344</v>
      </c>
      <c r="E78">
        <v>1</v>
      </c>
      <c r="F78">
        <v>1</v>
      </c>
      <c r="G78">
        <v>25</v>
      </c>
      <c r="H78">
        <v>2</v>
      </c>
      <c r="I78" t="s">
        <v>384</v>
      </c>
      <c r="J78" t="s">
        <v>385</v>
      </c>
      <c r="K78" t="s">
        <v>386</v>
      </c>
      <c r="L78">
        <v>1368</v>
      </c>
      <c r="N78">
        <v>1011</v>
      </c>
      <c r="O78" t="s">
        <v>377</v>
      </c>
      <c r="P78" t="s">
        <v>377</v>
      </c>
      <c r="Q78">
        <v>1</v>
      </c>
      <c r="X78">
        <v>1.25</v>
      </c>
      <c r="Y78">
        <v>0</v>
      </c>
      <c r="Z78">
        <v>1035.49</v>
      </c>
      <c r="AA78">
        <v>465.1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1.25</v>
      </c>
      <c r="AH78">
        <v>2</v>
      </c>
      <c r="AI78">
        <v>39445792</v>
      </c>
      <c r="AJ78">
        <v>26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ROW(Source!A273)</f>
        <v>273</v>
      </c>
      <c r="B79">
        <v>39445798</v>
      </c>
      <c r="C79">
        <v>39445796</v>
      </c>
      <c r="D79">
        <v>37258116</v>
      </c>
      <c r="E79">
        <v>25</v>
      </c>
      <c r="F79">
        <v>1</v>
      </c>
      <c r="G79">
        <v>25</v>
      </c>
      <c r="H79">
        <v>1</v>
      </c>
      <c r="I79" t="s">
        <v>371</v>
      </c>
      <c r="J79" t="s">
        <v>3</v>
      </c>
      <c r="K79" t="s">
        <v>372</v>
      </c>
      <c r="L79">
        <v>1191</v>
      </c>
      <c r="N79">
        <v>1013</v>
      </c>
      <c r="O79" t="s">
        <v>373</v>
      </c>
      <c r="P79" t="s">
        <v>373</v>
      </c>
      <c r="Q79">
        <v>1</v>
      </c>
      <c r="X79">
        <v>83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1</v>
      </c>
      <c r="AF79" t="s">
        <v>3</v>
      </c>
      <c r="AG79">
        <v>83</v>
      </c>
      <c r="AH79">
        <v>2</v>
      </c>
      <c r="AI79">
        <v>39445797</v>
      </c>
      <c r="AJ79">
        <v>27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ROW(Source!A274)</f>
        <v>274</v>
      </c>
      <c r="B80">
        <v>39445801</v>
      </c>
      <c r="C80">
        <v>39445799</v>
      </c>
      <c r="D80">
        <v>37271110</v>
      </c>
      <c r="E80">
        <v>1</v>
      </c>
      <c r="F80">
        <v>1</v>
      </c>
      <c r="G80">
        <v>25</v>
      </c>
      <c r="H80">
        <v>2</v>
      </c>
      <c r="I80" t="s">
        <v>387</v>
      </c>
      <c r="J80" t="s">
        <v>388</v>
      </c>
      <c r="K80" t="s">
        <v>389</v>
      </c>
      <c r="L80">
        <v>1368</v>
      </c>
      <c r="N80">
        <v>1011</v>
      </c>
      <c r="O80" t="s">
        <v>377</v>
      </c>
      <c r="P80" t="s">
        <v>377</v>
      </c>
      <c r="Q80">
        <v>1</v>
      </c>
      <c r="X80">
        <v>3.1E-2</v>
      </c>
      <c r="Y80">
        <v>0</v>
      </c>
      <c r="Z80">
        <v>993.6</v>
      </c>
      <c r="AA80">
        <v>301.8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3.1E-2</v>
      </c>
      <c r="AH80">
        <v>2</v>
      </c>
      <c r="AI80">
        <v>39445800</v>
      </c>
      <c r="AJ80">
        <v>28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ROW(Source!A275)</f>
        <v>275</v>
      </c>
      <c r="B81">
        <v>39445804</v>
      </c>
      <c r="C81">
        <v>39445802</v>
      </c>
      <c r="D81">
        <v>37271110</v>
      </c>
      <c r="E81">
        <v>1</v>
      </c>
      <c r="F81">
        <v>1</v>
      </c>
      <c r="G81">
        <v>25</v>
      </c>
      <c r="H81">
        <v>2</v>
      </c>
      <c r="I81" t="s">
        <v>387</v>
      </c>
      <c r="J81" t="s">
        <v>388</v>
      </c>
      <c r="K81" t="s">
        <v>389</v>
      </c>
      <c r="L81">
        <v>1368</v>
      </c>
      <c r="N81">
        <v>1011</v>
      </c>
      <c r="O81" t="s">
        <v>377</v>
      </c>
      <c r="P81" t="s">
        <v>377</v>
      </c>
      <c r="Q81">
        <v>1</v>
      </c>
      <c r="X81">
        <v>0.01</v>
      </c>
      <c r="Y81">
        <v>0</v>
      </c>
      <c r="Z81">
        <v>993.6</v>
      </c>
      <c r="AA81">
        <v>301.8</v>
      </c>
      <c r="AB81">
        <v>0</v>
      </c>
      <c r="AC81">
        <v>0</v>
      </c>
      <c r="AD81">
        <v>1</v>
      </c>
      <c r="AE81">
        <v>0</v>
      </c>
      <c r="AF81" t="s">
        <v>145</v>
      </c>
      <c r="AG81">
        <v>0.41000000000000003</v>
      </c>
      <c r="AH81">
        <v>2</v>
      </c>
      <c r="AI81">
        <v>39445803</v>
      </c>
      <c r="AJ81">
        <v>29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ROW(Source!A277)</f>
        <v>277</v>
      </c>
      <c r="B82">
        <v>39445807</v>
      </c>
      <c r="C82">
        <v>39445806</v>
      </c>
      <c r="D82">
        <v>37258116</v>
      </c>
      <c r="E82">
        <v>25</v>
      </c>
      <c r="F82">
        <v>1</v>
      </c>
      <c r="G82">
        <v>25</v>
      </c>
      <c r="H82">
        <v>1</v>
      </c>
      <c r="I82" t="s">
        <v>371</v>
      </c>
      <c r="J82" t="s">
        <v>3</v>
      </c>
      <c r="K82" t="s">
        <v>372</v>
      </c>
      <c r="L82">
        <v>1191</v>
      </c>
      <c r="N82">
        <v>1013</v>
      </c>
      <c r="O82" t="s">
        <v>373</v>
      </c>
      <c r="P82" t="s">
        <v>373</v>
      </c>
      <c r="Q82">
        <v>1</v>
      </c>
      <c r="X82">
        <v>16.559999999999999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F82" t="s">
        <v>3</v>
      </c>
      <c r="AG82">
        <v>16.559999999999999</v>
      </c>
      <c r="AH82">
        <v>3</v>
      </c>
      <c r="AI82">
        <v>-1</v>
      </c>
      <c r="AJ82" t="s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ROW(Source!A277)</f>
        <v>277</v>
      </c>
      <c r="B83">
        <v>39445808</v>
      </c>
      <c r="C83">
        <v>39445806</v>
      </c>
      <c r="D83">
        <v>37270366</v>
      </c>
      <c r="E83">
        <v>1</v>
      </c>
      <c r="F83">
        <v>1</v>
      </c>
      <c r="G83">
        <v>25</v>
      </c>
      <c r="H83">
        <v>2</v>
      </c>
      <c r="I83" t="s">
        <v>374</v>
      </c>
      <c r="J83" t="s">
        <v>375</v>
      </c>
      <c r="K83" t="s">
        <v>376</v>
      </c>
      <c r="L83">
        <v>1368</v>
      </c>
      <c r="N83">
        <v>1011</v>
      </c>
      <c r="O83" t="s">
        <v>377</v>
      </c>
      <c r="P83" t="s">
        <v>377</v>
      </c>
      <c r="Q83">
        <v>1</v>
      </c>
      <c r="X83">
        <v>2.08</v>
      </c>
      <c r="Y83">
        <v>0</v>
      </c>
      <c r="Z83">
        <v>1159.46</v>
      </c>
      <c r="AA83">
        <v>525.74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2.08</v>
      </c>
      <c r="AH83">
        <v>3</v>
      </c>
      <c r="AI83">
        <v>-1</v>
      </c>
      <c r="AJ83" t="s">
        <v>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ROW(Source!A277)</f>
        <v>277</v>
      </c>
      <c r="B84">
        <v>39445809</v>
      </c>
      <c r="C84">
        <v>39445806</v>
      </c>
      <c r="D84">
        <v>37270521</v>
      </c>
      <c r="E84">
        <v>1</v>
      </c>
      <c r="F84">
        <v>1</v>
      </c>
      <c r="G84">
        <v>25</v>
      </c>
      <c r="H84">
        <v>2</v>
      </c>
      <c r="I84" t="s">
        <v>469</v>
      </c>
      <c r="J84" t="s">
        <v>470</v>
      </c>
      <c r="K84" t="s">
        <v>471</v>
      </c>
      <c r="L84">
        <v>1368</v>
      </c>
      <c r="N84">
        <v>1011</v>
      </c>
      <c r="O84" t="s">
        <v>377</v>
      </c>
      <c r="P84" t="s">
        <v>377</v>
      </c>
      <c r="Q84">
        <v>1</v>
      </c>
      <c r="X84">
        <v>2.08</v>
      </c>
      <c r="Y84">
        <v>0</v>
      </c>
      <c r="Z84">
        <v>416.25</v>
      </c>
      <c r="AA84">
        <v>204.9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2.08</v>
      </c>
      <c r="AH84">
        <v>3</v>
      </c>
      <c r="AI84">
        <v>-1</v>
      </c>
      <c r="AJ84" t="s">
        <v>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ROW(Source!A277)</f>
        <v>277</v>
      </c>
      <c r="B85">
        <v>39445810</v>
      </c>
      <c r="C85">
        <v>39445806</v>
      </c>
      <c r="D85">
        <v>37270524</v>
      </c>
      <c r="E85">
        <v>1</v>
      </c>
      <c r="F85">
        <v>1</v>
      </c>
      <c r="G85">
        <v>25</v>
      </c>
      <c r="H85">
        <v>2</v>
      </c>
      <c r="I85" t="s">
        <v>472</v>
      </c>
      <c r="J85" t="s">
        <v>473</v>
      </c>
      <c r="K85" t="s">
        <v>474</v>
      </c>
      <c r="L85">
        <v>1368</v>
      </c>
      <c r="N85">
        <v>1011</v>
      </c>
      <c r="O85" t="s">
        <v>377</v>
      </c>
      <c r="P85" t="s">
        <v>377</v>
      </c>
      <c r="Q85">
        <v>1</v>
      </c>
      <c r="X85">
        <v>0.81</v>
      </c>
      <c r="Y85">
        <v>0</v>
      </c>
      <c r="Z85">
        <v>1942.21</v>
      </c>
      <c r="AA85">
        <v>436.39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0.81</v>
      </c>
      <c r="AH85">
        <v>3</v>
      </c>
      <c r="AI85">
        <v>-1</v>
      </c>
      <c r="AJ85" t="s">
        <v>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ROW(Source!A277)</f>
        <v>277</v>
      </c>
      <c r="B86">
        <v>39445811</v>
      </c>
      <c r="C86">
        <v>39445806</v>
      </c>
      <c r="D86">
        <v>37270548</v>
      </c>
      <c r="E86">
        <v>1</v>
      </c>
      <c r="F86">
        <v>1</v>
      </c>
      <c r="G86">
        <v>25</v>
      </c>
      <c r="H86">
        <v>2</v>
      </c>
      <c r="I86" t="s">
        <v>378</v>
      </c>
      <c r="J86" t="s">
        <v>379</v>
      </c>
      <c r="K86" t="s">
        <v>380</v>
      </c>
      <c r="L86">
        <v>1368</v>
      </c>
      <c r="N86">
        <v>1011</v>
      </c>
      <c r="O86" t="s">
        <v>377</v>
      </c>
      <c r="P86" t="s">
        <v>377</v>
      </c>
      <c r="Q86">
        <v>1</v>
      </c>
      <c r="X86">
        <v>1.94</v>
      </c>
      <c r="Y86">
        <v>0</v>
      </c>
      <c r="Z86">
        <v>1364.77</v>
      </c>
      <c r="AA86">
        <v>610.30999999999995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1.94</v>
      </c>
      <c r="AH86">
        <v>3</v>
      </c>
      <c r="AI86">
        <v>-1</v>
      </c>
      <c r="AJ86" t="s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ROW(Source!A277)</f>
        <v>277</v>
      </c>
      <c r="B87">
        <v>39445812</v>
      </c>
      <c r="C87">
        <v>39445806</v>
      </c>
      <c r="D87">
        <v>37270514</v>
      </c>
      <c r="E87">
        <v>1</v>
      </c>
      <c r="F87">
        <v>1</v>
      </c>
      <c r="G87">
        <v>25</v>
      </c>
      <c r="H87">
        <v>2</v>
      </c>
      <c r="I87" t="s">
        <v>475</v>
      </c>
      <c r="J87" t="s">
        <v>476</v>
      </c>
      <c r="K87" t="s">
        <v>477</v>
      </c>
      <c r="L87">
        <v>1368</v>
      </c>
      <c r="N87">
        <v>1011</v>
      </c>
      <c r="O87" t="s">
        <v>377</v>
      </c>
      <c r="P87" t="s">
        <v>377</v>
      </c>
      <c r="Q87">
        <v>1</v>
      </c>
      <c r="X87">
        <v>0.65</v>
      </c>
      <c r="Y87">
        <v>0</v>
      </c>
      <c r="Z87">
        <v>1179.56</v>
      </c>
      <c r="AA87">
        <v>439.28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0.65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ROW(Source!A277)</f>
        <v>277</v>
      </c>
      <c r="B88">
        <v>39445813</v>
      </c>
      <c r="C88">
        <v>39445806</v>
      </c>
      <c r="D88">
        <v>37272457</v>
      </c>
      <c r="E88">
        <v>1</v>
      </c>
      <c r="F88">
        <v>1</v>
      </c>
      <c r="G88">
        <v>25</v>
      </c>
      <c r="H88">
        <v>3</v>
      </c>
      <c r="I88" t="s">
        <v>478</v>
      </c>
      <c r="J88" t="s">
        <v>479</v>
      </c>
      <c r="K88" t="s">
        <v>480</v>
      </c>
      <c r="L88">
        <v>1339</v>
      </c>
      <c r="N88">
        <v>1007</v>
      </c>
      <c r="O88" t="s">
        <v>139</v>
      </c>
      <c r="P88" t="s">
        <v>139</v>
      </c>
      <c r="Q88">
        <v>1</v>
      </c>
      <c r="X88">
        <v>110</v>
      </c>
      <c r="Y88">
        <v>590.78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110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ROW(Source!A277)</f>
        <v>277</v>
      </c>
      <c r="B89">
        <v>39445814</v>
      </c>
      <c r="C89">
        <v>39445806</v>
      </c>
      <c r="D89">
        <v>37273200</v>
      </c>
      <c r="E89">
        <v>1</v>
      </c>
      <c r="F89">
        <v>1</v>
      </c>
      <c r="G89">
        <v>25</v>
      </c>
      <c r="H89">
        <v>3</v>
      </c>
      <c r="I89" t="s">
        <v>481</v>
      </c>
      <c r="J89" t="s">
        <v>482</v>
      </c>
      <c r="K89" t="s">
        <v>483</v>
      </c>
      <c r="L89">
        <v>1339</v>
      </c>
      <c r="N89">
        <v>1007</v>
      </c>
      <c r="O89" t="s">
        <v>139</v>
      </c>
      <c r="P89" t="s">
        <v>139</v>
      </c>
      <c r="Q89">
        <v>1</v>
      </c>
      <c r="X89">
        <v>5</v>
      </c>
      <c r="Y89">
        <v>33.729999999999997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5</v>
      </c>
      <c r="AH89">
        <v>3</v>
      </c>
      <c r="AI89">
        <v>-1</v>
      </c>
      <c r="AJ89" t="s">
        <v>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ROW(Source!A278)</f>
        <v>278</v>
      </c>
      <c r="B90">
        <v>39445816</v>
      </c>
      <c r="C90">
        <v>39445815</v>
      </c>
      <c r="D90">
        <v>37258116</v>
      </c>
      <c r="E90">
        <v>25</v>
      </c>
      <c r="F90">
        <v>1</v>
      </c>
      <c r="G90">
        <v>25</v>
      </c>
      <c r="H90">
        <v>1</v>
      </c>
      <c r="I90" t="s">
        <v>371</v>
      </c>
      <c r="J90" t="s">
        <v>3</v>
      </c>
      <c r="K90" t="s">
        <v>372</v>
      </c>
      <c r="L90">
        <v>1191</v>
      </c>
      <c r="N90">
        <v>1013</v>
      </c>
      <c r="O90" t="s">
        <v>373</v>
      </c>
      <c r="P90" t="s">
        <v>373</v>
      </c>
      <c r="Q90">
        <v>1</v>
      </c>
      <c r="X90">
        <v>24.84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1</v>
      </c>
      <c r="AF90" t="s">
        <v>3</v>
      </c>
      <c r="AG90">
        <v>24.84</v>
      </c>
      <c r="AH90">
        <v>3</v>
      </c>
      <c r="AI90">
        <v>-1</v>
      </c>
      <c r="AJ90" t="s">
        <v>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ROW(Source!A278)</f>
        <v>278</v>
      </c>
      <c r="B91">
        <v>39445817</v>
      </c>
      <c r="C91">
        <v>39445815</v>
      </c>
      <c r="D91">
        <v>37270343</v>
      </c>
      <c r="E91">
        <v>1</v>
      </c>
      <c r="F91">
        <v>1</v>
      </c>
      <c r="G91">
        <v>25</v>
      </c>
      <c r="H91">
        <v>2</v>
      </c>
      <c r="I91" t="s">
        <v>484</v>
      </c>
      <c r="J91" t="s">
        <v>485</v>
      </c>
      <c r="K91" t="s">
        <v>486</v>
      </c>
      <c r="L91">
        <v>1368</v>
      </c>
      <c r="N91">
        <v>1011</v>
      </c>
      <c r="O91" t="s">
        <v>377</v>
      </c>
      <c r="P91" t="s">
        <v>377</v>
      </c>
      <c r="Q91">
        <v>1</v>
      </c>
      <c r="X91">
        <v>2.94</v>
      </c>
      <c r="Y91">
        <v>0</v>
      </c>
      <c r="Z91">
        <v>923.83</v>
      </c>
      <c r="AA91">
        <v>342.06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2.94</v>
      </c>
      <c r="AH91">
        <v>3</v>
      </c>
      <c r="AI91">
        <v>-1</v>
      </c>
      <c r="AJ91" t="s">
        <v>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ROW(Source!A278)</f>
        <v>278</v>
      </c>
      <c r="B92">
        <v>39445818</v>
      </c>
      <c r="C92">
        <v>39445815</v>
      </c>
      <c r="D92">
        <v>37270524</v>
      </c>
      <c r="E92">
        <v>1</v>
      </c>
      <c r="F92">
        <v>1</v>
      </c>
      <c r="G92">
        <v>25</v>
      </c>
      <c r="H92">
        <v>2</v>
      </c>
      <c r="I92" t="s">
        <v>472</v>
      </c>
      <c r="J92" t="s">
        <v>473</v>
      </c>
      <c r="K92" t="s">
        <v>474</v>
      </c>
      <c r="L92">
        <v>1368</v>
      </c>
      <c r="N92">
        <v>1011</v>
      </c>
      <c r="O92" t="s">
        <v>377</v>
      </c>
      <c r="P92" t="s">
        <v>377</v>
      </c>
      <c r="Q92">
        <v>1</v>
      </c>
      <c r="X92">
        <v>1.1399999999999999</v>
      </c>
      <c r="Y92">
        <v>0</v>
      </c>
      <c r="Z92">
        <v>1942.21</v>
      </c>
      <c r="AA92">
        <v>436.39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1.1399999999999999</v>
      </c>
      <c r="AH92">
        <v>3</v>
      </c>
      <c r="AI92">
        <v>-1</v>
      </c>
      <c r="AJ92" t="s">
        <v>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ROW(Source!A278)</f>
        <v>278</v>
      </c>
      <c r="B93">
        <v>39445819</v>
      </c>
      <c r="C93">
        <v>39445815</v>
      </c>
      <c r="D93">
        <v>37270509</v>
      </c>
      <c r="E93">
        <v>1</v>
      </c>
      <c r="F93">
        <v>1</v>
      </c>
      <c r="G93">
        <v>25</v>
      </c>
      <c r="H93">
        <v>2</v>
      </c>
      <c r="I93" t="s">
        <v>390</v>
      </c>
      <c r="J93" t="s">
        <v>391</v>
      </c>
      <c r="K93" t="s">
        <v>392</v>
      </c>
      <c r="L93">
        <v>1368</v>
      </c>
      <c r="N93">
        <v>1011</v>
      </c>
      <c r="O93" t="s">
        <v>377</v>
      </c>
      <c r="P93" t="s">
        <v>377</v>
      </c>
      <c r="Q93">
        <v>1</v>
      </c>
      <c r="X93">
        <v>8.9600000000000009</v>
      </c>
      <c r="Y93">
        <v>0</v>
      </c>
      <c r="Z93">
        <v>1207.81</v>
      </c>
      <c r="AA93">
        <v>504.4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8.9600000000000009</v>
      </c>
      <c r="AH93">
        <v>3</v>
      </c>
      <c r="AI93">
        <v>-1</v>
      </c>
      <c r="AJ93" t="s">
        <v>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ROW(Source!A278)</f>
        <v>278</v>
      </c>
      <c r="B94">
        <v>39445820</v>
      </c>
      <c r="C94">
        <v>39445815</v>
      </c>
      <c r="D94">
        <v>37270510</v>
      </c>
      <c r="E94">
        <v>1</v>
      </c>
      <c r="F94">
        <v>1</v>
      </c>
      <c r="G94">
        <v>25</v>
      </c>
      <c r="H94">
        <v>2</v>
      </c>
      <c r="I94" t="s">
        <v>487</v>
      </c>
      <c r="J94" t="s">
        <v>488</v>
      </c>
      <c r="K94" t="s">
        <v>489</v>
      </c>
      <c r="L94">
        <v>1368</v>
      </c>
      <c r="N94">
        <v>1011</v>
      </c>
      <c r="O94" t="s">
        <v>377</v>
      </c>
      <c r="P94" t="s">
        <v>377</v>
      </c>
      <c r="Q94">
        <v>1</v>
      </c>
      <c r="X94">
        <v>18.25</v>
      </c>
      <c r="Y94">
        <v>0</v>
      </c>
      <c r="Z94">
        <v>1741.23</v>
      </c>
      <c r="AA94">
        <v>685.71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18.25</v>
      </c>
      <c r="AH94">
        <v>3</v>
      </c>
      <c r="AI94">
        <v>-1</v>
      </c>
      <c r="AJ94" t="s">
        <v>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ROW(Source!A278)</f>
        <v>278</v>
      </c>
      <c r="B95">
        <v>39445821</v>
      </c>
      <c r="C95">
        <v>39445815</v>
      </c>
      <c r="D95">
        <v>37270548</v>
      </c>
      <c r="E95">
        <v>1</v>
      </c>
      <c r="F95">
        <v>1</v>
      </c>
      <c r="G95">
        <v>25</v>
      </c>
      <c r="H95">
        <v>2</v>
      </c>
      <c r="I95" t="s">
        <v>378</v>
      </c>
      <c r="J95" t="s">
        <v>379</v>
      </c>
      <c r="K95" t="s">
        <v>380</v>
      </c>
      <c r="L95">
        <v>1368</v>
      </c>
      <c r="N95">
        <v>1011</v>
      </c>
      <c r="O95" t="s">
        <v>377</v>
      </c>
      <c r="P95" t="s">
        <v>377</v>
      </c>
      <c r="Q95">
        <v>1</v>
      </c>
      <c r="X95">
        <v>2.2400000000000002</v>
      </c>
      <c r="Y95">
        <v>0</v>
      </c>
      <c r="Z95">
        <v>1364.77</v>
      </c>
      <c r="AA95">
        <v>610.30999999999995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2.2400000000000002</v>
      </c>
      <c r="AH95">
        <v>3</v>
      </c>
      <c r="AI95">
        <v>-1</v>
      </c>
      <c r="AJ95" t="s">
        <v>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ROW(Source!A278)</f>
        <v>278</v>
      </c>
      <c r="B96">
        <v>39445822</v>
      </c>
      <c r="C96">
        <v>39445815</v>
      </c>
      <c r="D96">
        <v>37270514</v>
      </c>
      <c r="E96">
        <v>1</v>
      </c>
      <c r="F96">
        <v>1</v>
      </c>
      <c r="G96">
        <v>25</v>
      </c>
      <c r="H96">
        <v>2</v>
      </c>
      <c r="I96" t="s">
        <v>475</v>
      </c>
      <c r="J96" t="s">
        <v>476</v>
      </c>
      <c r="K96" t="s">
        <v>477</v>
      </c>
      <c r="L96">
        <v>1368</v>
      </c>
      <c r="N96">
        <v>1011</v>
      </c>
      <c r="O96" t="s">
        <v>377</v>
      </c>
      <c r="P96" t="s">
        <v>377</v>
      </c>
      <c r="Q96">
        <v>1</v>
      </c>
      <c r="X96">
        <v>0.65</v>
      </c>
      <c r="Y96">
        <v>0</v>
      </c>
      <c r="Z96">
        <v>1179.56</v>
      </c>
      <c r="AA96">
        <v>439.28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0.65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ROW(Source!A278)</f>
        <v>278</v>
      </c>
      <c r="B97">
        <v>39445823</v>
      </c>
      <c r="C97">
        <v>39445815</v>
      </c>
      <c r="D97">
        <v>37272483</v>
      </c>
      <c r="E97">
        <v>1</v>
      </c>
      <c r="F97">
        <v>1</v>
      </c>
      <c r="G97">
        <v>25</v>
      </c>
      <c r="H97">
        <v>3</v>
      </c>
      <c r="I97" t="s">
        <v>490</v>
      </c>
      <c r="J97" t="s">
        <v>491</v>
      </c>
      <c r="K97" t="s">
        <v>492</v>
      </c>
      <c r="L97">
        <v>1339</v>
      </c>
      <c r="N97">
        <v>1007</v>
      </c>
      <c r="O97" t="s">
        <v>139</v>
      </c>
      <c r="P97" t="s">
        <v>139</v>
      </c>
      <c r="Q97">
        <v>1</v>
      </c>
      <c r="X97">
        <v>126</v>
      </c>
      <c r="Y97">
        <v>1806.27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126</v>
      </c>
      <c r="AH97">
        <v>3</v>
      </c>
      <c r="AI97">
        <v>-1</v>
      </c>
      <c r="AJ97" t="s">
        <v>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ROW(Source!A278)</f>
        <v>278</v>
      </c>
      <c r="B98">
        <v>39445824</v>
      </c>
      <c r="C98">
        <v>39445815</v>
      </c>
      <c r="D98">
        <v>37273200</v>
      </c>
      <c r="E98">
        <v>1</v>
      </c>
      <c r="F98">
        <v>1</v>
      </c>
      <c r="G98">
        <v>25</v>
      </c>
      <c r="H98">
        <v>3</v>
      </c>
      <c r="I98" t="s">
        <v>481</v>
      </c>
      <c r="J98" t="s">
        <v>482</v>
      </c>
      <c r="K98" t="s">
        <v>483</v>
      </c>
      <c r="L98">
        <v>1339</v>
      </c>
      <c r="N98">
        <v>1007</v>
      </c>
      <c r="O98" t="s">
        <v>139</v>
      </c>
      <c r="P98" t="s">
        <v>139</v>
      </c>
      <c r="Q98">
        <v>1</v>
      </c>
      <c r="X98">
        <v>7</v>
      </c>
      <c r="Y98">
        <v>33.729999999999997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7</v>
      </c>
      <c r="AH98">
        <v>3</v>
      </c>
      <c r="AI98">
        <v>-1</v>
      </c>
      <c r="AJ98" t="s">
        <v>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ROW(Source!A279)</f>
        <v>279</v>
      </c>
      <c r="B99">
        <v>39445607</v>
      </c>
      <c r="C99">
        <v>39445601</v>
      </c>
      <c r="D99">
        <v>37258116</v>
      </c>
      <c r="E99">
        <v>25</v>
      </c>
      <c r="F99">
        <v>1</v>
      </c>
      <c r="G99">
        <v>25</v>
      </c>
      <c r="H99">
        <v>1</v>
      </c>
      <c r="I99" t="s">
        <v>371</v>
      </c>
      <c r="J99" t="s">
        <v>3</v>
      </c>
      <c r="K99" t="s">
        <v>372</v>
      </c>
      <c r="L99">
        <v>1191</v>
      </c>
      <c r="N99">
        <v>1013</v>
      </c>
      <c r="O99" t="s">
        <v>373</v>
      </c>
      <c r="P99" t="s">
        <v>373</v>
      </c>
      <c r="Q99">
        <v>1</v>
      </c>
      <c r="X99">
        <v>10.3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1</v>
      </c>
      <c r="AF99" t="s">
        <v>3</v>
      </c>
      <c r="AG99">
        <v>10.3</v>
      </c>
      <c r="AH99">
        <v>2</v>
      </c>
      <c r="AI99">
        <v>39445602</v>
      </c>
      <c r="AJ99">
        <v>30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ROW(Source!A279)</f>
        <v>279</v>
      </c>
      <c r="B100">
        <v>39445608</v>
      </c>
      <c r="C100">
        <v>39445601</v>
      </c>
      <c r="D100">
        <v>37270509</v>
      </c>
      <c r="E100">
        <v>1</v>
      </c>
      <c r="F100">
        <v>1</v>
      </c>
      <c r="G100">
        <v>25</v>
      </c>
      <c r="H100">
        <v>2</v>
      </c>
      <c r="I100" t="s">
        <v>390</v>
      </c>
      <c r="J100" t="s">
        <v>391</v>
      </c>
      <c r="K100" t="s">
        <v>392</v>
      </c>
      <c r="L100">
        <v>1368</v>
      </c>
      <c r="N100">
        <v>1011</v>
      </c>
      <c r="O100" t="s">
        <v>377</v>
      </c>
      <c r="P100" t="s">
        <v>377</v>
      </c>
      <c r="Q100">
        <v>1</v>
      </c>
      <c r="X100">
        <v>0.89</v>
      </c>
      <c r="Y100">
        <v>0</v>
      </c>
      <c r="Z100">
        <v>1207.81</v>
      </c>
      <c r="AA100">
        <v>504.4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0.89</v>
      </c>
      <c r="AH100">
        <v>2</v>
      </c>
      <c r="AI100">
        <v>39445603</v>
      </c>
      <c r="AJ100">
        <v>31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ROW(Source!A279)</f>
        <v>279</v>
      </c>
      <c r="B101">
        <v>39445609</v>
      </c>
      <c r="C101">
        <v>39445601</v>
      </c>
      <c r="D101">
        <v>37271304</v>
      </c>
      <c r="E101">
        <v>1</v>
      </c>
      <c r="F101">
        <v>1</v>
      </c>
      <c r="G101">
        <v>25</v>
      </c>
      <c r="H101">
        <v>3</v>
      </c>
      <c r="I101" t="s">
        <v>393</v>
      </c>
      <c r="J101" t="s">
        <v>394</v>
      </c>
      <c r="K101" t="s">
        <v>395</v>
      </c>
      <c r="L101">
        <v>1348</v>
      </c>
      <c r="N101">
        <v>1009</v>
      </c>
      <c r="O101" t="s">
        <v>37</v>
      </c>
      <c r="P101" t="s">
        <v>37</v>
      </c>
      <c r="Q101">
        <v>1000</v>
      </c>
      <c r="X101">
        <v>0.06</v>
      </c>
      <c r="Y101">
        <v>29928.9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0.06</v>
      </c>
      <c r="AH101">
        <v>2</v>
      </c>
      <c r="AI101">
        <v>39445604</v>
      </c>
      <c r="AJ101">
        <v>32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ROW(Source!A279)</f>
        <v>279</v>
      </c>
      <c r="B102">
        <v>39445610</v>
      </c>
      <c r="C102">
        <v>39445601</v>
      </c>
      <c r="D102">
        <v>37274341</v>
      </c>
      <c r="E102">
        <v>1</v>
      </c>
      <c r="F102">
        <v>1</v>
      </c>
      <c r="G102">
        <v>25</v>
      </c>
      <c r="H102">
        <v>3</v>
      </c>
      <c r="I102" t="s">
        <v>205</v>
      </c>
      <c r="J102" t="s">
        <v>207</v>
      </c>
      <c r="K102" t="s">
        <v>206</v>
      </c>
      <c r="L102">
        <v>1348</v>
      </c>
      <c r="N102">
        <v>1009</v>
      </c>
      <c r="O102" t="s">
        <v>37</v>
      </c>
      <c r="P102" t="s">
        <v>37</v>
      </c>
      <c r="Q102">
        <v>1000</v>
      </c>
      <c r="X102">
        <v>10.7</v>
      </c>
      <c r="Y102">
        <v>2706.83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10.7</v>
      </c>
      <c r="AH102">
        <v>2</v>
      </c>
      <c r="AI102">
        <v>39445605</v>
      </c>
      <c r="AJ102">
        <v>33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ROW(Source!A282)</f>
        <v>282</v>
      </c>
      <c r="B103">
        <v>39445619</v>
      </c>
      <c r="C103">
        <v>39445613</v>
      </c>
      <c r="D103">
        <v>37258116</v>
      </c>
      <c r="E103">
        <v>25</v>
      </c>
      <c r="F103">
        <v>1</v>
      </c>
      <c r="G103">
        <v>25</v>
      </c>
      <c r="H103">
        <v>1</v>
      </c>
      <c r="I103" t="s">
        <v>371</v>
      </c>
      <c r="J103" t="s">
        <v>3</v>
      </c>
      <c r="K103" t="s">
        <v>372</v>
      </c>
      <c r="L103">
        <v>1191</v>
      </c>
      <c r="N103">
        <v>1013</v>
      </c>
      <c r="O103" t="s">
        <v>373</v>
      </c>
      <c r="P103" t="s">
        <v>373</v>
      </c>
      <c r="Q103">
        <v>1</v>
      </c>
      <c r="X103">
        <v>10.3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1</v>
      </c>
      <c r="AF103" t="s">
        <v>3</v>
      </c>
      <c r="AG103">
        <v>10.3</v>
      </c>
      <c r="AH103">
        <v>2</v>
      </c>
      <c r="AI103">
        <v>39445614</v>
      </c>
      <c r="AJ103">
        <v>35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ROW(Source!A282)</f>
        <v>282</v>
      </c>
      <c r="B104">
        <v>39445620</v>
      </c>
      <c r="C104">
        <v>39445613</v>
      </c>
      <c r="D104">
        <v>37270509</v>
      </c>
      <c r="E104">
        <v>1</v>
      </c>
      <c r="F104">
        <v>1</v>
      </c>
      <c r="G104">
        <v>25</v>
      </c>
      <c r="H104">
        <v>2</v>
      </c>
      <c r="I104" t="s">
        <v>390</v>
      </c>
      <c r="J104" t="s">
        <v>391</v>
      </c>
      <c r="K104" t="s">
        <v>392</v>
      </c>
      <c r="L104">
        <v>1368</v>
      </c>
      <c r="N104">
        <v>1011</v>
      </c>
      <c r="O104" t="s">
        <v>377</v>
      </c>
      <c r="P104" t="s">
        <v>377</v>
      </c>
      <c r="Q104">
        <v>1</v>
      </c>
      <c r="X104">
        <v>0.89</v>
      </c>
      <c r="Y104">
        <v>0</v>
      </c>
      <c r="Z104">
        <v>1207.81</v>
      </c>
      <c r="AA104">
        <v>504.4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0.89</v>
      </c>
      <c r="AH104">
        <v>2</v>
      </c>
      <c r="AI104">
        <v>39445615</v>
      </c>
      <c r="AJ104">
        <v>36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ROW(Source!A282)</f>
        <v>282</v>
      </c>
      <c r="B105">
        <v>39445621</v>
      </c>
      <c r="C105">
        <v>39445613</v>
      </c>
      <c r="D105">
        <v>37271304</v>
      </c>
      <c r="E105">
        <v>1</v>
      </c>
      <c r="F105">
        <v>1</v>
      </c>
      <c r="G105">
        <v>25</v>
      </c>
      <c r="H105">
        <v>3</v>
      </c>
      <c r="I105" t="s">
        <v>393</v>
      </c>
      <c r="J105" t="s">
        <v>394</v>
      </c>
      <c r="K105" t="s">
        <v>395</v>
      </c>
      <c r="L105">
        <v>1348</v>
      </c>
      <c r="N105">
        <v>1009</v>
      </c>
      <c r="O105" t="s">
        <v>37</v>
      </c>
      <c r="P105" t="s">
        <v>37</v>
      </c>
      <c r="Q105">
        <v>1000</v>
      </c>
      <c r="X105">
        <v>0.06</v>
      </c>
      <c r="Y105">
        <v>29928.9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0.06</v>
      </c>
      <c r="AH105">
        <v>2</v>
      </c>
      <c r="AI105">
        <v>39445616</v>
      </c>
      <c r="AJ105">
        <v>37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ROW(Source!A282)</f>
        <v>282</v>
      </c>
      <c r="B106">
        <v>39445622</v>
      </c>
      <c r="C106">
        <v>39445613</v>
      </c>
      <c r="D106">
        <v>37274368</v>
      </c>
      <c r="E106">
        <v>1</v>
      </c>
      <c r="F106">
        <v>1</v>
      </c>
      <c r="G106">
        <v>25</v>
      </c>
      <c r="H106">
        <v>3</v>
      </c>
      <c r="I106" t="s">
        <v>164</v>
      </c>
      <c r="J106" t="s">
        <v>166</v>
      </c>
      <c r="K106" t="s">
        <v>165</v>
      </c>
      <c r="L106">
        <v>1348</v>
      </c>
      <c r="N106">
        <v>1009</v>
      </c>
      <c r="O106" t="s">
        <v>37</v>
      </c>
      <c r="P106" t="s">
        <v>37</v>
      </c>
      <c r="Q106">
        <v>1000</v>
      </c>
      <c r="X106">
        <v>7.14</v>
      </c>
      <c r="Y106">
        <v>2628.2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7.14</v>
      </c>
      <c r="AH106">
        <v>2</v>
      </c>
      <c r="AI106">
        <v>39445617</v>
      </c>
      <c r="AJ106">
        <v>38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ROW(Source!A319)</f>
        <v>319</v>
      </c>
      <c r="B107">
        <v>39446119</v>
      </c>
      <c r="C107">
        <v>39446112</v>
      </c>
      <c r="D107">
        <v>37258116</v>
      </c>
      <c r="E107">
        <v>25</v>
      </c>
      <c r="F107">
        <v>1</v>
      </c>
      <c r="G107">
        <v>25</v>
      </c>
      <c r="H107">
        <v>1</v>
      </c>
      <c r="I107" t="s">
        <v>371</v>
      </c>
      <c r="J107" t="s">
        <v>3</v>
      </c>
      <c r="K107" t="s">
        <v>372</v>
      </c>
      <c r="L107">
        <v>1191</v>
      </c>
      <c r="N107">
        <v>1013</v>
      </c>
      <c r="O107" t="s">
        <v>373</v>
      </c>
      <c r="P107" t="s">
        <v>373</v>
      </c>
      <c r="Q107">
        <v>1</v>
      </c>
      <c r="X107">
        <v>23.84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1</v>
      </c>
      <c r="AF107" t="s">
        <v>220</v>
      </c>
      <c r="AG107">
        <v>4.7679999999999998</v>
      </c>
      <c r="AH107">
        <v>2</v>
      </c>
      <c r="AI107">
        <v>39446113</v>
      </c>
      <c r="AJ107">
        <v>40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ROW(Source!A319)</f>
        <v>319</v>
      </c>
      <c r="B108">
        <v>39446120</v>
      </c>
      <c r="C108">
        <v>39446112</v>
      </c>
      <c r="D108">
        <v>37271031</v>
      </c>
      <c r="E108">
        <v>1</v>
      </c>
      <c r="F108">
        <v>1</v>
      </c>
      <c r="G108">
        <v>25</v>
      </c>
      <c r="H108">
        <v>2</v>
      </c>
      <c r="I108" t="s">
        <v>396</v>
      </c>
      <c r="J108" t="s">
        <v>397</v>
      </c>
      <c r="K108" t="s">
        <v>398</v>
      </c>
      <c r="L108">
        <v>1368</v>
      </c>
      <c r="N108">
        <v>1011</v>
      </c>
      <c r="O108" t="s">
        <v>377</v>
      </c>
      <c r="P108" t="s">
        <v>377</v>
      </c>
      <c r="Q108">
        <v>1</v>
      </c>
      <c r="X108">
        <v>3.4</v>
      </c>
      <c r="Y108">
        <v>0</v>
      </c>
      <c r="Z108">
        <v>10.56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220</v>
      </c>
      <c r="AG108">
        <v>0.68</v>
      </c>
      <c r="AH108">
        <v>2</v>
      </c>
      <c r="AI108">
        <v>39446114</v>
      </c>
      <c r="AJ108">
        <v>41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ROW(Source!A319)</f>
        <v>319</v>
      </c>
      <c r="B109">
        <v>39446121</v>
      </c>
      <c r="C109">
        <v>39446112</v>
      </c>
      <c r="D109">
        <v>37270908</v>
      </c>
      <c r="E109">
        <v>1</v>
      </c>
      <c r="F109">
        <v>1</v>
      </c>
      <c r="G109">
        <v>25</v>
      </c>
      <c r="H109">
        <v>2</v>
      </c>
      <c r="I109" t="s">
        <v>399</v>
      </c>
      <c r="J109" t="s">
        <v>400</v>
      </c>
      <c r="K109" t="s">
        <v>401</v>
      </c>
      <c r="L109">
        <v>1368</v>
      </c>
      <c r="N109">
        <v>1011</v>
      </c>
      <c r="O109" t="s">
        <v>377</v>
      </c>
      <c r="P109" t="s">
        <v>377</v>
      </c>
      <c r="Q109">
        <v>1</v>
      </c>
      <c r="X109">
        <v>5</v>
      </c>
      <c r="Y109">
        <v>0</v>
      </c>
      <c r="Z109">
        <v>5.95</v>
      </c>
      <c r="AA109">
        <v>2.82</v>
      </c>
      <c r="AB109">
        <v>0</v>
      </c>
      <c r="AC109">
        <v>0</v>
      </c>
      <c r="AD109">
        <v>1</v>
      </c>
      <c r="AE109">
        <v>0</v>
      </c>
      <c r="AF109" t="s">
        <v>220</v>
      </c>
      <c r="AG109">
        <v>1</v>
      </c>
      <c r="AH109">
        <v>2</v>
      </c>
      <c r="AI109">
        <v>39446115</v>
      </c>
      <c r="AJ109">
        <v>42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ROW(Source!A319)</f>
        <v>319</v>
      </c>
      <c r="B110">
        <v>39446122</v>
      </c>
      <c r="C110">
        <v>39446112</v>
      </c>
      <c r="D110">
        <v>37271222</v>
      </c>
      <c r="E110">
        <v>1</v>
      </c>
      <c r="F110">
        <v>1</v>
      </c>
      <c r="G110">
        <v>25</v>
      </c>
      <c r="H110">
        <v>2</v>
      </c>
      <c r="I110" t="s">
        <v>402</v>
      </c>
      <c r="J110" t="s">
        <v>403</v>
      </c>
      <c r="K110" t="s">
        <v>404</v>
      </c>
      <c r="L110">
        <v>1368</v>
      </c>
      <c r="N110">
        <v>1011</v>
      </c>
      <c r="O110" t="s">
        <v>377</v>
      </c>
      <c r="P110" t="s">
        <v>377</v>
      </c>
      <c r="Q110">
        <v>1</v>
      </c>
      <c r="X110">
        <v>4.5</v>
      </c>
      <c r="Y110">
        <v>0</v>
      </c>
      <c r="Z110">
        <v>7.14</v>
      </c>
      <c r="AA110">
        <v>0.93</v>
      </c>
      <c r="AB110">
        <v>0</v>
      </c>
      <c r="AC110">
        <v>0</v>
      </c>
      <c r="AD110">
        <v>1</v>
      </c>
      <c r="AE110">
        <v>0</v>
      </c>
      <c r="AF110" t="s">
        <v>220</v>
      </c>
      <c r="AG110">
        <v>0.9</v>
      </c>
      <c r="AH110">
        <v>2</v>
      </c>
      <c r="AI110">
        <v>39446116</v>
      </c>
      <c r="AJ110">
        <v>43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ROW(Source!A319)</f>
        <v>319</v>
      </c>
      <c r="B111">
        <v>39446123</v>
      </c>
      <c r="C111">
        <v>39446112</v>
      </c>
      <c r="D111">
        <v>37271303</v>
      </c>
      <c r="E111">
        <v>1</v>
      </c>
      <c r="F111">
        <v>1</v>
      </c>
      <c r="G111">
        <v>25</v>
      </c>
      <c r="H111">
        <v>3</v>
      </c>
      <c r="I111" t="s">
        <v>405</v>
      </c>
      <c r="J111" t="s">
        <v>406</v>
      </c>
      <c r="K111" t="s">
        <v>407</v>
      </c>
      <c r="L111">
        <v>1348</v>
      </c>
      <c r="N111">
        <v>1009</v>
      </c>
      <c r="O111" t="s">
        <v>37</v>
      </c>
      <c r="P111" t="s">
        <v>37</v>
      </c>
      <c r="Q111">
        <v>1000</v>
      </c>
      <c r="X111">
        <v>0.16500000000000001</v>
      </c>
      <c r="Y111">
        <v>20917.2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219</v>
      </c>
      <c r="AG111">
        <v>0</v>
      </c>
      <c r="AH111">
        <v>2</v>
      </c>
      <c r="AI111">
        <v>39446117</v>
      </c>
      <c r="AJ111">
        <v>44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ROW(Source!A319)</f>
        <v>319</v>
      </c>
      <c r="B112">
        <v>39446124</v>
      </c>
      <c r="C112">
        <v>39446112</v>
      </c>
      <c r="D112">
        <v>37271523</v>
      </c>
      <c r="E112">
        <v>1</v>
      </c>
      <c r="F112">
        <v>1</v>
      </c>
      <c r="G112">
        <v>25</v>
      </c>
      <c r="H112">
        <v>3</v>
      </c>
      <c r="I112" t="s">
        <v>408</v>
      </c>
      <c r="J112" t="s">
        <v>409</v>
      </c>
      <c r="K112" t="s">
        <v>410</v>
      </c>
      <c r="L112">
        <v>1346</v>
      </c>
      <c r="N112">
        <v>1009</v>
      </c>
      <c r="O112" t="s">
        <v>330</v>
      </c>
      <c r="P112" t="s">
        <v>330</v>
      </c>
      <c r="Q112">
        <v>1</v>
      </c>
      <c r="X112">
        <v>2.3199999999999998</v>
      </c>
      <c r="Y112">
        <v>48.21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219</v>
      </c>
      <c r="AG112">
        <v>0</v>
      </c>
      <c r="AH112">
        <v>2</v>
      </c>
      <c r="AI112">
        <v>39446118</v>
      </c>
      <c r="AJ112">
        <v>45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ROW(Source!A320)</f>
        <v>320</v>
      </c>
      <c r="B113">
        <v>39446134</v>
      </c>
      <c r="C113">
        <v>39446125</v>
      </c>
      <c r="D113">
        <v>37258116</v>
      </c>
      <c r="E113">
        <v>25</v>
      </c>
      <c r="F113">
        <v>1</v>
      </c>
      <c r="G113">
        <v>25</v>
      </c>
      <c r="H113">
        <v>1</v>
      </c>
      <c r="I113" t="s">
        <v>371</v>
      </c>
      <c r="J113" t="s">
        <v>3</v>
      </c>
      <c r="K113" t="s">
        <v>372</v>
      </c>
      <c r="L113">
        <v>1191</v>
      </c>
      <c r="N113">
        <v>1013</v>
      </c>
      <c r="O113" t="s">
        <v>373</v>
      </c>
      <c r="P113" t="s">
        <v>373</v>
      </c>
      <c r="Q113">
        <v>1</v>
      </c>
      <c r="X113">
        <v>122.25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1</v>
      </c>
      <c r="AF113" t="s">
        <v>3</v>
      </c>
      <c r="AG113">
        <v>122.25</v>
      </c>
      <c r="AH113">
        <v>2</v>
      </c>
      <c r="AI113">
        <v>39446126</v>
      </c>
      <c r="AJ113">
        <v>46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ROW(Source!A320)</f>
        <v>320</v>
      </c>
      <c r="B114">
        <v>39446135</v>
      </c>
      <c r="C114">
        <v>39446125</v>
      </c>
      <c r="D114">
        <v>37270674</v>
      </c>
      <c r="E114">
        <v>1</v>
      </c>
      <c r="F114">
        <v>1</v>
      </c>
      <c r="G114">
        <v>25</v>
      </c>
      <c r="H114">
        <v>2</v>
      </c>
      <c r="I114" t="s">
        <v>411</v>
      </c>
      <c r="J114" t="s">
        <v>412</v>
      </c>
      <c r="K114" t="s">
        <v>413</v>
      </c>
      <c r="L114">
        <v>1368</v>
      </c>
      <c r="N114">
        <v>1011</v>
      </c>
      <c r="O114" t="s">
        <v>377</v>
      </c>
      <c r="P114" t="s">
        <v>377</v>
      </c>
      <c r="Q114">
        <v>1</v>
      </c>
      <c r="X114">
        <v>2.59</v>
      </c>
      <c r="Y114">
        <v>0</v>
      </c>
      <c r="Z114">
        <v>466.43</v>
      </c>
      <c r="AA114">
        <v>364.87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2.59</v>
      </c>
      <c r="AH114">
        <v>2</v>
      </c>
      <c r="AI114">
        <v>39446127</v>
      </c>
      <c r="AJ114">
        <v>47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ROW(Source!A320)</f>
        <v>320</v>
      </c>
      <c r="B115">
        <v>39446136</v>
      </c>
      <c r="C115">
        <v>39446125</v>
      </c>
      <c r="D115">
        <v>37270775</v>
      </c>
      <c r="E115">
        <v>1</v>
      </c>
      <c r="F115">
        <v>1</v>
      </c>
      <c r="G115">
        <v>25</v>
      </c>
      <c r="H115">
        <v>2</v>
      </c>
      <c r="I115" t="s">
        <v>414</v>
      </c>
      <c r="J115" t="s">
        <v>415</v>
      </c>
      <c r="K115" t="s">
        <v>416</v>
      </c>
      <c r="L115">
        <v>1368</v>
      </c>
      <c r="N115">
        <v>1011</v>
      </c>
      <c r="O115" t="s">
        <v>377</v>
      </c>
      <c r="P115" t="s">
        <v>377</v>
      </c>
      <c r="Q115">
        <v>1</v>
      </c>
      <c r="X115">
        <v>3.14</v>
      </c>
      <c r="Y115">
        <v>0</v>
      </c>
      <c r="Z115">
        <v>28.16</v>
      </c>
      <c r="AA115">
        <v>0.12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3.14</v>
      </c>
      <c r="AH115">
        <v>2</v>
      </c>
      <c r="AI115">
        <v>39446128</v>
      </c>
      <c r="AJ115">
        <v>48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ROW(Source!A320)</f>
        <v>320</v>
      </c>
      <c r="B116">
        <v>39446137</v>
      </c>
      <c r="C116">
        <v>39446125</v>
      </c>
      <c r="D116">
        <v>37271181</v>
      </c>
      <c r="E116">
        <v>1</v>
      </c>
      <c r="F116">
        <v>1</v>
      </c>
      <c r="G116">
        <v>25</v>
      </c>
      <c r="H116">
        <v>2</v>
      </c>
      <c r="I116" t="s">
        <v>417</v>
      </c>
      <c r="J116" t="s">
        <v>418</v>
      </c>
      <c r="K116" t="s">
        <v>419</v>
      </c>
      <c r="L116">
        <v>1368</v>
      </c>
      <c r="N116">
        <v>1011</v>
      </c>
      <c r="O116" t="s">
        <v>377</v>
      </c>
      <c r="P116" t="s">
        <v>377</v>
      </c>
      <c r="Q116">
        <v>1</v>
      </c>
      <c r="X116">
        <v>2.59</v>
      </c>
      <c r="Y116">
        <v>0</v>
      </c>
      <c r="Z116">
        <v>5.41</v>
      </c>
      <c r="AA116">
        <v>0.02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2.59</v>
      </c>
      <c r="AH116">
        <v>2</v>
      </c>
      <c r="AI116">
        <v>39446129</v>
      </c>
      <c r="AJ116">
        <v>49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ROW(Source!A320)</f>
        <v>320</v>
      </c>
      <c r="B117">
        <v>39446138</v>
      </c>
      <c r="C117">
        <v>39446125</v>
      </c>
      <c r="D117">
        <v>37272327</v>
      </c>
      <c r="E117">
        <v>1</v>
      </c>
      <c r="F117">
        <v>1</v>
      </c>
      <c r="G117">
        <v>25</v>
      </c>
      <c r="H117">
        <v>3</v>
      </c>
      <c r="I117" t="s">
        <v>420</v>
      </c>
      <c r="J117" t="s">
        <v>421</v>
      </c>
      <c r="K117" t="s">
        <v>422</v>
      </c>
      <c r="L117">
        <v>1348</v>
      </c>
      <c r="N117">
        <v>1009</v>
      </c>
      <c r="O117" t="s">
        <v>37</v>
      </c>
      <c r="P117" t="s">
        <v>37</v>
      </c>
      <c r="Q117">
        <v>1000</v>
      </c>
      <c r="X117">
        <v>6.8999999999999999E-3</v>
      </c>
      <c r="Y117">
        <v>123158.52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6.8999999999999999E-3</v>
      </c>
      <c r="AH117">
        <v>2</v>
      </c>
      <c r="AI117">
        <v>39446130</v>
      </c>
      <c r="AJ117">
        <v>50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ROW(Source!A320)</f>
        <v>320</v>
      </c>
      <c r="B118">
        <v>39446139</v>
      </c>
      <c r="C118">
        <v>39446125</v>
      </c>
      <c r="D118">
        <v>37273109</v>
      </c>
      <c r="E118">
        <v>1</v>
      </c>
      <c r="F118">
        <v>1</v>
      </c>
      <c r="G118">
        <v>25</v>
      </c>
      <c r="H118">
        <v>3</v>
      </c>
      <c r="I118" t="s">
        <v>423</v>
      </c>
      <c r="J118" t="s">
        <v>424</v>
      </c>
      <c r="K118" t="s">
        <v>425</v>
      </c>
      <c r="L118">
        <v>1348</v>
      </c>
      <c r="N118">
        <v>1009</v>
      </c>
      <c r="O118" t="s">
        <v>37</v>
      </c>
      <c r="P118" t="s">
        <v>37</v>
      </c>
      <c r="Q118">
        <v>1000</v>
      </c>
      <c r="X118">
        <v>2.3E-3</v>
      </c>
      <c r="Y118">
        <v>110728.72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2.3E-3</v>
      </c>
      <c r="AH118">
        <v>2</v>
      </c>
      <c r="AI118">
        <v>39446131</v>
      </c>
      <c r="AJ118">
        <v>51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ROW(Source!A320)</f>
        <v>320</v>
      </c>
      <c r="B119">
        <v>39446140</v>
      </c>
      <c r="C119">
        <v>39446125</v>
      </c>
      <c r="D119">
        <v>37274157</v>
      </c>
      <c r="E119">
        <v>1</v>
      </c>
      <c r="F119">
        <v>1</v>
      </c>
      <c r="G119">
        <v>25</v>
      </c>
      <c r="H119">
        <v>3</v>
      </c>
      <c r="I119" t="s">
        <v>426</v>
      </c>
      <c r="J119" t="s">
        <v>427</v>
      </c>
      <c r="K119" t="s">
        <v>428</v>
      </c>
      <c r="L119">
        <v>1339</v>
      </c>
      <c r="N119">
        <v>1007</v>
      </c>
      <c r="O119" t="s">
        <v>139</v>
      </c>
      <c r="P119" t="s">
        <v>139</v>
      </c>
      <c r="Q119">
        <v>1</v>
      </c>
      <c r="X119">
        <v>1.32</v>
      </c>
      <c r="Y119">
        <v>4082.17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1.32</v>
      </c>
      <c r="AH119">
        <v>2</v>
      </c>
      <c r="AI119">
        <v>39446132</v>
      </c>
      <c r="AJ119">
        <v>52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ROW(Source!A320)</f>
        <v>320</v>
      </c>
      <c r="B120">
        <v>39446141</v>
      </c>
      <c r="C120">
        <v>39446125</v>
      </c>
      <c r="D120">
        <v>37275917</v>
      </c>
      <c r="E120">
        <v>1</v>
      </c>
      <c r="F120">
        <v>1</v>
      </c>
      <c r="G120">
        <v>25</v>
      </c>
      <c r="H120">
        <v>3</v>
      </c>
      <c r="I120" t="s">
        <v>429</v>
      </c>
      <c r="J120" t="s">
        <v>430</v>
      </c>
      <c r="K120" t="s">
        <v>431</v>
      </c>
      <c r="L120">
        <v>1301</v>
      </c>
      <c r="N120">
        <v>1003</v>
      </c>
      <c r="O120" t="s">
        <v>432</v>
      </c>
      <c r="P120" t="s">
        <v>432</v>
      </c>
      <c r="Q120">
        <v>1</v>
      </c>
      <c r="X120">
        <v>100</v>
      </c>
      <c r="Y120">
        <v>973.91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100</v>
      </c>
      <c r="AH120">
        <v>2</v>
      </c>
      <c r="AI120">
        <v>39446133</v>
      </c>
      <c r="AJ120">
        <v>53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ROW(Source!A355)</f>
        <v>355</v>
      </c>
      <c r="B121">
        <v>39446551</v>
      </c>
      <c r="C121">
        <v>39446550</v>
      </c>
      <c r="D121">
        <v>37258116</v>
      </c>
      <c r="E121">
        <v>25</v>
      </c>
      <c r="F121">
        <v>1</v>
      </c>
      <c r="G121">
        <v>25</v>
      </c>
      <c r="H121">
        <v>1</v>
      </c>
      <c r="I121" t="s">
        <v>371</v>
      </c>
      <c r="J121" t="s">
        <v>3</v>
      </c>
      <c r="K121" t="s">
        <v>372</v>
      </c>
      <c r="L121">
        <v>1191</v>
      </c>
      <c r="N121">
        <v>1013</v>
      </c>
      <c r="O121" t="s">
        <v>373</v>
      </c>
      <c r="P121" t="s">
        <v>373</v>
      </c>
      <c r="Q121">
        <v>1</v>
      </c>
      <c r="X121">
        <v>17.02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1</v>
      </c>
      <c r="AF121" t="s">
        <v>220</v>
      </c>
      <c r="AG121">
        <v>3.4039999999999999</v>
      </c>
      <c r="AH121">
        <v>2</v>
      </c>
      <c r="AI121">
        <v>39446551</v>
      </c>
      <c r="AJ121">
        <v>54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ROW(Source!A355)</f>
        <v>355</v>
      </c>
      <c r="B122">
        <v>39446552</v>
      </c>
      <c r="C122">
        <v>39446550</v>
      </c>
      <c r="D122">
        <v>37274215</v>
      </c>
      <c r="E122">
        <v>1</v>
      </c>
      <c r="F122">
        <v>1</v>
      </c>
      <c r="G122">
        <v>25</v>
      </c>
      <c r="H122">
        <v>3</v>
      </c>
      <c r="I122" t="s">
        <v>433</v>
      </c>
      <c r="J122" t="s">
        <v>434</v>
      </c>
      <c r="K122" t="s">
        <v>435</v>
      </c>
      <c r="L122">
        <v>1339</v>
      </c>
      <c r="N122">
        <v>1007</v>
      </c>
      <c r="O122" t="s">
        <v>139</v>
      </c>
      <c r="P122" t="s">
        <v>139</v>
      </c>
      <c r="Q122">
        <v>1</v>
      </c>
      <c r="X122">
        <v>0.25</v>
      </c>
      <c r="Y122">
        <v>3003.56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219</v>
      </c>
      <c r="AG122">
        <v>0</v>
      </c>
      <c r="AH122">
        <v>2</v>
      </c>
      <c r="AI122">
        <v>39446552</v>
      </c>
      <c r="AJ122">
        <v>55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ROW(Source!A355)</f>
        <v>355</v>
      </c>
      <c r="B123">
        <v>39446553</v>
      </c>
      <c r="C123">
        <v>39446550</v>
      </c>
      <c r="D123">
        <v>37274924</v>
      </c>
      <c r="E123">
        <v>1</v>
      </c>
      <c r="F123">
        <v>1</v>
      </c>
      <c r="G123">
        <v>25</v>
      </c>
      <c r="H123">
        <v>3</v>
      </c>
      <c r="I123" t="s">
        <v>436</v>
      </c>
      <c r="J123" t="s">
        <v>437</v>
      </c>
      <c r="K123" t="s">
        <v>438</v>
      </c>
      <c r="L123">
        <v>1339</v>
      </c>
      <c r="N123">
        <v>1007</v>
      </c>
      <c r="O123" t="s">
        <v>139</v>
      </c>
      <c r="P123" t="s">
        <v>139</v>
      </c>
      <c r="Q123">
        <v>1</v>
      </c>
      <c r="X123">
        <v>8.6</v>
      </c>
      <c r="Y123">
        <v>14137.46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219</v>
      </c>
      <c r="AG123">
        <v>0</v>
      </c>
      <c r="AH123">
        <v>2</v>
      </c>
      <c r="AI123">
        <v>39446553</v>
      </c>
      <c r="AJ123">
        <v>56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ROW(Source!A356)</f>
        <v>356</v>
      </c>
      <c r="B124">
        <v>39446555</v>
      </c>
      <c r="C124">
        <v>39446554</v>
      </c>
      <c r="D124">
        <v>37258116</v>
      </c>
      <c r="E124">
        <v>25</v>
      </c>
      <c r="F124">
        <v>1</v>
      </c>
      <c r="G124">
        <v>25</v>
      </c>
      <c r="H124">
        <v>1</v>
      </c>
      <c r="I124" t="s">
        <v>371</v>
      </c>
      <c r="J124" t="s">
        <v>3</v>
      </c>
      <c r="K124" t="s">
        <v>372</v>
      </c>
      <c r="L124">
        <v>1191</v>
      </c>
      <c r="N124">
        <v>1013</v>
      </c>
      <c r="O124" t="s">
        <v>373</v>
      </c>
      <c r="P124" t="s">
        <v>373</v>
      </c>
      <c r="Q124">
        <v>1</v>
      </c>
      <c r="X124">
        <v>17.02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1</v>
      </c>
      <c r="AF124" t="s">
        <v>3</v>
      </c>
      <c r="AG124">
        <v>17.02</v>
      </c>
      <c r="AH124">
        <v>2</v>
      </c>
      <c r="AI124">
        <v>39446555</v>
      </c>
      <c r="AJ124">
        <v>57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ROW(Source!A356)</f>
        <v>356</v>
      </c>
      <c r="B125">
        <v>39446556</v>
      </c>
      <c r="C125">
        <v>39446554</v>
      </c>
      <c r="D125">
        <v>37274215</v>
      </c>
      <c r="E125">
        <v>1</v>
      </c>
      <c r="F125">
        <v>1</v>
      </c>
      <c r="G125">
        <v>25</v>
      </c>
      <c r="H125">
        <v>3</v>
      </c>
      <c r="I125" t="s">
        <v>433</v>
      </c>
      <c r="J125" t="s">
        <v>434</v>
      </c>
      <c r="K125" t="s">
        <v>435</v>
      </c>
      <c r="L125">
        <v>1339</v>
      </c>
      <c r="N125">
        <v>1007</v>
      </c>
      <c r="O125" t="s">
        <v>139</v>
      </c>
      <c r="P125" t="s">
        <v>139</v>
      </c>
      <c r="Q125">
        <v>1</v>
      </c>
      <c r="X125">
        <v>0.25</v>
      </c>
      <c r="Y125">
        <v>3003.56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0.25</v>
      </c>
      <c r="AH125">
        <v>2</v>
      </c>
      <c r="AI125">
        <v>39446556</v>
      </c>
      <c r="AJ125">
        <v>58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ROW(Source!A356)</f>
        <v>356</v>
      </c>
      <c r="B126">
        <v>39446557</v>
      </c>
      <c r="C126">
        <v>39446554</v>
      </c>
      <c r="D126">
        <v>37274924</v>
      </c>
      <c r="E126">
        <v>1</v>
      </c>
      <c r="F126">
        <v>1</v>
      </c>
      <c r="G126">
        <v>25</v>
      </c>
      <c r="H126">
        <v>3</v>
      </c>
      <c r="I126" t="s">
        <v>436</v>
      </c>
      <c r="J126" t="s">
        <v>437</v>
      </c>
      <c r="K126" t="s">
        <v>438</v>
      </c>
      <c r="L126">
        <v>1339</v>
      </c>
      <c r="N126">
        <v>1007</v>
      </c>
      <c r="O126" t="s">
        <v>139</v>
      </c>
      <c r="P126" t="s">
        <v>139</v>
      </c>
      <c r="Q126">
        <v>1</v>
      </c>
      <c r="X126">
        <v>8.6</v>
      </c>
      <c r="Y126">
        <v>14137.46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8.6</v>
      </c>
      <c r="AH126">
        <v>2</v>
      </c>
      <c r="AI126">
        <v>39446557</v>
      </c>
      <c r="AJ126">
        <v>59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ROW(Source!A424)</f>
        <v>424</v>
      </c>
      <c r="B127">
        <v>39445937</v>
      </c>
      <c r="C127">
        <v>39445936</v>
      </c>
      <c r="D127">
        <v>37258116</v>
      </c>
      <c r="E127">
        <v>25</v>
      </c>
      <c r="F127">
        <v>1</v>
      </c>
      <c r="G127">
        <v>25</v>
      </c>
      <c r="H127">
        <v>1</v>
      </c>
      <c r="I127" t="s">
        <v>371</v>
      </c>
      <c r="J127" t="s">
        <v>3</v>
      </c>
      <c r="K127" t="s">
        <v>372</v>
      </c>
      <c r="L127">
        <v>1191</v>
      </c>
      <c r="N127">
        <v>1013</v>
      </c>
      <c r="O127" t="s">
        <v>373</v>
      </c>
      <c r="P127" t="s">
        <v>373</v>
      </c>
      <c r="Q127">
        <v>1</v>
      </c>
      <c r="X127">
        <v>155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1</v>
      </c>
      <c r="AF127" t="s">
        <v>3</v>
      </c>
      <c r="AG127">
        <v>155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ROW(Source!A424)</f>
        <v>424</v>
      </c>
      <c r="B128">
        <v>39445938</v>
      </c>
      <c r="C128">
        <v>39445936</v>
      </c>
      <c r="D128">
        <v>37270678</v>
      </c>
      <c r="E128">
        <v>1</v>
      </c>
      <c r="F128">
        <v>1</v>
      </c>
      <c r="G128">
        <v>25</v>
      </c>
      <c r="H128">
        <v>2</v>
      </c>
      <c r="I128" t="s">
        <v>454</v>
      </c>
      <c r="J128" t="s">
        <v>455</v>
      </c>
      <c r="K128" t="s">
        <v>456</v>
      </c>
      <c r="L128">
        <v>1368</v>
      </c>
      <c r="N128">
        <v>1011</v>
      </c>
      <c r="O128" t="s">
        <v>377</v>
      </c>
      <c r="P128" t="s">
        <v>377</v>
      </c>
      <c r="Q128">
        <v>1</v>
      </c>
      <c r="X128">
        <v>37.5</v>
      </c>
      <c r="Y128">
        <v>0</v>
      </c>
      <c r="Z128">
        <v>713.48</v>
      </c>
      <c r="AA128">
        <v>402.71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37.5</v>
      </c>
      <c r="AH128">
        <v>3</v>
      </c>
      <c r="AI128">
        <v>-1</v>
      </c>
      <c r="AJ128" t="s">
        <v>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ROW(Source!A424)</f>
        <v>424</v>
      </c>
      <c r="B129">
        <v>39445939</v>
      </c>
      <c r="C129">
        <v>39445936</v>
      </c>
      <c r="D129">
        <v>37271181</v>
      </c>
      <c r="E129">
        <v>1</v>
      </c>
      <c r="F129">
        <v>1</v>
      </c>
      <c r="G129">
        <v>25</v>
      </c>
      <c r="H129">
        <v>2</v>
      </c>
      <c r="I129" t="s">
        <v>417</v>
      </c>
      <c r="J129" t="s">
        <v>418</v>
      </c>
      <c r="K129" t="s">
        <v>419</v>
      </c>
      <c r="L129">
        <v>1368</v>
      </c>
      <c r="N129">
        <v>1011</v>
      </c>
      <c r="O129" t="s">
        <v>377</v>
      </c>
      <c r="P129" t="s">
        <v>377</v>
      </c>
      <c r="Q129">
        <v>1</v>
      </c>
      <c r="X129">
        <v>75</v>
      </c>
      <c r="Y129">
        <v>0</v>
      </c>
      <c r="Z129">
        <v>5.41</v>
      </c>
      <c r="AA129">
        <v>0.02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75</v>
      </c>
      <c r="AH129">
        <v>3</v>
      </c>
      <c r="AI129">
        <v>-1</v>
      </c>
      <c r="AJ129" t="s">
        <v>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ROW(Source!A424)</f>
        <v>424</v>
      </c>
      <c r="B130">
        <v>39445940</v>
      </c>
      <c r="C130">
        <v>39445936</v>
      </c>
      <c r="D130">
        <v>37270548</v>
      </c>
      <c r="E130">
        <v>1</v>
      </c>
      <c r="F130">
        <v>1</v>
      </c>
      <c r="G130">
        <v>25</v>
      </c>
      <c r="H130">
        <v>2</v>
      </c>
      <c r="I130" t="s">
        <v>378</v>
      </c>
      <c r="J130" t="s">
        <v>379</v>
      </c>
      <c r="K130" t="s">
        <v>380</v>
      </c>
      <c r="L130">
        <v>1368</v>
      </c>
      <c r="N130">
        <v>1011</v>
      </c>
      <c r="O130" t="s">
        <v>377</v>
      </c>
      <c r="P130" t="s">
        <v>377</v>
      </c>
      <c r="Q130">
        <v>1</v>
      </c>
      <c r="X130">
        <v>1.55</v>
      </c>
      <c r="Y130">
        <v>0</v>
      </c>
      <c r="Z130">
        <v>1364.77</v>
      </c>
      <c r="AA130">
        <v>610.30999999999995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1.55</v>
      </c>
      <c r="AH130">
        <v>3</v>
      </c>
      <c r="AI130">
        <v>-1</v>
      </c>
      <c r="AJ130" t="s">
        <v>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ROW(Source!A425)</f>
        <v>425</v>
      </c>
      <c r="B131">
        <v>39445945</v>
      </c>
      <c r="C131">
        <v>39445941</v>
      </c>
      <c r="D131">
        <v>37258116</v>
      </c>
      <c r="E131">
        <v>25</v>
      </c>
      <c r="F131">
        <v>1</v>
      </c>
      <c r="G131">
        <v>25</v>
      </c>
      <c r="H131">
        <v>1</v>
      </c>
      <c r="I131" t="s">
        <v>371</v>
      </c>
      <c r="J131" t="s">
        <v>3</v>
      </c>
      <c r="K131" t="s">
        <v>372</v>
      </c>
      <c r="L131">
        <v>1191</v>
      </c>
      <c r="N131">
        <v>1013</v>
      </c>
      <c r="O131" t="s">
        <v>373</v>
      </c>
      <c r="P131" t="s">
        <v>373</v>
      </c>
      <c r="Q131">
        <v>1</v>
      </c>
      <c r="X131">
        <v>11.7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1</v>
      </c>
      <c r="AF131" t="s">
        <v>3</v>
      </c>
      <c r="AG131">
        <v>11.7</v>
      </c>
      <c r="AH131">
        <v>2</v>
      </c>
      <c r="AI131">
        <v>39445942</v>
      </c>
      <c r="AJ131">
        <v>60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ROW(Source!A425)</f>
        <v>425</v>
      </c>
      <c r="B132">
        <v>39445946</v>
      </c>
      <c r="C132">
        <v>39445941</v>
      </c>
      <c r="D132">
        <v>37270366</v>
      </c>
      <c r="E132">
        <v>1</v>
      </c>
      <c r="F132">
        <v>1</v>
      </c>
      <c r="G132">
        <v>25</v>
      </c>
      <c r="H132">
        <v>2</v>
      </c>
      <c r="I132" t="s">
        <v>374</v>
      </c>
      <c r="J132" t="s">
        <v>375</v>
      </c>
      <c r="K132" t="s">
        <v>376</v>
      </c>
      <c r="L132">
        <v>1368</v>
      </c>
      <c r="N132">
        <v>1011</v>
      </c>
      <c r="O132" t="s">
        <v>377</v>
      </c>
      <c r="P132" t="s">
        <v>377</v>
      </c>
      <c r="Q132">
        <v>1</v>
      </c>
      <c r="X132">
        <v>1.26</v>
      </c>
      <c r="Y132">
        <v>0</v>
      </c>
      <c r="Z132">
        <v>1159.46</v>
      </c>
      <c r="AA132">
        <v>525.74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1.26</v>
      </c>
      <c r="AH132">
        <v>2</v>
      </c>
      <c r="AI132">
        <v>39445943</v>
      </c>
      <c r="AJ132">
        <v>61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ROW(Source!A425)</f>
        <v>425</v>
      </c>
      <c r="B133">
        <v>39445947</v>
      </c>
      <c r="C133">
        <v>39445941</v>
      </c>
      <c r="D133">
        <v>37270548</v>
      </c>
      <c r="E133">
        <v>1</v>
      </c>
      <c r="F133">
        <v>1</v>
      </c>
      <c r="G133">
        <v>25</v>
      </c>
      <c r="H133">
        <v>2</v>
      </c>
      <c r="I133" t="s">
        <v>378</v>
      </c>
      <c r="J133" t="s">
        <v>379</v>
      </c>
      <c r="K133" t="s">
        <v>380</v>
      </c>
      <c r="L133">
        <v>1368</v>
      </c>
      <c r="N133">
        <v>1011</v>
      </c>
      <c r="O133" t="s">
        <v>377</v>
      </c>
      <c r="P133" t="s">
        <v>377</v>
      </c>
      <c r="Q133">
        <v>1</v>
      </c>
      <c r="X133">
        <v>1.7</v>
      </c>
      <c r="Y133">
        <v>0</v>
      </c>
      <c r="Z133">
        <v>1364.77</v>
      </c>
      <c r="AA133">
        <v>610.30999999999995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</v>
      </c>
      <c r="AH133">
        <v>2</v>
      </c>
      <c r="AI133">
        <v>39445944</v>
      </c>
      <c r="AJ133">
        <v>62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ROW(Source!A426)</f>
        <v>426</v>
      </c>
      <c r="B134">
        <v>39445956</v>
      </c>
      <c r="C134">
        <v>39445955</v>
      </c>
      <c r="D134">
        <v>37258116</v>
      </c>
      <c r="E134">
        <v>25</v>
      </c>
      <c r="F134">
        <v>1</v>
      </c>
      <c r="G134">
        <v>25</v>
      </c>
      <c r="H134">
        <v>1</v>
      </c>
      <c r="I134" t="s">
        <v>371</v>
      </c>
      <c r="J134" t="s">
        <v>3</v>
      </c>
      <c r="K134" t="s">
        <v>372</v>
      </c>
      <c r="L134">
        <v>1191</v>
      </c>
      <c r="N134">
        <v>1013</v>
      </c>
      <c r="O134" t="s">
        <v>373</v>
      </c>
      <c r="P134" t="s">
        <v>373</v>
      </c>
      <c r="Q134">
        <v>1</v>
      </c>
      <c r="X134">
        <v>76.7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1</v>
      </c>
      <c r="AF134" t="s">
        <v>3</v>
      </c>
      <c r="AG134">
        <v>76.7</v>
      </c>
      <c r="AH134">
        <v>3</v>
      </c>
      <c r="AI134">
        <v>-1</v>
      </c>
      <c r="AJ134" t="s">
        <v>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ROW(Source!A427)</f>
        <v>427</v>
      </c>
      <c r="B135">
        <v>39445958</v>
      </c>
      <c r="C135">
        <v>39445957</v>
      </c>
      <c r="D135">
        <v>37270322</v>
      </c>
      <c r="E135">
        <v>1</v>
      </c>
      <c r="F135">
        <v>1</v>
      </c>
      <c r="G135">
        <v>25</v>
      </c>
      <c r="H135">
        <v>2</v>
      </c>
      <c r="I135" t="s">
        <v>457</v>
      </c>
      <c r="J135" t="s">
        <v>458</v>
      </c>
      <c r="K135" t="s">
        <v>459</v>
      </c>
      <c r="L135">
        <v>1368</v>
      </c>
      <c r="N135">
        <v>1011</v>
      </c>
      <c r="O135" t="s">
        <v>377</v>
      </c>
      <c r="P135" t="s">
        <v>377</v>
      </c>
      <c r="Q135">
        <v>1</v>
      </c>
      <c r="X135">
        <v>5.3699999999999998E-2</v>
      </c>
      <c r="Y135">
        <v>0</v>
      </c>
      <c r="Z135">
        <v>1451.71</v>
      </c>
      <c r="AA135">
        <v>457.95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5.3699999999999998E-2</v>
      </c>
      <c r="AH135">
        <v>3</v>
      </c>
      <c r="AI135">
        <v>-1</v>
      </c>
      <c r="AJ135" t="s">
        <v>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ROW(Source!A428)</f>
        <v>428</v>
      </c>
      <c r="B136">
        <v>39445960</v>
      </c>
      <c r="C136">
        <v>39445959</v>
      </c>
      <c r="D136">
        <v>37271109</v>
      </c>
      <c r="E136">
        <v>1</v>
      </c>
      <c r="F136">
        <v>1</v>
      </c>
      <c r="G136">
        <v>25</v>
      </c>
      <c r="H136">
        <v>2</v>
      </c>
      <c r="I136" t="s">
        <v>460</v>
      </c>
      <c r="J136" t="s">
        <v>461</v>
      </c>
      <c r="K136" t="s">
        <v>462</v>
      </c>
      <c r="L136">
        <v>1368</v>
      </c>
      <c r="N136">
        <v>1011</v>
      </c>
      <c r="O136" t="s">
        <v>377</v>
      </c>
      <c r="P136" t="s">
        <v>377</v>
      </c>
      <c r="Q136">
        <v>1</v>
      </c>
      <c r="X136">
        <v>0.02</v>
      </c>
      <c r="Y136">
        <v>0</v>
      </c>
      <c r="Z136">
        <v>952.49</v>
      </c>
      <c r="AA136">
        <v>301.5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0.02</v>
      </c>
      <c r="AH136">
        <v>3</v>
      </c>
      <c r="AI136">
        <v>-1</v>
      </c>
      <c r="AJ136" t="s">
        <v>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ROW(Source!A428)</f>
        <v>428</v>
      </c>
      <c r="B137">
        <v>39445961</v>
      </c>
      <c r="C137">
        <v>39445959</v>
      </c>
      <c r="D137">
        <v>37271110</v>
      </c>
      <c r="E137">
        <v>1</v>
      </c>
      <c r="F137">
        <v>1</v>
      </c>
      <c r="G137">
        <v>25</v>
      </c>
      <c r="H137">
        <v>2</v>
      </c>
      <c r="I137" t="s">
        <v>387</v>
      </c>
      <c r="J137" t="s">
        <v>388</v>
      </c>
      <c r="K137" t="s">
        <v>389</v>
      </c>
      <c r="L137">
        <v>1368</v>
      </c>
      <c r="N137">
        <v>1011</v>
      </c>
      <c r="O137" t="s">
        <v>377</v>
      </c>
      <c r="P137" t="s">
        <v>377</v>
      </c>
      <c r="Q137">
        <v>1</v>
      </c>
      <c r="X137">
        <v>1.7999999999999999E-2</v>
      </c>
      <c r="Y137">
        <v>0</v>
      </c>
      <c r="Z137">
        <v>993.6</v>
      </c>
      <c r="AA137">
        <v>301.8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1.7999999999999999E-2</v>
      </c>
      <c r="AH137">
        <v>3</v>
      </c>
      <c r="AI137">
        <v>-1</v>
      </c>
      <c r="AJ137" t="s">
        <v>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ROW(Source!A429)</f>
        <v>429</v>
      </c>
      <c r="B138">
        <v>39445963</v>
      </c>
      <c r="C138">
        <v>39445962</v>
      </c>
      <c r="D138">
        <v>37258116</v>
      </c>
      <c r="E138">
        <v>25</v>
      </c>
      <c r="F138">
        <v>1</v>
      </c>
      <c r="G138">
        <v>25</v>
      </c>
      <c r="H138">
        <v>1</v>
      </c>
      <c r="I138" t="s">
        <v>371</v>
      </c>
      <c r="J138" t="s">
        <v>3</v>
      </c>
      <c r="K138" t="s">
        <v>372</v>
      </c>
      <c r="L138">
        <v>1191</v>
      </c>
      <c r="N138">
        <v>1013</v>
      </c>
      <c r="O138" t="s">
        <v>373</v>
      </c>
      <c r="P138" t="s">
        <v>373</v>
      </c>
      <c r="Q138">
        <v>1</v>
      </c>
      <c r="X138">
        <v>1.02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1</v>
      </c>
      <c r="AF138" t="s">
        <v>3</v>
      </c>
      <c r="AG138">
        <v>1.02</v>
      </c>
      <c r="AH138">
        <v>3</v>
      </c>
      <c r="AI138">
        <v>-1</v>
      </c>
      <c r="AJ138" t="s">
        <v>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ROW(Source!A430)</f>
        <v>430</v>
      </c>
      <c r="B139">
        <v>39445965</v>
      </c>
      <c r="C139">
        <v>39445964</v>
      </c>
      <c r="D139">
        <v>37271109</v>
      </c>
      <c r="E139">
        <v>1</v>
      </c>
      <c r="F139">
        <v>1</v>
      </c>
      <c r="G139">
        <v>25</v>
      </c>
      <c r="H139">
        <v>2</v>
      </c>
      <c r="I139" t="s">
        <v>460</v>
      </c>
      <c r="J139" t="s">
        <v>461</v>
      </c>
      <c r="K139" t="s">
        <v>462</v>
      </c>
      <c r="L139">
        <v>1368</v>
      </c>
      <c r="N139">
        <v>1011</v>
      </c>
      <c r="O139" t="s">
        <v>377</v>
      </c>
      <c r="P139" t="s">
        <v>377</v>
      </c>
      <c r="Q139">
        <v>1</v>
      </c>
      <c r="X139">
        <v>5.3999999999999999E-2</v>
      </c>
      <c r="Y139">
        <v>0</v>
      </c>
      <c r="Z139">
        <v>952.49</v>
      </c>
      <c r="AA139">
        <v>301.5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5.3999999999999999E-2</v>
      </c>
      <c r="AH139">
        <v>3</v>
      </c>
      <c r="AI139">
        <v>-1</v>
      </c>
      <c r="AJ139" t="s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ROW(Source!A430)</f>
        <v>430</v>
      </c>
      <c r="B140">
        <v>39445966</v>
      </c>
      <c r="C140">
        <v>39445964</v>
      </c>
      <c r="D140">
        <v>37271110</v>
      </c>
      <c r="E140">
        <v>1</v>
      </c>
      <c r="F140">
        <v>1</v>
      </c>
      <c r="G140">
        <v>25</v>
      </c>
      <c r="H140">
        <v>2</v>
      </c>
      <c r="I140" t="s">
        <v>387</v>
      </c>
      <c r="J140" t="s">
        <v>388</v>
      </c>
      <c r="K140" t="s">
        <v>389</v>
      </c>
      <c r="L140">
        <v>1368</v>
      </c>
      <c r="N140">
        <v>1011</v>
      </c>
      <c r="O140" t="s">
        <v>377</v>
      </c>
      <c r="P140" t="s">
        <v>377</v>
      </c>
      <c r="Q140">
        <v>1</v>
      </c>
      <c r="X140">
        <v>5.5E-2</v>
      </c>
      <c r="Y140">
        <v>0</v>
      </c>
      <c r="Z140">
        <v>993.6</v>
      </c>
      <c r="AA140">
        <v>301.8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5.5E-2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ROW(Source!A431)</f>
        <v>431</v>
      </c>
      <c r="B141">
        <v>39445968</v>
      </c>
      <c r="C141">
        <v>39445967</v>
      </c>
      <c r="D141">
        <v>37271109</v>
      </c>
      <c r="E141">
        <v>1</v>
      </c>
      <c r="F141">
        <v>1</v>
      </c>
      <c r="G141">
        <v>25</v>
      </c>
      <c r="H141">
        <v>2</v>
      </c>
      <c r="I141" t="s">
        <v>460</v>
      </c>
      <c r="J141" t="s">
        <v>461</v>
      </c>
      <c r="K141" t="s">
        <v>462</v>
      </c>
      <c r="L141">
        <v>1368</v>
      </c>
      <c r="N141">
        <v>1011</v>
      </c>
      <c r="O141" t="s">
        <v>377</v>
      </c>
      <c r="P141" t="s">
        <v>377</v>
      </c>
      <c r="Q141">
        <v>1</v>
      </c>
      <c r="X141">
        <v>0.01</v>
      </c>
      <c r="Y141">
        <v>0</v>
      </c>
      <c r="Z141">
        <v>952.49</v>
      </c>
      <c r="AA141">
        <v>301.5</v>
      </c>
      <c r="AB141">
        <v>0</v>
      </c>
      <c r="AC141">
        <v>0</v>
      </c>
      <c r="AD141">
        <v>1</v>
      </c>
      <c r="AE141">
        <v>0</v>
      </c>
      <c r="AF141" t="s">
        <v>56</v>
      </c>
      <c r="AG141">
        <v>0.26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ROW(Source!A431)</f>
        <v>431</v>
      </c>
      <c r="B142">
        <v>39445969</v>
      </c>
      <c r="C142">
        <v>39445967</v>
      </c>
      <c r="D142">
        <v>37271110</v>
      </c>
      <c r="E142">
        <v>1</v>
      </c>
      <c r="F142">
        <v>1</v>
      </c>
      <c r="G142">
        <v>25</v>
      </c>
      <c r="H142">
        <v>2</v>
      </c>
      <c r="I142" t="s">
        <v>387</v>
      </c>
      <c r="J142" t="s">
        <v>388</v>
      </c>
      <c r="K142" t="s">
        <v>389</v>
      </c>
      <c r="L142">
        <v>1368</v>
      </c>
      <c r="N142">
        <v>1011</v>
      </c>
      <c r="O142" t="s">
        <v>377</v>
      </c>
      <c r="P142" t="s">
        <v>377</v>
      </c>
      <c r="Q142">
        <v>1</v>
      </c>
      <c r="X142">
        <v>8.0000000000000002E-3</v>
      </c>
      <c r="Y142">
        <v>0</v>
      </c>
      <c r="Z142">
        <v>993.6</v>
      </c>
      <c r="AA142">
        <v>301.8</v>
      </c>
      <c r="AB142">
        <v>0</v>
      </c>
      <c r="AC142">
        <v>0</v>
      </c>
      <c r="AD142">
        <v>1</v>
      </c>
      <c r="AE142">
        <v>0</v>
      </c>
      <c r="AF142" t="s">
        <v>56</v>
      </c>
      <c r="AG142">
        <v>0.20800000000000002</v>
      </c>
      <c r="AH142">
        <v>3</v>
      </c>
      <c r="AI142">
        <v>-1</v>
      </c>
      <c r="AJ142" t="s">
        <v>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ROW(Source!A468)</f>
        <v>468</v>
      </c>
      <c r="B143">
        <v>39446490</v>
      </c>
      <c r="C143">
        <v>39446486</v>
      </c>
      <c r="D143">
        <v>37258116</v>
      </c>
      <c r="E143">
        <v>25</v>
      </c>
      <c r="F143">
        <v>1</v>
      </c>
      <c r="G143">
        <v>25</v>
      </c>
      <c r="H143">
        <v>1</v>
      </c>
      <c r="I143" t="s">
        <v>371</v>
      </c>
      <c r="J143" t="s">
        <v>3</v>
      </c>
      <c r="K143" t="s">
        <v>372</v>
      </c>
      <c r="L143">
        <v>1191</v>
      </c>
      <c r="N143">
        <v>1013</v>
      </c>
      <c r="O143" t="s">
        <v>373</v>
      </c>
      <c r="P143" t="s">
        <v>373</v>
      </c>
      <c r="Q143">
        <v>1</v>
      </c>
      <c r="X143">
        <v>1.59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F143" t="s">
        <v>3</v>
      </c>
      <c r="AG143">
        <v>1.59</v>
      </c>
      <c r="AH143">
        <v>2</v>
      </c>
      <c r="AI143">
        <v>39446487</v>
      </c>
      <c r="AJ143">
        <v>63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ROW(Source!A468)</f>
        <v>468</v>
      </c>
      <c r="B144">
        <v>39446491</v>
      </c>
      <c r="C144">
        <v>39446486</v>
      </c>
      <c r="D144">
        <v>37270321</v>
      </c>
      <c r="E144">
        <v>1</v>
      </c>
      <c r="F144">
        <v>1</v>
      </c>
      <c r="G144">
        <v>25</v>
      </c>
      <c r="H144">
        <v>2</v>
      </c>
      <c r="I144" t="s">
        <v>381</v>
      </c>
      <c r="J144" t="s">
        <v>382</v>
      </c>
      <c r="K144" t="s">
        <v>383</v>
      </c>
      <c r="L144">
        <v>1368</v>
      </c>
      <c r="N144">
        <v>1011</v>
      </c>
      <c r="O144" t="s">
        <v>377</v>
      </c>
      <c r="P144" t="s">
        <v>377</v>
      </c>
      <c r="Q144">
        <v>1</v>
      </c>
      <c r="X144">
        <v>4.9800000000000004</v>
      </c>
      <c r="Y144">
        <v>0</v>
      </c>
      <c r="Z144">
        <v>1447.46</v>
      </c>
      <c r="AA144">
        <v>537.96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4.9800000000000004</v>
      </c>
      <c r="AH144">
        <v>2</v>
      </c>
      <c r="AI144">
        <v>39446488</v>
      </c>
      <c r="AJ144">
        <v>64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ROW(Source!A468)</f>
        <v>468</v>
      </c>
      <c r="B145">
        <v>39446492</v>
      </c>
      <c r="C145">
        <v>39446486</v>
      </c>
      <c r="D145">
        <v>37270344</v>
      </c>
      <c r="E145">
        <v>1</v>
      </c>
      <c r="F145">
        <v>1</v>
      </c>
      <c r="G145">
        <v>25</v>
      </c>
      <c r="H145">
        <v>2</v>
      </c>
      <c r="I145" t="s">
        <v>384</v>
      </c>
      <c r="J145" t="s">
        <v>385</v>
      </c>
      <c r="K145" t="s">
        <v>386</v>
      </c>
      <c r="L145">
        <v>1368</v>
      </c>
      <c r="N145">
        <v>1011</v>
      </c>
      <c r="O145" t="s">
        <v>377</v>
      </c>
      <c r="P145" t="s">
        <v>377</v>
      </c>
      <c r="Q145">
        <v>1</v>
      </c>
      <c r="X145">
        <v>1.25</v>
      </c>
      <c r="Y145">
        <v>0</v>
      </c>
      <c r="Z145">
        <v>1035.49</v>
      </c>
      <c r="AA145">
        <v>465.1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1.25</v>
      </c>
      <c r="AH145">
        <v>2</v>
      </c>
      <c r="AI145">
        <v>39446489</v>
      </c>
      <c r="AJ145">
        <v>65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ROW(Source!A469)</f>
        <v>469</v>
      </c>
      <c r="B146">
        <v>39446495</v>
      </c>
      <c r="C146">
        <v>39446493</v>
      </c>
      <c r="D146">
        <v>37258116</v>
      </c>
      <c r="E146">
        <v>25</v>
      </c>
      <c r="F146">
        <v>1</v>
      </c>
      <c r="G146">
        <v>25</v>
      </c>
      <c r="H146">
        <v>1</v>
      </c>
      <c r="I146" t="s">
        <v>371</v>
      </c>
      <c r="J146" t="s">
        <v>3</v>
      </c>
      <c r="K146" t="s">
        <v>372</v>
      </c>
      <c r="L146">
        <v>1191</v>
      </c>
      <c r="N146">
        <v>1013</v>
      </c>
      <c r="O146" t="s">
        <v>373</v>
      </c>
      <c r="P146" t="s">
        <v>373</v>
      </c>
      <c r="Q146">
        <v>1</v>
      </c>
      <c r="X146">
        <v>221.6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1</v>
      </c>
      <c r="AF146" t="s">
        <v>3</v>
      </c>
      <c r="AG146">
        <v>221.6</v>
      </c>
      <c r="AH146">
        <v>2</v>
      </c>
      <c r="AI146">
        <v>39446494</v>
      </c>
      <c r="AJ146">
        <v>66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ROW(Source!A470)</f>
        <v>470</v>
      </c>
      <c r="B147">
        <v>39446500</v>
      </c>
      <c r="C147">
        <v>39446496</v>
      </c>
      <c r="D147">
        <v>37258116</v>
      </c>
      <c r="E147">
        <v>25</v>
      </c>
      <c r="F147">
        <v>1</v>
      </c>
      <c r="G147">
        <v>25</v>
      </c>
      <c r="H147">
        <v>1</v>
      </c>
      <c r="I147" t="s">
        <v>371</v>
      </c>
      <c r="J147" t="s">
        <v>3</v>
      </c>
      <c r="K147" t="s">
        <v>372</v>
      </c>
      <c r="L147">
        <v>1191</v>
      </c>
      <c r="N147">
        <v>1013</v>
      </c>
      <c r="O147" t="s">
        <v>373</v>
      </c>
      <c r="P147" t="s">
        <v>373</v>
      </c>
      <c r="Q147">
        <v>1</v>
      </c>
      <c r="X147">
        <v>1.59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1.59</v>
      </c>
      <c r="AH147">
        <v>2</v>
      </c>
      <c r="AI147">
        <v>39446497</v>
      </c>
      <c r="AJ147">
        <v>67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ROW(Source!A470)</f>
        <v>470</v>
      </c>
      <c r="B148">
        <v>39446501</v>
      </c>
      <c r="C148">
        <v>39446496</v>
      </c>
      <c r="D148">
        <v>37270321</v>
      </c>
      <c r="E148">
        <v>1</v>
      </c>
      <c r="F148">
        <v>1</v>
      </c>
      <c r="G148">
        <v>25</v>
      </c>
      <c r="H148">
        <v>2</v>
      </c>
      <c r="I148" t="s">
        <v>381</v>
      </c>
      <c r="J148" t="s">
        <v>382</v>
      </c>
      <c r="K148" t="s">
        <v>383</v>
      </c>
      <c r="L148">
        <v>1368</v>
      </c>
      <c r="N148">
        <v>1011</v>
      </c>
      <c r="O148" t="s">
        <v>377</v>
      </c>
      <c r="P148" t="s">
        <v>377</v>
      </c>
      <c r="Q148">
        <v>1</v>
      </c>
      <c r="X148">
        <v>4.9800000000000004</v>
      </c>
      <c r="Y148">
        <v>0</v>
      </c>
      <c r="Z148">
        <v>1447.46</v>
      </c>
      <c r="AA148">
        <v>537.96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4.9800000000000004</v>
      </c>
      <c r="AH148">
        <v>2</v>
      </c>
      <c r="AI148">
        <v>39446498</v>
      </c>
      <c r="AJ148">
        <v>68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ROW(Source!A470)</f>
        <v>470</v>
      </c>
      <c r="B149">
        <v>39446502</v>
      </c>
      <c r="C149">
        <v>39446496</v>
      </c>
      <c r="D149">
        <v>37270344</v>
      </c>
      <c r="E149">
        <v>1</v>
      </c>
      <c r="F149">
        <v>1</v>
      </c>
      <c r="G149">
        <v>25</v>
      </c>
      <c r="H149">
        <v>2</v>
      </c>
      <c r="I149" t="s">
        <v>384</v>
      </c>
      <c r="J149" t="s">
        <v>385</v>
      </c>
      <c r="K149" t="s">
        <v>386</v>
      </c>
      <c r="L149">
        <v>1368</v>
      </c>
      <c r="N149">
        <v>1011</v>
      </c>
      <c r="O149" t="s">
        <v>377</v>
      </c>
      <c r="P149" t="s">
        <v>377</v>
      </c>
      <c r="Q149">
        <v>1</v>
      </c>
      <c r="X149">
        <v>1.25</v>
      </c>
      <c r="Y149">
        <v>0</v>
      </c>
      <c r="Z149">
        <v>1035.49</v>
      </c>
      <c r="AA149">
        <v>465.1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1.25</v>
      </c>
      <c r="AH149">
        <v>2</v>
      </c>
      <c r="AI149">
        <v>39446499</v>
      </c>
      <c r="AJ149">
        <v>69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ROW(Source!A471)</f>
        <v>471</v>
      </c>
      <c r="B150">
        <v>39446505</v>
      </c>
      <c r="C150">
        <v>39446503</v>
      </c>
      <c r="D150">
        <v>37258116</v>
      </c>
      <c r="E150">
        <v>25</v>
      </c>
      <c r="F150">
        <v>1</v>
      </c>
      <c r="G150">
        <v>25</v>
      </c>
      <c r="H150">
        <v>1</v>
      </c>
      <c r="I150" t="s">
        <v>371</v>
      </c>
      <c r="J150" t="s">
        <v>3</v>
      </c>
      <c r="K150" t="s">
        <v>372</v>
      </c>
      <c r="L150">
        <v>1191</v>
      </c>
      <c r="N150">
        <v>1013</v>
      </c>
      <c r="O150" t="s">
        <v>373</v>
      </c>
      <c r="P150" t="s">
        <v>373</v>
      </c>
      <c r="Q150">
        <v>1</v>
      </c>
      <c r="X150">
        <v>83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1</v>
      </c>
      <c r="AF150" t="s">
        <v>3</v>
      </c>
      <c r="AG150">
        <v>83</v>
      </c>
      <c r="AH150">
        <v>2</v>
      </c>
      <c r="AI150">
        <v>39446504</v>
      </c>
      <c r="AJ150">
        <v>70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ROW(Source!A472)</f>
        <v>472</v>
      </c>
      <c r="B151">
        <v>39446508</v>
      </c>
      <c r="C151">
        <v>39446506</v>
      </c>
      <c r="D151">
        <v>37271110</v>
      </c>
      <c r="E151">
        <v>1</v>
      </c>
      <c r="F151">
        <v>1</v>
      </c>
      <c r="G151">
        <v>25</v>
      </c>
      <c r="H151">
        <v>2</v>
      </c>
      <c r="I151" t="s">
        <v>387</v>
      </c>
      <c r="J151" t="s">
        <v>388</v>
      </c>
      <c r="K151" t="s">
        <v>389</v>
      </c>
      <c r="L151">
        <v>1368</v>
      </c>
      <c r="N151">
        <v>1011</v>
      </c>
      <c r="O151" t="s">
        <v>377</v>
      </c>
      <c r="P151" t="s">
        <v>377</v>
      </c>
      <c r="Q151">
        <v>1</v>
      </c>
      <c r="X151">
        <v>3.1E-2</v>
      </c>
      <c r="Y151">
        <v>0</v>
      </c>
      <c r="Z151">
        <v>993.6</v>
      </c>
      <c r="AA151">
        <v>301.8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3.1E-2</v>
      </c>
      <c r="AH151">
        <v>2</v>
      </c>
      <c r="AI151">
        <v>39446507</v>
      </c>
      <c r="AJ151">
        <v>71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ROW(Source!A473)</f>
        <v>473</v>
      </c>
      <c r="B152">
        <v>39446511</v>
      </c>
      <c r="C152">
        <v>39446509</v>
      </c>
      <c r="D152">
        <v>37271110</v>
      </c>
      <c r="E152">
        <v>1</v>
      </c>
      <c r="F152">
        <v>1</v>
      </c>
      <c r="G152">
        <v>25</v>
      </c>
      <c r="H152">
        <v>2</v>
      </c>
      <c r="I152" t="s">
        <v>387</v>
      </c>
      <c r="J152" t="s">
        <v>388</v>
      </c>
      <c r="K152" t="s">
        <v>389</v>
      </c>
      <c r="L152">
        <v>1368</v>
      </c>
      <c r="N152">
        <v>1011</v>
      </c>
      <c r="O152" t="s">
        <v>377</v>
      </c>
      <c r="P152" t="s">
        <v>377</v>
      </c>
      <c r="Q152">
        <v>1</v>
      </c>
      <c r="X152">
        <v>0.01</v>
      </c>
      <c r="Y152">
        <v>0</v>
      </c>
      <c r="Z152">
        <v>993.6</v>
      </c>
      <c r="AA152">
        <v>301.8</v>
      </c>
      <c r="AB152">
        <v>0</v>
      </c>
      <c r="AC152">
        <v>0</v>
      </c>
      <c r="AD152">
        <v>1</v>
      </c>
      <c r="AE152">
        <v>0</v>
      </c>
      <c r="AF152" t="s">
        <v>145</v>
      </c>
      <c r="AG152">
        <v>0.41000000000000003</v>
      </c>
      <c r="AH152">
        <v>2</v>
      </c>
      <c r="AI152">
        <v>39446510</v>
      </c>
      <c r="AJ152">
        <v>72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ROW(Source!A475)</f>
        <v>475</v>
      </c>
      <c r="B153">
        <v>39446514</v>
      </c>
      <c r="C153">
        <v>39446513</v>
      </c>
      <c r="D153">
        <v>37258116</v>
      </c>
      <c r="E153">
        <v>25</v>
      </c>
      <c r="F153">
        <v>1</v>
      </c>
      <c r="G153">
        <v>25</v>
      </c>
      <c r="H153">
        <v>1</v>
      </c>
      <c r="I153" t="s">
        <v>371</v>
      </c>
      <c r="J153" t="s">
        <v>3</v>
      </c>
      <c r="K153" t="s">
        <v>372</v>
      </c>
      <c r="L153">
        <v>1191</v>
      </c>
      <c r="N153">
        <v>1013</v>
      </c>
      <c r="O153" t="s">
        <v>373</v>
      </c>
      <c r="P153" t="s">
        <v>373</v>
      </c>
      <c r="Q153">
        <v>1</v>
      </c>
      <c r="X153">
        <v>16.559999999999999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1</v>
      </c>
      <c r="AF153" t="s">
        <v>3</v>
      </c>
      <c r="AG153">
        <v>16.559999999999999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ROW(Source!A475)</f>
        <v>475</v>
      </c>
      <c r="B154">
        <v>39446515</v>
      </c>
      <c r="C154">
        <v>39446513</v>
      </c>
      <c r="D154">
        <v>37270366</v>
      </c>
      <c r="E154">
        <v>1</v>
      </c>
      <c r="F154">
        <v>1</v>
      </c>
      <c r="G154">
        <v>25</v>
      </c>
      <c r="H154">
        <v>2</v>
      </c>
      <c r="I154" t="s">
        <v>374</v>
      </c>
      <c r="J154" t="s">
        <v>375</v>
      </c>
      <c r="K154" t="s">
        <v>376</v>
      </c>
      <c r="L154">
        <v>1368</v>
      </c>
      <c r="N154">
        <v>1011</v>
      </c>
      <c r="O154" t="s">
        <v>377</v>
      </c>
      <c r="P154" t="s">
        <v>377</v>
      </c>
      <c r="Q154">
        <v>1</v>
      </c>
      <c r="X154">
        <v>2.08</v>
      </c>
      <c r="Y154">
        <v>0</v>
      </c>
      <c r="Z154">
        <v>1159.46</v>
      </c>
      <c r="AA154">
        <v>525.74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2.08</v>
      </c>
      <c r="AH154">
        <v>3</v>
      </c>
      <c r="AI154">
        <v>-1</v>
      </c>
      <c r="AJ154" t="s">
        <v>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ROW(Source!A475)</f>
        <v>475</v>
      </c>
      <c r="B155">
        <v>39446516</v>
      </c>
      <c r="C155">
        <v>39446513</v>
      </c>
      <c r="D155">
        <v>37270521</v>
      </c>
      <c r="E155">
        <v>1</v>
      </c>
      <c r="F155">
        <v>1</v>
      </c>
      <c r="G155">
        <v>25</v>
      </c>
      <c r="H155">
        <v>2</v>
      </c>
      <c r="I155" t="s">
        <v>469</v>
      </c>
      <c r="J155" t="s">
        <v>470</v>
      </c>
      <c r="K155" t="s">
        <v>471</v>
      </c>
      <c r="L155">
        <v>1368</v>
      </c>
      <c r="N155">
        <v>1011</v>
      </c>
      <c r="O155" t="s">
        <v>377</v>
      </c>
      <c r="P155" t="s">
        <v>377</v>
      </c>
      <c r="Q155">
        <v>1</v>
      </c>
      <c r="X155">
        <v>2.08</v>
      </c>
      <c r="Y155">
        <v>0</v>
      </c>
      <c r="Z155">
        <v>416.25</v>
      </c>
      <c r="AA155">
        <v>204.9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2.08</v>
      </c>
      <c r="AH155">
        <v>3</v>
      </c>
      <c r="AI155">
        <v>-1</v>
      </c>
      <c r="AJ155" t="s">
        <v>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ROW(Source!A475)</f>
        <v>475</v>
      </c>
      <c r="B156">
        <v>39446517</v>
      </c>
      <c r="C156">
        <v>39446513</v>
      </c>
      <c r="D156">
        <v>37270524</v>
      </c>
      <c r="E156">
        <v>1</v>
      </c>
      <c r="F156">
        <v>1</v>
      </c>
      <c r="G156">
        <v>25</v>
      </c>
      <c r="H156">
        <v>2</v>
      </c>
      <c r="I156" t="s">
        <v>472</v>
      </c>
      <c r="J156" t="s">
        <v>473</v>
      </c>
      <c r="K156" t="s">
        <v>474</v>
      </c>
      <c r="L156">
        <v>1368</v>
      </c>
      <c r="N156">
        <v>1011</v>
      </c>
      <c r="O156" t="s">
        <v>377</v>
      </c>
      <c r="P156" t="s">
        <v>377</v>
      </c>
      <c r="Q156">
        <v>1</v>
      </c>
      <c r="X156">
        <v>0.81</v>
      </c>
      <c r="Y156">
        <v>0</v>
      </c>
      <c r="Z156">
        <v>1942.21</v>
      </c>
      <c r="AA156">
        <v>436.39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0.81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ROW(Source!A475)</f>
        <v>475</v>
      </c>
      <c r="B157">
        <v>39446518</v>
      </c>
      <c r="C157">
        <v>39446513</v>
      </c>
      <c r="D157">
        <v>37270548</v>
      </c>
      <c r="E157">
        <v>1</v>
      </c>
      <c r="F157">
        <v>1</v>
      </c>
      <c r="G157">
        <v>25</v>
      </c>
      <c r="H157">
        <v>2</v>
      </c>
      <c r="I157" t="s">
        <v>378</v>
      </c>
      <c r="J157" t="s">
        <v>379</v>
      </c>
      <c r="K157" t="s">
        <v>380</v>
      </c>
      <c r="L157">
        <v>1368</v>
      </c>
      <c r="N157">
        <v>1011</v>
      </c>
      <c r="O157" t="s">
        <v>377</v>
      </c>
      <c r="P157" t="s">
        <v>377</v>
      </c>
      <c r="Q157">
        <v>1</v>
      </c>
      <c r="X157">
        <v>1.94</v>
      </c>
      <c r="Y157">
        <v>0</v>
      </c>
      <c r="Z157">
        <v>1364.77</v>
      </c>
      <c r="AA157">
        <v>610.30999999999995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1.94</v>
      </c>
      <c r="AH157">
        <v>3</v>
      </c>
      <c r="AI157">
        <v>-1</v>
      </c>
      <c r="AJ157" t="s">
        <v>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ROW(Source!A475)</f>
        <v>475</v>
      </c>
      <c r="B158">
        <v>39446519</v>
      </c>
      <c r="C158">
        <v>39446513</v>
      </c>
      <c r="D158">
        <v>37270514</v>
      </c>
      <c r="E158">
        <v>1</v>
      </c>
      <c r="F158">
        <v>1</v>
      </c>
      <c r="G158">
        <v>25</v>
      </c>
      <c r="H158">
        <v>2</v>
      </c>
      <c r="I158" t="s">
        <v>475</v>
      </c>
      <c r="J158" t="s">
        <v>476</v>
      </c>
      <c r="K158" t="s">
        <v>477</v>
      </c>
      <c r="L158">
        <v>1368</v>
      </c>
      <c r="N158">
        <v>1011</v>
      </c>
      <c r="O158" t="s">
        <v>377</v>
      </c>
      <c r="P158" t="s">
        <v>377</v>
      </c>
      <c r="Q158">
        <v>1</v>
      </c>
      <c r="X158">
        <v>0.65</v>
      </c>
      <c r="Y158">
        <v>0</v>
      </c>
      <c r="Z158">
        <v>1179.56</v>
      </c>
      <c r="AA158">
        <v>439.28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0.65</v>
      </c>
      <c r="AH158">
        <v>3</v>
      </c>
      <c r="AI158">
        <v>-1</v>
      </c>
      <c r="AJ158" t="s">
        <v>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ROW(Source!A475)</f>
        <v>475</v>
      </c>
      <c r="B159">
        <v>39446520</v>
      </c>
      <c r="C159">
        <v>39446513</v>
      </c>
      <c r="D159">
        <v>37272457</v>
      </c>
      <c r="E159">
        <v>1</v>
      </c>
      <c r="F159">
        <v>1</v>
      </c>
      <c r="G159">
        <v>25</v>
      </c>
      <c r="H159">
        <v>3</v>
      </c>
      <c r="I159" t="s">
        <v>478</v>
      </c>
      <c r="J159" t="s">
        <v>479</v>
      </c>
      <c r="K159" t="s">
        <v>480</v>
      </c>
      <c r="L159">
        <v>1339</v>
      </c>
      <c r="N159">
        <v>1007</v>
      </c>
      <c r="O159" t="s">
        <v>139</v>
      </c>
      <c r="P159" t="s">
        <v>139</v>
      </c>
      <c r="Q159">
        <v>1</v>
      </c>
      <c r="X159">
        <v>110</v>
      </c>
      <c r="Y159">
        <v>590.78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110</v>
      </c>
      <c r="AH159">
        <v>3</v>
      </c>
      <c r="AI159">
        <v>-1</v>
      </c>
      <c r="AJ159" t="s">
        <v>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ROW(Source!A475)</f>
        <v>475</v>
      </c>
      <c r="B160">
        <v>39446521</v>
      </c>
      <c r="C160">
        <v>39446513</v>
      </c>
      <c r="D160">
        <v>37273200</v>
      </c>
      <c r="E160">
        <v>1</v>
      </c>
      <c r="F160">
        <v>1</v>
      </c>
      <c r="G160">
        <v>25</v>
      </c>
      <c r="H160">
        <v>3</v>
      </c>
      <c r="I160" t="s">
        <v>481</v>
      </c>
      <c r="J160" t="s">
        <v>482</v>
      </c>
      <c r="K160" t="s">
        <v>483</v>
      </c>
      <c r="L160">
        <v>1339</v>
      </c>
      <c r="N160">
        <v>1007</v>
      </c>
      <c r="O160" t="s">
        <v>139</v>
      </c>
      <c r="P160" t="s">
        <v>139</v>
      </c>
      <c r="Q160">
        <v>1</v>
      </c>
      <c r="X160">
        <v>5</v>
      </c>
      <c r="Y160">
        <v>33.729999999999997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5</v>
      </c>
      <c r="AH160">
        <v>3</v>
      </c>
      <c r="AI160">
        <v>-1</v>
      </c>
      <c r="AJ160" t="s">
        <v>3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ROW(Source!A476)</f>
        <v>476</v>
      </c>
      <c r="B161">
        <v>39446523</v>
      </c>
      <c r="C161">
        <v>39446522</v>
      </c>
      <c r="D161">
        <v>37258116</v>
      </c>
      <c r="E161">
        <v>25</v>
      </c>
      <c r="F161">
        <v>1</v>
      </c>
      <c r="G161">
        <v>25</v>
      </c>
      <c r="H161">
        <v>1</v>
      </c>
      <c r="I161" t="s">
        <v>371</v>
      </c>
      <c r="J161" t="s">
        <v>3</v>
      </c>
      <c r="K161" t="s">
        <v>372</v>
      </c>
      <c r="L161">
        <v>1191</v>
      </c>
      <c r="N161">
        <v>1013</v>
      </c>
      <c r="O161" t="s">
        <v>373</v>
      </c>
      <c r="P161" t="s">
        <v>373</v>
      </c>
      <c r="Q161">
        <v>1</v>
      </c>
      <c r="X161">
        <v>24.84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1</v>
      </c>
      <c r="AF161" t="s">
        <v>3</v>
      </c>
      <c r="AG161">
        <v>24.84</v>
      </c>
      <c r="AH161">
        <v>3</v>
      </c>
      <c r="AI161">
        <v>-1</v>
      </c>
      <c r="AJ161" t="s">
        <v>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ROW(Source!A476)</f>
        <v>476</v>
      </c>
      <c r="B162">
        <v>39446524</v>
      </c>
      <c r="C162">
        <v>39446522</v>
      </c>
      <c r="D162">
        <v>37270343</v>
      </c>
      <c r="E162">
        <v>1</v>
      </c>
      <c r="F162">
        <v>1</v>
      </c>
      <c r="G162">
        <v>25</v>
      </c>
      <c r="H162">
        <v>2</v>
      </c>
      <c r="I162" t="s">
        <v>484</v>
      </c>
      <c r="J162" t="s">
        <v>485</v>
      </c>
      <c r="K162" t="s">
        <v>486</v>
      </c>
      <c r="L162">
        <v>1368</v>
      </c>
      <c r="N162">
        <v>1011</v>
      </c>
      <c r="O162" t="s">
        <v>377</v>
      </c>
      <c r="P162" t="s">
        <v>377</v>
      </c>
      <c r="Q162">
        <v>1</v>
      </c>
      <c r="X162">
        <v>2.94</v>
      </c>
      <c r="Y162">
        <v>0</v>
      </c>
      <c r="Z162">
        <v>923.83</v>
      </c>
      <c r="AA162">
        <v>342.06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2.94</v>
      </c>
      <c r="AH162">
        <v>3</v>
      </c>
      <c r="AI162">
        <v>-1</v>
      </c>
      <c r="AJ162" t="s">
        <v>3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ROW(Source!A476)</f>
        <v>476</v>
      </c>
      <c r="B163">
        <v>39446525</v>
      </c>
      <c r="C163">
        <v>39446522</v>
      </c>
      <c r="D163">
        <v>37270524</v>
      </c>
      <c r="E163">
        <v>1</v>
      </c>
      <c r="F163">
        <v>1</v>
      </c>
      <c r="G163">
        <v>25</v>
      </c>
      <c r="H163">
        <v>2</v>
      </c>
      <c r="I163" t="s">
        <v>472</v>
      </c>
      <c r="J163" t="s">
        <v>473</v>
      </c>
      <c r="K163" t="s">
        <v>474</v>
      </c>
      <c r="L163">
        <v>1368</v>
      </c>
      <c r="N163">
        <v>1011</v>
      </c>
      <c r="O163" t="s">
        <v>377</v>
      </c>
      <c r="P163" t="s">
        <v>377</v>
      </c>
      <c r="Q163">
        <v>1</v>
      </c>
      <c r="X163">
        <v>1.1399999999999999</v>
      </c>
      <c r="Y163">
        <v>0</v>
      </c>
      <c r="Z163">
        <v>1942.21</v>
      </c>
      <c r="AA163">
        <v>436.39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1.1399999999999999</v>
      </c>
      <c r="AH163">
        <v>3</v>
      </c>
      <c r="AI163">
        <v>-1</v>
      </c>
      <c r="AJ163" t="s">
        <v>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ROW(Source!A476)</f>
        <v>476</v>
      </c>
      <c r="B164">
        <v>39446526</v>
      </c>
      <c r="C164">
        <v>39446522</v>
      </c>
      <c r="D164">
        <v>37270509</v>
      </c>
      <c r="E164">
        <v>1</v>
      </c>
      <c r="F164">
        <v>1</v>
      </c>
      <c r="G164">
        <v>25</v>
      </c>
      <c r="H164">
        <v>2</v>
      </c>
      <c r="I164" t="s">
        <v>390</v>
      </c>
      <c r="J164" t="s">
        <v>391</v>
      </c>
      <c r="K164" t="s">
        <v>392</v>
      </c>
      <c r="L164">
        <v>1368</v>
      </c>
      <c r="N164">
        <v>1011</v>
      </c>
      <c r="O164" t="s">
        <v>377</v>
      </c>
      <c r="P164" t="s">
        <v>377</v>
      </c>
      <c r="Q164">
        <v>1</v>
      </c>
      <c r="X164">
        <v>8.9600000000000009</v>
      </c>
      <c r="Y164">
        <v>0</v>
      </c>
      <c r="Z164">
        <v>1207.81</v>
      </c>
      <c r="AA164">
        <v>504.4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8.9600000000000009</v>
      </c>
      <c r="AH164">
        <v>3</v>
      </c>
      <c r="AI164">
        <v>-1</v>
      </c>
      <c r="AJ164" t="s">
        <v>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ROW(Source!A476)</f>
        <v>476</v>
      </c>
      <c r="B165">
        <v>39446527</v>
      </c>
      <c r="C165">
        <v>39446522</v>
      </c>
      <c r="D165">
        <v>37270510</v>
      </c>
      <c r="E165">
        <v>1</v>
      </c>
      <c r="F165">
        <v>1</v>
      </c>
      <c r="G165">
        <v>25</v>
      </c>
      <c r="H165">
        <v>2</v>
      </c>
      <c r="I165" t="s">
        <v>487</v>
      </c>
      <c r="J165" t="s">
        <v>488</v>
      </c>
      <c r="K165" t="s">
        <v>489</v>
      </c>
      <c r="L165">
        <v>1368</v>
      </c>
      <c r="N165">
        <v>1011</v>
      </c>
      <c r="O165" t="s">
        <v>377</v>
      </c>
      <c r="P165" t="s">
        <v>377</v>
      </c>
      <c r="Q165">
        <v>1</v>
      </c>
      <c r="X165">
        <v>18.25</v>
      </c>
      <c r="Y165">
        <v>0</v>
      </c>
      <c r="Z165">
        <v>1741.23</v>
      </c>
      <c r="AA165">
        <v>685.71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18.25</v>
      </c>
      <c r="AH165">
        <v>3</v>
      </c>
      <c r="AI165">
        <v>-1</v>
      </c>
      <c r="AJ165" t="s">
        <v>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ROW(Source!A476)</f>
        <v>476</v>
      </c>
      <c r="B166">
        <v>39446528</v>
      </c>
      <c r="C166">
        <v>39446522</v>
      </c>
      <c r="D166">
        <v>37270548</v>
      </c>
      <c r="E166">
        <v>1</v>
      </c>
      <c r="F166">
        <v>1</v>
      </c>
      <c r="G166">
        <v>25</v>
      </c>
      <c r="H166">
        <v>2</v>
      </c>
      <c r="I166" t="s">
        <v>378</v>
      </c>
      <c r="J166" t="s">
        <v>379</v>
      </c>
      <c r="K166" t="s">
        <v>380</v>
      </c>
      <c r="L166">
        <v>1368</v>
      </c>
      <c r="N166">
        <v>1011</v>
      </c>
      <c r="O166" t="s">
        <v>377</v>
      </c>
      <c r="P166" t="s">
        <v>377</v>
      </c>
      <c r="Q166">
        <v>1</v>
      </c>
      <c r="X166">
        <v>2.2400000000000002</v>
      </c>
      <c r="Y166">
        <v>0</v>
      </c>
      <c r="Z166">
        <v>1364.77</v>
      </c>
      <c r="AA166">
        <v>610.30999999999995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2.2400000000000002</v>
      </c>
      <c r="AH166">
        <v>3</v>
      </c>
      <c r="AI166">
        <v>-1</v>
      </c>
      <c r="AJ166" t="s">
        <v>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ROW(Source!A476)</f>
        <v>476</v>
      </c>
      <c r="B167">
        <v>39446529</v>
      </c>
      <c r="C167">
        <v>39446522</v>
      </c>
      <c r="D167">
        <v>37270514</v>
      </c>
      <c r="E167">
        <v>1</v>
      </c>
      <c r="F167">
        <v>1</v>
      </c>
      <c r="G167">
        <v>25</v>
      </c>
      <c r="H167">
        <v>2</v>
      </c>
      <c r="I167" t="s">
        <v>475</v>
      </c>
      <c r="J167" t="s">
        <v>476</v>
      </c>
      <c r="K167" t="s">
        <v>477</v>
      </c>
      <c r="L167">
        <v>1368</v>
      </c>
      <c r="N167">
        <v>1011</v>
      </c>
      <c r="O167" t="s">
        <v>377</v>
      </c>
      <c r="P167" t="s">
        <v>377</v>
      </c>
      <c r="Q167">
        <v>1</v>
      </c>
      <c r="X167">
        <v>0.65</v>
      </c>
      <c r="Y167">
        <v>0</v>
      </c>
      <c r="Z167">
        <v>1179.56</v>
      </c>
      <c r="AA167">
        <v>439.28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0.65</v>
      </c>
      <c r="AH167">
        <v>3</v>
      </c>
      <c r="AI167">
        <v>-1</v>
      </c>
      <c r="AJ167" t="s">
        <v>3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ROW(Source!A476)</f>
        <v>476</v>
      </c>
      <c r="B168">
        <v>39446530</v>
      </c>
      <c r="C168">
        <v>39446522</v>
      </c>
      <c r="D168">
        <v>37272483</v>
      </c>
      <c r="E168">
        <v>1</v>
      </c>
      <c r="F168">
        <v>1</v>
      </c>
      <c r="G168">
        <v>25</v>
      </c>
      <c r="H168">
        <v>3</v>
      </c>
      <c r="I168" t="s">
        <v>490</v>
      </c>
      <c r="J168" t="s">
        <v>491</v>
      </c>
      <c r="K168" t="s">
        <v>492</v>
      </c>
      <c r="L168">
        <v>1339</v>
      </c>
      <c r="N168">
        <v>1007</v>
      </c>
      <c r="O168" t="s">
        <v>139</v>
      </c>
      <c r="P168" t="s">
        <v>139</v>
      </c>
      <c r="Q168">
        <v>1</v>
      </c>
      <c r="X168">
        <v>126</v>
      </c>
      <c r="Y168">
        <v>1806.27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126</v>
      </c>
      <c r="AH168">
        <v>3</v>
      </c>
      <c r="AI168">
        <v>-1</v>
      </c>
      <c r="AJ168" t="s">
        <v>3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ROW(Source!A476)</f>
        <v>476</v>
      </c>
      <c r="B169">
        <v>39446531</v>
      </c>
      <c r="C169">
        <v>39446522</v>
      </c>
      <c r="D169">
        <v>37273200</v>
      </c>
      <c r="E169">
        <v>1</v>
      </c>
      <c r="F169">
        <v>1</v>
      </c>
      <c r="G169">
        <v>25</v>
      </c>
      <c r="H169">
        <v>3</v>
      </c>
      <c r="I169" t="s">
        <v>481</v>
      </c>
      <c r="J169" t="s">
        <v>482</v>
      </c>
      <c r="K169" t="s">
        <v>483</v>
      </c>
      <c r="L169">
        <v>1339</v>
      </c>
      <c r="N169">
        <v>1007</v>
      </c>
      <c r="O169" t="s">
        <v>139</v>
      </c>
      <c r="P169" t="s">
        <v>139</v>
      </c>
      <c r="Q169">
        <v>1</v>
      </c>
      <c r="X169">
        <v>7</v>
      </c>
      <c r="Y169">
        <v>33.729999999999997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7</v>
      </c>
      <c r="AH169">
        <v>3</v>
      </c>
      <c r="AI169">
        <v>-1</v>
      </c>
      <c r="AJ169" t="s">
        <v>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ROW(Source!A477)</f>
        <v>477</v>
      </c>
      <c r="B170">
        <v>39447472</v>
      </c>
      <c r="C170">
        <v>39447466</v>
      </c>
      <c r="D170">
        <v>37258116</v>
      </c>
      <c r="E170">
        <v>25</v>
      </c>
      <c r="F170">
        <v>1</v>
      </c>
      <c r="G170">
        <v>25</v>
      </c>
      <c r="H170">
        <v>1</v>
      </c>
      <c r="I170" t="s">
        <v>371</v>
      </c>
      <c r="J170" t="s">
        <v>3</v>
      </c>
      <c r="K170" t="s">
        <v>372</v>
      </c>
      <c r="L170">
        <v>1191</v>
      </c>
      <c r="N170">
        <v>1013</v>
      </c>
      <c r="O170" t="s">
        <v>373</v>
      </c>
      <c r="P170" t="s">
        <v>373</v>
      </c>
      <c r="Q170">
        <v>1</v>
      </c>
      <c r="X170">
        <v>10.3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1</v>
      </c>
      <c r="AF170" t="s">
        <v>3</v>
      </c>
      <c r="AG170">
        <v>10.3</v>
      </c>
      <c r="AH170">
        <v>2</v>
      </c>
      <c r="AI170">
        <v>39447467</v>
      </c>
      <c r="AJ170">
        <v>73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ROW(Source!A477)</f>
        <v>477</v>
      </c>
      <c r="B171">
        <v>39447473</v>
      </c>
      <c r="C171">
        <v>39447466</v>
      </c>
      <c r="D171">
        <v>37270509</v>
      </c>
      <c r="E171">
        <v>1</v>
      </c>
      <c r="F171">
        <v>1</v>
      </c>
      <c r="G171">
        <v>25</v>
      </c>
      <c r="H171">
        <v>2</v>
      </c>
      <c r="I171" t="s">
        <v>390</v>
      </c>
      <c r="J171" t="s">
        <v>391</v>
      </c>
      <c r="K171" t="s">
        <v>392</v>
      </c>
      <c r="L171">
        <v>1368</v>
      </c>
      <c r="N171">
        <v>1011</v>
      </c>
      <c r="O171" t="s">
        <v>377</v>
      </c>
      <c r="P171" t="s">
        <v>377</v>
      </c>
      <c r="Q171">
        <v>1</v>
      </c>
      <c r="X171">
        <v>0.89</v>
      </c>
      <c r="Y171">
        <v>0</v>
      </c>
      <c r="Z171">
        <v>1207.81</v>
      </c>
      <c r="AA171">
        <v>504.4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0.89</v>
      </c>
      <c r="AH171">
        <v>2</v>
      </c>
      <c r="AI171">
        <v>39447468</v>
      </c>
      <c r="AJ171">
        <v>74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ROW(Source!A477)</f>
        <v>477</v>
      </c>
      <c r="B172">
        <v>39447474</v>
      </c>
      <c r="C172">
        <v>39447466</v>
      </c>
      <c r="D172">
        <v>37271304</v>
      </c>
      <c r="E172">
        <v>1</v>
      </c>
      <c r="F172">
        <v>1</v>
      </c>
      <c r="G172">
        <v>25</v>
      </c>
      <c r="H172">
        <v>3</v>
      </c>
      <c r="I172" t="s">
        <v>393</v>
      </c>
      <c r="J172" t="s">
        <v>394</v>
      </c>
      <c r="K172" t="s">
        <v>395</v>
      </c>
      <c r="L172">
        <v>1348</v>
      </c>
      <c r="N172">
        <v>1009</v>
      </c>
      <c r="O172" t="s">
        <v>37</v>
      </c>
      <c r="P172" t="s">
        <v>37</v>
      </c>
      <c r="Q172">
        <v>1000</v>
      </c>
      <c r="X172">
        <v>0.06</v>
      </c>
      <c r="Y172">
        <v>29928.9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0.06</v>
      </c>
      <c r="AH172">
        <v>2</v>
      </c>
      <c r="AI172">
        <v>39447469</v>
      </c>
      <c r="AJ172">
        <v>75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ROW(Source!A477)</f>
        <v>477</v>
      </c>
      <c r="B173">
        <v>39447475</v>
      </c>
      <c r="C173">
        <v>39447466</v>
      </c>
      <c r="D173">
        <v>37274341</v>
      </c>
      <c r="E173">
        <v>1</v>
      </c>
      <c r="F173">
        <v>1</v>
      </c>
      <c r="G173">
        <v>25</v>
      </c>
      <c r="H173">
        <v>3</v>
      </c>
      <c r="I173" t="s">
        <v>205</v>
      </c>
      <c r="J173" t="s">
        <v>207</v>
      </c>
      <c r="K173" t="s">
        <v>206</v>
      </c>
      <c r="L173">
        <v>1348</v>
      </c>
      <c r="N173">
        <v>1009</v>
      </c>
      <c r="O173" t="s">
        <v>37</v>
      </c>
      <c r="P173" t="s">
        <v>37</v>
      </c>
      <c r="Q173">
        <v>1000</v>
      </c>
      <c r="X173">
        <v>10.7</v>
      </c>
      <c r="Y173">
        <v>2706.83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10.7</v>
      </c>
      <c r="AH173">
        <v>2</v>
      </c>
      <c r="AI173">
        <v>39447471</v>
      </c>
      <c r="AJ173">
        <v>77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ROW(Source!A480)</f>
        <v>480</v>
      </c>
      <c r="B174">
        <v>39447484</v>
      </c>
      <c r="C174">
        <v>39447478</v>
      </c>
      <c r="D174">
        <v>37258116</v>
      </c>
      <c r="E174">
        <v>25</v>
      </c>
      <c r="F174">
        <v>1</v>
      </c>
      <c r="G174">
        <v>25</v>
      </c>
      <c r="H174">
        <v>1</v>
      </c>
      <c r="I174" t="s">
        <v>371</v>
      </c>
      <c r="J174" t="s">
        <v>3</v>
      </c>
      <c r="K174" t="s">
        <v>372</v>
      </c>
      <c r="L174">
        <v>1191</v>
      </c>
      <c r="N174">
        <v>1013</v>
      </c>
      <c r="O174" t="s">
        <v>373</v>
      </c>
      <c r="P174" t="s">
        <v>373</v>
      </c>
      <c r="Q174">
        <v>1</v>
      </c>
      <c r="X174">
        <v>10.3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1</v>
      </c>
      <c r="AF174" t="s">
        <v>3</v>
      </c>
      <c r="AG174">
        <v>10.3</v>
      </c>
      <c r="AH174">
        <v>2</v>
      </c>
      <c r="AI174">
        <v>39447479</v>
      </c>
      <c r="AJ174">
        <v>78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ROW(Source!A480)</f>
        <v>480</v>
      </c>
      <c r="B175">
        <v>39447485</v>
      </c>
      <c r="C175">
        <v>39447478</v>
      </c>
      <c r="D175">
        <v>37270509</v>
      </c>
      <c r="E175">
        <v>1</v>
      </c>
      <c r="F175">
        <v>1</v>
      </c>
      <c r="G175">
        <v>25</v>
      </c>
      <c r="H175">
        <v>2</v>
      </c>
      <c r="I175" t="s">
        <v>390</v>
      </c>
      <c r="J175" t="s">
        <v>391</v>
      </c>
      <c r="K175" t="s">
        <v>392</v>
      </c>
      <c r="L175">
        <v>1368</v>
      </c>
      <c r="N175">
        <v>1011</v>
      </c>
      <c r="O175" t="s">
        <v>377</v>
      </c>
      <c r="P175" t="s">
        <v>377</v>
      </c>
      <c r="Q175">
        <v>1</v>
      </c>
      <c r="X175">
        <v>0.89</v>
      </c>
      <c r="Y175">
        <v>0</v>
      </c>
      <c r="Z175">
        <v>1207.81</v>
      </c>
      <c r="AA175">
        <v>504.4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0.89</v>
      </c>
      <c r="AH175">
        <v>2</v>
      </c>
      <c r="AI175">
        <v>39447480</v>
      </c>
      <c r="AJ175">
        <v>79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ROW(Source!A480)</f>
        <v>480</v>
      </c>
      <c r="B176">
        <v>39447486</v>
      </c>
      <c r="C176">
        <v>39447478</v>
      </c>
      <c r="D176">
        <v>37271304</v>
      </c>
      <c r="E176">
        <v>1</v>
      </c>
      <c r="F176">
        <v>1</v>
      </c>
      <c r="G176">
        <v>25</v>
      </c>
      <c r="H176">
        <v>3</v>
      </c>
      <c r="I176" t="s">
        <v>393</v>
      </c>
      <c r="J176" t="s">
        <v>394</v>
      </c>
      <c r="K176" t="s">
        <v>395</v>
      </c>
      <c r="L176">
        <v>1348</v>
      </c>
      <c r="N176">
        <v>1009</v>
      </c>
      <c r="O176" t="s">
        <v>37</v>
      </c>
      <c r="P176" t="s">
        <v>37</v>
      </c>
      <c r="Q176">
        <v>1000</v>
      </c>
      <c r="X176">
        <v>0.06</v>
      </c>
      <c r="Y176">
        <v>29928.9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0.06</v>
      </c>
      <c r="AH176">
        <v>2</v>
      </c>
      <c r="AI176">
        <v>39447481</v>
      </c>
      <c r="AJ176">
        <v>80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ROW(Source!A480)</f>
        <v>480</v>
      </c>
      <c r="B177">
        <v>39447487</v>
      </c>
      <c r="C177">
        <v>39447478</v>
      </c>
      <c r="D177">
        <v>37274368</v>
      </c>
      <c r="E177">
        <v>1</v>
      </c>
      <c r="F177">
        <v>1</v>
      </c>
      <c r="G177">
        <v>25</v>
      </c>
      <c r="H177">
        <v>3</v>
      </c>
      <c r="I177" t="s">
        <v>164</v>
      </c>
      <c r="J177" t="s">
        <v>166</v>
      </c>
      <c r="K177" t="s">
        <v>165</v>
      </c>
      <c r="L177">
        <v>1348</v>
      </c>
      <c r="N177">
        <v>1009</v>
      </c>
      <c r="O177" t="s">
        <v>37</v>
      </c>
      <c r="P177" t="s">
        <v>37</v>
      </c>
      <c r="Q177">
        <v>1000</v>
      </c>
      <c r="X177">
        <v>7.14</v>
      </c>
      <c r="Y177">
        <v>2628.2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7.14</v>
      </c>
      <c r="AH177">
        <v>2</v>
      </c>
      <c r="AI177">
        <v>39447483</v>
      </c>
      <c r="AJ177">
        <v>82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ROW(Source!A517)</f>
        <v>517</v>
      </c>
      <c r="B178">
        <v>39446747</v>
      </c>
      <c r="C178">
        <v>39446746</v>
      </c>
      <c r="D178">
        <v>37258116</v>
      </c>
      <c r="E178">
        <v>25</v>
      </c>
      <c r="F178">
        <v>1</v>
      </c>
      <c r="G178">
        <v>25</v>
      </c>
      <c r="H178">
        <v>1</v>
      </c>
      <c r="I178" t="s">
        <v>371</v>
      </c>
      <c r="J178" t="s">
        <v>3</v>
      </c>
      <c r="K178" t="s">
        <v>372</v>
      </c>
      <c r="L178">
        <v>1191</v>
      </c>
      <c r="N178">
        <v>1013</v>
      </c>
      <c r="O178" t="s">
        <v>373</v>
      </c>
      <c r="P178" t="s">
        <v>373</v>
      </c>
      <c r="Q178">
        <v>1</v>
      </c>
      <c r="X178">
        <v>80.27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1</v>
      </c>
      <c r="AF178" t="s">
        <v>3</v>
      </c>
      <c r="AG178">
        <v>80.27</v>
      </c>
      <c r="AH178">
        <v>3</v>
      </c>
      <c r="AI178">
        <v>-1</v>
      </c>
      <c r="AJ178" t="s">
        <v>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ROW(Source!A517)</f>
        <v>517</v>
      </c>
      <c r="B179">
        <v>39446748</v>
      </c>
      <c r="C179">
        <v>39446746</v>
      </c>
      <c r="D179">
        <v>37274139</v>
      </c>
      <c r="E179">
        <v>1</v>
      </c>
      <c r="F179">
        <v>1</v>
      </c>
      <c r="G179">
        <v>25</v>
      </c>
      <c r="H179">
        <v>3</v>
      </c>
      <c r="I179" t="s">
        <v>463</v>
      </c>
      <c r="J179" t="s">
        <v>464</v>
      </c>
      <c r="K179" t="s">
        <v>465</v>
      </c>
      <c r="L179">
        <v>1339</v>
      </c>
      <c r="N179">
        <v>1007</v>
      </c>
      <c r="O179" t="s">
        <v>139</v>
      </c>
      <c r="P179" t="s">
        <v>139</v>
      </c>
      <c r="Q179">
        <v>1</v>
      </c>
      <c r="X179">
        <v>5.9</v>
      </c>
      <c r="Y179">
        <v>3869.68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5.9</v>
      </c>
      <c r="AH179">
        <v>3</v>
      </c>
      <c r="AI179">
        <v>-1</v>
      </c>
      <c r="AJ179" t="s">
        <v>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ROW(Source!A517)</f>
        <v>517</v>
      </c>
      <c r="B180">
        <v>39446749</v>
      </c>
      <c r="C180">
        <v>39446746</v>
      </c>
      <c r="D180">
        <v>37274215</v>
      </c>
      <c r="E180">
        <v>1</v>
      </c>
      <c r="F180">
        <v>1</v>
      </c>
      <c r="G180">
        <v>25</v>
      </c>
      <c r="H180">
        <v>3</v>
      </c>
      <c r="I180" t="s">
        <v>433</v>
      </c>
      <c r="J180" t="s">
        <v>434</v>
      </c>
      <c r="K180" t="s">
        <v>435</v>
      </c>
      <c r="L180">
        <v>1339</v>
      </c>
      <c r="N180">
        <v>1007</v>
      </c>
      <c r="O180" t="s">
        <v>139</v>
      </c>
      <c r="P180" t="s">
        <v>139</v>
      </c>
      <c r="Q180">
        <v>1</v>
      </c>
      <c r="X180">
        <v>0.06</v>
      </c>
      <c r="Y180">
        <v>3003.56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0.06</v>
      </c>
      <c r="AH180">
        <v>3</v>
      </c>
      <c r="AI180">
        <v>-1</v>
      </c>
      <c r="AJ180" t="s">
        <v>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ROW(Source!A517)</f>
        <v>517</v>
      </c>
      <c r="B181">
        <v>39446750</v>
      </c>
      <c r="C181">
        <v>39446746</v>
      </c>
      <c r="D181">
        <v>37274955</v>
      </c>
      <c r="E181">
        <v>1</v>
      </c>
      <c r="F181">
        <v>1</v>
      </c>
      <c r="G181">
        <v>25</v>
      </c>
      <c r="H181">
        <v>3</v>
      </c>
      <c r="I181" t="s">
        <v>466</v>
      </c>
      <c r="J181" t="s">
        <v>467</v>
      </c>
      <c r="K181" t="s">
        <v>468</v>
      </c>
      <c r="L181">
        <v>1339</v>
      </c>
      <c r="N181">
        <v>1007</v>
      </c>
      <c r="O181" t="s">
        <v>139</v>
      </c>
      <c r="P181" t="s">
        <v>139</v>
      </c>
      <c r="Q181">
        <v>1</v>
      </c>
      <c r="X181">
        <v>4.3</v>
      </c>
      <c r="Y181">
        <v>6544.04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4.3</v>
      </c>
      <c r="AH181">
        <v>3</v>
      </c>
      <c r="AI181">
        <v>-1</v>
      </c>
      <c r="AJ181" t="s">
        <v>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ROW(Source!A585)</f>
        <v>585</v>
      </c>
      <c r="B182">
        <v>39447042</v>
      </c>
      <c r="C182">
        <v>39447041</v>
      </c>
      <c r="D182">
        <v>37258116</v>
      </c>
      <c r="E182">
        <v>25</v>
      </c>
      <c r="F182">
        <v>1</v>
      </c>
      <c r="G182">
        <v>25</v>
      </c>
      <c r="H182">
        <v>1</v>
      </c>
      <c r="I182" t="s">
        <v>371</v>
      </c>
      <c r="J182" t="s">
        <v>3</v>
      </c>
      <c r="K182" t="s">
        <v>372</v>
      </c>
      <c r="L182">
        <v>1191</v>
      </c>
      <c r="N182">
        <v>1013</v>
      </c>
      <c r="O182" t="s">
        <v>373</v>
      </c>
      <c r="P182" t="s">
        <v>373</v>
      </c>
      <c r="Q182">
        <v>1</v>
      </c>
      <c r="X182">
        <v>76.7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1</v>
      </c>
      <c r="AF182" t="s">
        <v>3</v>
      </c>
      <c r="AG182">
        <v>76.7</v>
      </c>
      <c r="AH182">
        <v>3</v>
      </c>
      <c r="AI182">
        <v>-1</v>
      </c>
      <c r="AJ182" t="s">
        <v>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ROW(Source!A586)</f>
        <v>586</v>
      </c>
      <c r="B183">
        <v>39447044</v>
      </c>
      <c r="C183">
        <v>39447043</v>
      </c>
      <c r="D183">
        <v>37270322</v>
      </c>
      <c r="E183">
        <v>1</v>
      </c>
      <c r="F183">
        <v>1</v>
      </c>
      <c r="G183">
        <v>25</v>
      </c>
      <c r="H183">
        <v>2</v>
      </c>
      <c r="I183" t="s">
        <v>457</v>
      </c>
      <c r="J183" t="s">
        <v>458</v>
      </c>
      <c r="K183" t="s">
        <v>459</v>
      </c>
      <c r="L183">
        <v>1368</v>
      </c>
      <c r="N183">
        <v>1011</v>
      </c>
      <c r="O183" t="s">
        <v>377</v>
      </c>
      <c r="P183" t="s">
        <v>377</v>
      </c>
      <c r="Q183">
        <v>1</v>
      </c>
      <c r="X183">
        <v>5.3699999999999998E-2</v>
      </c>
      <c r="Y183">
        <v>0</v>
      </c>
      <c r="Z183">
        <v>1451.71</v>
      </c>
      <c r="AA183">
        <v>457.95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5.3699999999999998E-2</v>
      </c>
      <c r="AH183">
        <v>3</v>
      </c>
      <c r="AI183">
        <v>-1</v>
      </c>
      <c r="AJ183" t="s">
        <v>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ROW(Source!A587)</f>
        <v>587</v>
      </c>
      <c r="B184">
        <v>39447046</v>
      </c>
      <c r="C184">
        <v>39447045</v>
      </c>
      <c r="D184">
        <v>37271109</v>
      </c>
      <c r="E184">
        <v>1</v>
      </c>
      <c r="F184">
        <v>1</v>
      </c>
      <c r="G184">
        <v>25</v>
      </c>
      <c r="H184">
        <v>2</v>
      </c>
      <c r="I184" t="s">
        <v>460</v>
      </c>
      <c r="J184" t="s">
        <v>461</v>
      </c>
      <c r="K184" t="s">
        <v>462</v>
      </c>
      <c r="L184">
        <v>1368</v>
      </c>
      <c r="N184">
        <v>1011</v>
      </c>
      <c r="O184" t="s">
        <v>377</v>
      </c>
      <c r="P184" t="s">
        <v>377</v>
      </c>
      <c r="Q184">
        <v>1</v>
      </c>
      <c r="X184">
        <v>0.02</v>
      </c>
      <c r="Y184">
        <v>0</v>
      </c>
      <c r="Z184">
        <v>952.49</v>
      </c>
      <c r="AA184">
        <v>301.5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0.02</v>
      </c>
      <c r="AH184">
        <v>3</v>
      </c>
      <c r="AI184">
        <v>-1</v>
      </c>
      <c r="AJ184" t="s">
        <v>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ROW(Source!A587)</f>
        <v>587</v>
      </c>
      <c r="B185">
        <v>39447047</v>
      </c>
      <c r="C185">
        <v>39447045</v>
      </c>
      <c r="D185">
        <v>37271110</v>
      </c>
      <c r="E185">
        <v>1</v>
      </c>
      <c r="F185">
        <v>1</v>
      </c>
      <c r="G185">
        <v>25</v>
      </c>
      <c r="H185">
        <v>2</v>
      </c>
      <c r="I185" t="s">
        <v>387</v>
      </c>
      <c r="J185" t="s">
        <v>388</v>
      </c>
      <c r="K185" t="s">
        <v>389</v>
      </c>
      <c r="L185">
        <v>1368</v>
      </c>
      <c r="N185">
        <v>1011</v>
      </c>
      <c r="O185" t="s">
        <v>377</v>
      </c>
      <c r="P185" t="s">
        <v>377</v>
      </c>
      <c r="Q185">
        <v>1</v>
      </c>
      <c r="X185">
        <v>1.7999999999999999E-2</v>
      </c>
      <c r="Y185">
        <v>0</v>
      </c>
      <c r="Z185">
        <v>993.6</v>
      </c>
      <c r="AA185">
        <v>301.8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1.7999999999999999E-2</v>
      </c>
      <c r="AH185">
        <v>3</v>
      </c>
      <c r="AI185">
        <v>-1</v>
      </c>
      <c r="AJ185" t="s">
        <v>3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ROW(Source!A588)</f>
        <v>588</v>
      </c>
      <c r="B186">
        <v>39447049</v>
      </c>
      <c r="C186">
        <v>39447048</v>
      </c>
      <c r="D186">
        <v>37258116</v>
      </c>
      <c r="E186">
        <v>25</v>
      </c>
      <c r="F186">
        <v>1</v>
      </c>
      <c r="G186">
        <v>25</v>
      </c>
      <c r="H186">
        <v>1</v>
      </c>
      <c r="I186" t="s">
        <v>371</v>
      </c>
      <c r="J186" t="s">
        <v>3</v>
      </c>
      <c r="K186" t="s">
        <v>372</v>
      </c>
      <c r="L186">
        <v>1191</v>
      </c>
      <c r="N186">
        <v>1013</v>
      </c>
      <c r="O186" t="s">
        <v>373</v>
      </c>
      <c r="P186" t="s">
        <v>373</v>
      </c>
      <c r="Q186">
        <v>1</v>
      </c>
      <c r="X186">
        <v>1.02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1</v>
      </c>
      <c r="AF186" t="s">
        <v>3</v>
      </c>
      <c r="AG186">
        <v>1.02</v>
      </c>
      <c r="AH186">
        <v>3</v>
      </c>
      <c r="AI186">
        <v>-1</v>
      </c>
      <c r="AJ186" t="s">
        <v>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ROW(Source!A589)</f>
        <v>589</v>
      </c>
      <c r="B187">
        <v>39447051</v>
      </c>
      <c r="C187">
        <v>39447050</v>
      </c>
      <c r="D187">
        <v>37271109</v>
      </c>
      <c r="E187">
        <v>1</v>
      </c>
      <c r="F187">
        <v>1</v>
      </c>
      <c r="G187">
        <v>25</v>
      </c>
      <c r="H187">
        <v>2</v>
      </c>
      <c r="I187" t="s">
        <v>460</v>
      </c>
      <c r="J187" t="s">
        <v>461</v>
      </c>
      <c r="K187" t="s">
        <v>462</v>
      </c>
      <c r="L187">
        <v>1368</v>
      </c>
      <c r="N187">
        <v>1011</v>
      </c>
      <c r="O187" t="s">
        <v>377</v>
      </c>
      <c r="P187" t="s">
        <v>377</v>
      </c>
      <c r="Q187">
        <v>1</v>
      </c>
      <c r="X187">
        <v>5.3999999999999999E-2</v>
      </c>
      <c r="Y187">
        <v>0</v>
      </c>
      <c r="Z187">
        <v>952.49</v>
      </c>
      <c r="AA187">
        <v>301.5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5.3999999999999999E-2</v>
      </c>
      <c r="AH187">
        <v>3</v>
      </c>
      <c r="AI187">
        <v>-1</v>
      </c>
      <c r="AJ187" t="s">
        <v>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ROW(Source!A589)</f>
        <v>589</v>
      </c>
      <c r="B188">
        <v>39447052</v>
      </c>
      <c r="C188">
        <v>39447050</v>
      </c>
      <c r="D188">
        <v>37271110</v>
      </c>
      <c r="E188">
        <v>1</v>
      </c>
      <c r="F188">
        <v>1</v>
      </c>
      <c r="G188">
        <v>25</v>
      </c>
      <c r="H188">
        <v>2</v>
      </c>
      <c r="I188" t="s">
        <v>387</v>
      </c>
      <c r="J188" t="s">
        <v>388</v>
      </c>
      <c r="K188" t="s">
        <v>389</v>
      </c>
      <c r="L188">
        <v>1368</v>
      </c>
      <c r="N188">
        <v>1011</v>
      </c>
      <c r="O188" t="s">
        <v>377</v>
      </c>
      <c r="P188" t="s">
        <v>377</v>
      </c>
      <c r="Q188">
        <v>1</v>
      </c>
      <c r="X188">
        <v>5.5E-2</v>
      </c>
      <c r="Y188">
        <v>0</v>
      </c>
      <c r="Z188">
        <v>993.6</v>
      </c>
      <c r="AA188">
        <v>301.8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5.5E-2</v>
      </c>
      <c r="AH188">
        <v>3</v>
      </c>
      <c r="AI188">
        <v>-1</v>
      </c>
      <c r="AJ188" t="s">
        <v>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ROW(Source!A590)</f>
        <v>590</v>
      </c>
      <c r="B189">
        <v>39447054</v>
      </c>
      <c r="C189">
        <v>39447053</v>
      </c>
      <c r="D189">
        <v>37271109</v>
      </c>
      <c r="E189">
        <v>1</v>
      </c>
      <c r="F189">
        <v>1</v>
      </c>
      <c r="G189">
        <v>25</v>
      </c>
      <c r="H189">
        <v>2</v>
      </c>
      <c r="I189" t="s">
        <v>460</v>
      </c>
      <c r="J189" t="s">
        <v>461</v>
      </c>
      <c r="K189" t="s">
        <v>462</v>
      </c>
      <c r="L189">
        <v>1368</v>
      </c>
      <c r="N189">
        <v>1011</v>
      </c>
      <c r="O189" t="s">
        <v>377</v>
      </c>
      <c r="P189" t="s">
        <v>377</v>
      </c>
      <c r="Q189">
        <v>1</v>
      </c>
      <c r="X189">
        <v>0.01</v>
      </c>
      <c r="Y189">
        <v>0</v>
      </c>
      <c r="Z189">
        <v>952.49</v>
      </c>
      <c r="AA189">
        <v>301.5</v>
      </c>
      <c r="AB189">
        <v>0</v>
      </c>
      <c r="AC189">
        <v>0</v>
      </c>
      <c r="AD189">
        <v>1</v>
      </c>
      <c r="AE189">
        <v>0</v>
      </c>
      <c r="AF189" t="s">
        <v>56</v>
      </c>
      <c r="AG189">
        <v>0.26</v>
      </c>
      <c r="AH189">
        <v>3</v>
      </c>
      <c r="AI189">
        <v>-1</v>
      </c>
      <c r="AJ189" t="s">
        <v>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ROW(Source!A590)</f>
        <v>590</v>
      </c>
      <c r="B190">
        <v>39447055</v>
      </c>
      <c r="C190">
        <v>39447053</v>
      </c>
      <c r="D190">
        <v>37271110</v>
      </c>
      <c r="E190">
        <v>1</v>
      </c>
      <c r="F190">
        <v>1</v>
      </c>
      <c r="G190">
        <v>25</v>
      </c>
      <c r="H190">
        <v>2</v>
      </c>
      <c r="I190" t="s">
        <v>387</v>
      </c>
      <c r="J190" t="s">
        <v>388</v>
      </c>
      <c r="K190" t="s">
        <v>389</v>
      </c>
      <c r="L190">
        <v>1368</v>
      </c>
      <c r="N190">
        <v>1011</v>
      </c>
      <c r="O190" t="s">
        <v>377</v>
      </c>
      <c r="P190" t="s">
        <v>377</v>
      </c>
      <c r="Q190">
        <v>1</v>
      </c>
      <c r="X190">
        <v>8.0000000000000002E-3</v>
      </c>
      <c r="Y190">
        <v>0</v>
      </c>
      <c r="Z190">
        <v>993.6</v>
      </c>
      <c r="AA190">
        <v>301.8</v>
      </c>
      <c r="AB190">
        <v>0</v>
      </c>
      <c r="AC190">
        <v>0</v>
      </c>
      <c r="AD190">
        <v>1</v>
      </c>
      <c r="AE190">
        <v>0</v>
      </c>
      <c r="AF190" t="s">
        <v>56</v>
      </c>
      <c r="AG190">
        <v>0.20800000000000002</v>
      </c>
      <c r="AH190">
        <v>3</v>
      </c>
      <c r="AI190">
        <v>-1</v>
      </c>
      <c r="AJ190" t="s">
        <v>3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ROW(Source!A626)</f>
        <v>626</v>
      </c>
      <c r="B191">
        <v>39447173</v>
      </c>
      <c r="C191">
        <v>39447169</v>
      </c>
      <c r="D191">
        <v>37258116</v>
      </c>
      <c r="E191">
        <v>25</v>
      </c>
      <c r="F191">
        <v>1</v>
      </c>
      <c r="G191">
        <v>25</v>
      </c>
      <c r="H191">
        <v>1</v>
      </c>
      <c r="I191" t="s">
        <v>371</v>
      </c>
      <c r="J191" t="s">
        <v>3</v>
      </c>
      <c r="K191" t="s">
        <v>372</v>
      </c>
      <c r="L191">
        <v>1191</v>
      </c>
      <c r="N191">
        <v>1013</v>
      </c>
      <c r="O191" t="s">
        <v>373</v>
      </c>
      <c r="P191" t="s">
        <v>373</v>
      </c>
      <c r="Q191">
        <v>1</v>
      </c>
      <c r="X191">
        <v>1.59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 t="s">
        <v>3</v>
      </c>
      <c r="AG191">
        <v>1.59</v>
      </c>
      <c r="AH191">
        <v>2</v>
      </c>
      <c r="AI191">
        <v>39447170</v>
      </c>
      <c r="AJ191">
        <v>83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ROW(Source!A626)</f>
        <v>626</v>
      </c>
      <c r="B192">
        <v>39447174</v>
      </c>
      <c r="C192">
        <v>39447169</v>
      </c>
      <c r="D192">
        <v>37270321</v>
      </c>
      <c r="E192">
        <v>1</v>
      </c>
      <c r="F192">
        <v>1</v>
      </c>
      <c r="G192">
        <v>25</v>
      </c>
      <c r="H192">
        <v>2</v>
      </c>
      <c r="I192" t="s">
        <v>381</v>
      </c>
      <c r="J192" t="s">
        <v>382</v>
      </c>
      <c r="K192" t="s">
        <v>383</v>
      </c>
      <c r="L192">
        <v>1368</v>
      </c>
      <c r="N192">
        <v>1011</v>
      </c>
      <c r="O192" t="s">
        <v>377</v>
      </c>
      <c r="P192" t="s">
        <v>377</v>
      </c>
      <c r="Q192">
        <v>1</v>
      </c>
      <c r="X192">
        <v>4.9800000000000004</v>
      </c>
      <c r="Y192">
        <v>0</v>
      </c>
      <c r="Z192">
        <v>1447.46</v>
      </c>
      <c r="AA192">
        <v>537.96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4.9800000000000004</v>
      </c>
      <c r="AH192">
        <v>2</v>
      </c>
      <c r="AI192">
        <v>39447171</v>
      </c>
      <c r="AJ192">
        <v>84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ROW(Source!A626)</f>
        <v>626</v>
      </c>
      <c r="B193">
        <v>39447175</v>
      </c>
      <c r="C193">
        <v>39447169</v>
      </c>
      <c r="D193">
        <v>37270344</v>
      </c>
      <c r="E193">
        <v>1</v>
      </c>
      <c r="F193">
        <v>1</v>
      </c>
      <c r="G193">
        <v>25</v>
      </c>
      <c r="H193">
        <v>2</v>
      </c>
      <c r="I193" t="s">
        <v>384</v>
      </c>
      <c r="J193" t="s">
        <v>385</v>
      </c>
      <c r="K193" t="s">
        <v>386</v>
      </c>
      <c r="L193">
        <v>1368</v>
      </c>
      <c r="N193">
        <v>1011</v>
      </c>
      <c r="O193" t="s">
        <v>377</v>
      </c>
      <c r="P193" t="s">
        <v>377</v>
      </c>
      <c r="Q193">
        <v>1</v>
      </c>
      <c r="X193">
        <v>1.25</v>
      </c>
      <c r="Y193">
        <v>0</v>
      </c>
      <c r="Z193">
        <v>1035.49</v>
      </c>
      <c r="AA193">
        <v>465.1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1.25</v>
      </c>
      <c r="AH193">
        <v>2</v>
      </c>
      <c r="AI193">
        <v>39447172</v>
      </c>
      <c r="AJ193">
        <v>85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ROW(Source!A627)</f>
        <v>627</v>
      </c>
      <c r="B194">
        <v>39447178</v>
      </c>
      <c r="C194">
        <v>39447176</v>
      </c>
      <c r="D194">
        <v>37258116</v>
      </c>
      <c r="E194">
        <v>25</v>
      </c>
      <c r="F194">
        <v>1</v>
      </c>
      <c r="G194">
        <v>25</v>
      </c>
      <c r="H194">
        <v>1</v>
      </c>
      <c r="I194" t="s">
        <v>371</v>
      </c>
      <c r="J194" t="s">
        <v>3</v>
      </c>
      <c r="K194" t="s">
        <v>372</v>
      </c>
      <c r="L194">
        <v>1191</v>
      </c>
      <c r="N194">
        <v>1013</v>
      </c>
      <c r="O194" t="s">
        <v>373</v>
      </c>
      <c r="P194" t="s">
        <v>373</v>
      </c>
      <c r="Q194">
        <v>1</v>
      </c>
      <c r="X194">
        <v>221.6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1</v>
      </c>
      <c r="AF194" t="s">
        <v>3</v>
      </c>
      <c r="AG194">
        <v>221.6</v>
      </c>
      <c r="AH194">
        <v>2</v>
      </c>
      <c r="AI194">
        <v>39447177</v>
      </c>
      <c r="AJ194">
        <v>86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ROW(Source!A628)</f>
        <v>628</v>
      </c>
      <c r="B195">
        <v>39447183</v>
      </c>
      <c r="C195">
        <v>39447179</v>
      </c>
      <c r="D195">
        <v>37258116</v>
      </c>
      <c r="E195">
        <v>25</v>
      </c>
      <c r="F195">
        <v>1</v>
      </c>
      <c r="G195">
        <v>25</v>
      </c>
      <c r="H195">
        <v>1</v>
      </c>
      <c r="I195" t="s">
        <v>371</v>
      </c>
      <c r="J195" t="s">
        <v>3</v>
      </c>
      <c r="K195" t="s">
        <v>372</v>
      </c>
      <c r="L195">
        <v>1191</v>
      </c>
      <c r="N195">
        <v>1013</v>
      </c>
      <c r="O195" t="s">
        <v>373</v>
      </c>
      <c r="P195" t="s">
        <v>373</v>
      </c>
      <c r="Q195">
        <v>1</v>
      </c>
      <c r="X195">
        <v>1.59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 t="s">
        <v>3</v>
      </c>
      <c r="AG195">
        <v>1.59</v>
      </c>
      <c r="AH195">
        <v>2</v>
      </c>
      <c r="AI195">
        <v>39447180</v>
      </c>
      <c r="AJ195">
        <v>87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ROW(Source!A628)</f>
        <v>628</v>
      </c>
      <c r="B196">
        <v>39447184</v>
      </c>
      <c r="C196">
        <v>39447179</v>
      </c>
      <c r="D196">
        <v>37270321</v>
      </c>
      <c r="E196">
        <v>1</v>
      </c>
      <c r="F196">
        <v>1</v>
      </c>
      <c r="G196">
        <v>25</v>
      </c>
      <c r="H196">
        <v>2</v>
      </c>
      <c r="I196" t="s">
        <v>381</v>
      </c>
      <c r="J196" t="s">
        <v>382</v>
      </c>
      <c r="K196" t="s">
        <v>383</v>
      </c>
      <c r="L196">
        <v>1368</v>
      </c>
      <c r="N196">
        <v>1011</v>
      </c>
      <c r="O196" t="s">
        <v>377</v>
      </c>
      <c r="P196" t="s">
        <v>377</v>
      </c>
      <c r="Q196">
        <v>1</v>
      </c>
      <c r="X196">
        <v>4.9800000000000004</v>
      </c>
      <c r="Y196">
        <v>0</v>
      </c>
      <c r="Z196">
        <v>1447.46</v>
      </c>
      <c r="AA196">
        <v>537.96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4.9800000000000004</v>
      </c>
      <c r="AH196">
        <v>2</v>
      </c>
      <c r="AI196">
        <v>39447181</v>
      </c>
      <c r="AJ196">
        <v>88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ROW(Source!A628)</f>
        <v>628</v>
      </c>
      <c r="B197">
        <v>39447185</v>
      </c>
      <c r="C197">
        <v>39447179</v>
      </c>
      <c r="D197">
        <v>37270344</v>
      </c>
      <c r="E197">
        <v>1</v>
      </c>
      <c r="F197">
        <v>1</v>
      </c>
      <c r="G197">
        <v>25</v>
      </c>
      <c r="H197">
        <v>2</v>
      </c>
      <c r="I197" t="s">
        <v>384</v>
      </c>
      <c r="J197" t="s">
        <v>385</v>
      </c>
      <c r="K197" t="s">
        <v>386</v>
      </c>
      <c r="L197">
        <v>1368</v>
      </c>
      <c r="N197">
        <v>1011</v>
      </c>
      <c r="O197" t="s">
        <v>377</v>
      </c>
      <c r="P197" t="s">
        <v>377</v>
      </c>
      <c r="Q197">
        <v>1</v>
      </c>
      <c r="X197">
        <v>1.25</v>
      </c>
      <c r="Y197">
        <v>0</v>
      </c>
      <c r="Z197">
        <v>1035.49</v>
      </c>
      <c r="AA197">
        <v>465.1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1.25</v>
      </c>
      <c r="AH197">
        <v>2</v>
      </c>
      <c r="AI197">
        <v>39447182</v>
      </c>
      <c r="AJ197">
        <v>89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ROW(Source!A629)</f>
        <v>629</v>
      </c>
      <c r="B198">
        <v>39447188</v>
      </c>
      <c r="C198">
        <v>39447186</v>
      </c>
      <c r="D198">
        <v>37258116</v>
      </c>
      <c r="E198">
        <v>25</v>
      </c>
      <c r="F198">
        <v>1</v>
      </c>
      <c r="G198">
        <v>25</v>
      </c>
      <c r="H198">
        <v>1</v>
      </c>
      <c r="I198" t="s">
        <v>371</v>
      </c>
      <c r="J198" t="s">
        <v>3</v>
      </c>
      <c r="K198" t="s">
        <v>372</v>
      </c>
      <c r="L198">
        <v>1191</v>
      </c>
      <c r="N198">
        <v>1013</v>
      </c>
      <c r="O198" t="s">
        <v>373</v>
      </c>
      <c r="P198" t="s">
        <v>373</v>
      </c>
      <c r="Q198">
        <v>1</v>
      </c>
      <c r="X198">
        <v>83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1</v>
      </c>
      <c r="AF198" t="s">
        <v>3</v>
      </c>
      <c r="AG198">
        <v>83</v>
      </c>
      <c r="AH198">
        <v>2</v>
      </c>
      <c r="AI198">
        <v>39447187</v>
      </c>
      <c r="AJ198">
        <v>90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ROW(Source!A630)</f>
        <v>630</v>
      </c>
      <c r="B199">
        <v>39447191</v>
      </c>
      <c r="C199">
        <v>39447189</v>
      </c>
      <c r="D199">
        <v>37271110</v>
      </c>
      <c r="E199">
        <v>1</v>
      </c>
      <c r="F199">
        <v>1</v>
      </c>
      <c r="G199">
        <v>25</v>
      </c>
      <c r="H199">
        <v>2</v>
      </c>
      <c r="I199" t="s">
        <v>387</v>
      </c>
      <c r="J199" t="s">
        <v>388</v>
      </c>
      <c r="K199" t="s">
        <v>389</v>
      </c>
      <c r="L199">
        <v>1368</v>
      </c>
      <c r="N199">
        <v>1011</v>
      </c>
      <c r="O199" t="s">
        <v>377</v>
      </c>
      <c r="P199" t="s">
        <v>377</v>
      </c>
      <c r="Q199">
        <v>1</v>
      </c>
      <c r="X199">
        <v>3.1E-2</v>
      </c>
      <c r="Y199">
        <v>0</v>
      </c>
      <c r="Z199">
        <v>993.6</v>
      </c>
      <c r="AA199">
        <v>301.8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3.1E-2</v>
      </c>
      <c r="AH199">
        <v>2</v>
      </c>
      <c r="AI199">
        <v>39447190</v>
      </c>
      <c r="AJ199">
        <v>91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ROW(Source!A631)</f>
        <v>631</v>
      </c>
      <c r="B200">
        <v>39447194</v>
      </c>
      <c r="C200">
        <v>39447192</v>
      </c>
      <c r="D200">
        <v>37271110</v>
      </c>
      <c r="E200">
        <v>1</v>
      </c>
      <c r="F200">
        <v>1</v>
      </c>
      <c r="G200">
        <v>25</v>
      </c>
      <c r="H200">
        <v>2</v>
      </c>
      <c r="I200" t="s">
        <v>387</v>
      </c>
      <c r="J200" t="s">
        <v>388</v>
      </c>
      <c r="K200" t="s">
        <v>389</v>
      </c>
      <c r="L200">
        <v>1368</v>
      </c>
      <c r="N200">
        <v>1011</v>
      </c>
      <c r="O200" t="s">
        <v>377</v>
      </c>
      <c r="P200" t="s">
        <v>377</v>
      </c>
      <c r="Q200">
        <v>1</v>
      </c>
      <c r="X200">
        <v>0.01</v>
      </c>
      <c r="Y200">
        <v>0</v>
      </c>
      <c r="Z200">
        <v>993.6</v>
      </c>
      <c r="AA200">
        <v>301.8</v>
      </c>
      <c r="AB200">
        <v>0</v>
      </c>
      <c r="AC200">
        <v>0</v>
      </c>
      <c r="AD200">
        <v>1</v>
      </c>
      <c r="AE200">
        <v>0</v>
      </c>
      <c r="AF200" t="s">
        <v>145</v>
      </c>
      <c r="AG200">
        <v>0.41000000000000003</v>
      </c>
      <c r="AH200">
        <v>2</v>
      </c>
      <c r="AI200">
        <v>39447193</v>
      </c>
      <c r="AJ200">
        <v>92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ROW(Source!A633)</f>
        <v>633</v>
      </c>
      <c r="B201">
        <v>39447257</v>
      </c>
      <c r="C201">
        <v>39447256</v>
      </c>
      <c r="D201">
        <v>37258116</v>
      </c>
      <c r="E201">
        <v>25</v>
      </c>
      <c r="F201">
        <v>1</v>
      </c>
      <c r="G201">
        <v>25</v>
      </c>
      <c r="H201">
        <v>1</v>
      </c>
      <c r="I201" t="s">
        <v>371</v>
      </c>
      <c r="J201" t="s">
        <v>3</v>
      </c>
      <c r="K201" t="s">
        <v>372</v>
      </c>
      <c r="L201">
        <v>1191</v>
      </c>
      <c r="N201">
        <v>1013</v>
      </c>
      <c r="O201" t="s">
        <v>373</v>
      </c>
      <c r="P201" t="s">
        <v>373</v>
      </c>
      <c r="Q201">
        <v>1</v>
      </c>
      <c r="X201">
        <v>16.559999999999999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1</v>
      </c>
      <c r="AF201" t="s">
        <v>3</v>
      </c>
      <c r="AG201">
        <v>16.559999999999999</v>
      </c>
      <c r="AH201">
        <v>3</v>
      </c>
      <c r="AI201">
        <v>-1</v>
      </c>
      <c r="AJ201" t="s">
        <v>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ROW(Source!A633)</f>
        <v>633</v>
      </c>
      <c r="B202">
        <v>39447258</v>
      </c>
      <c r="C202">
        <v>39447256</v>
      </c>
      <c r="D202">
        <v>37270366</v>
      </c>
      <c r="E202">
        <v>1</v>
      </c>
      <c r="F202">
        <v>1</v>
      </c>
      <c r="G202">
        <v>25</v>
      </c>
      <c r="H202">
        <v>2</v>
      </c>
      <c r="I202" t="s">
        <v>374</v>
      </c>
      <c r="J202" t="s">
        <v>375</v>
      </c>
      <c r="K202" t="s">
        <v>376</v>
      </c>
      <c r="L202">
        <v>1368</v>
      </c>
      <c r="N202">
        <v>1011</v>
      </c>
      <c r="O202" t="s">
        <v>377</v>
      </c>
      <c r="P202" t="s">
        <v>377</v>
      </c>
      <c r="Q202">
        <v>1</v>
      </c>
      <c r="X202">
        <v>2.08</v>
      </c>
      <c r="Y202">
        <v>0</v>
      </c>
      <c r="Z202">
        <v>1159.46</v>
      </c>
      <c r="AA202">
        <v>525.74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2.08</v>
      </c>
      <c r="AH202">
        <v>3</v>
      </c>
      <c r="AI202">
        <v>-1</v>
      </c>
      <c r="AJ202" t="s">
        <v>3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ROW(Source!A633)</f>
        <v>633</v>
      </c>
      <c r="B203">
        <v>39447259</v>
      </c>
      <c r="C203">
        <v>39447256</v>
      </c>
      <c r="D203">
        <v>37270521</v>
      </c>
      <c r="E203">
        <v>1</v>
      </c>
      <c r="F203">
        <v>1</v>
      </c>
      <c r="G203">
        <v>25</v>
      </c>
      <c r="H203">
        <v>2</v>
      </c>
      <c r="I203" t="s">
        <v>469</v>
      </c>
      <c r="J203" t="s">
        <v>470</v>
      </c>
      <c r="K203" t="s">
        <v>471</v>
      </c>
      <c r="L203">
        <v>1368</v>
      </c>
      <c r="N203">
        <v>1011</v>
      </c>
      <c r="O203" t="s">
        <v>377</v>
      </c>
      <c r="P203" t="s">
        <v>377</v>
      </c>
      <c r="Q203">
        <v>1</v>
      </c>
      <c r="X203">
        <v>2.08</v>
      </c>
      <c r="Y203">
        <v>0</v>
      </c>
      <c r="Z203">
        <v>416.25</v>
      </c>
      <c r="AA203">
        <v>204.9</v>
      </c>
      <c r="AB203">
        <v>0</v>
      </c>
      <c r="AC203">
        <v>0</v>
      </c>
      <c r="AD203">
        <v>1</v>
      </c>
      <c r="AE203">
        <v>0</v>
      </c>
      <c r="AF203" t="s">
        <v>3</v>
      </c>
      <c r="AG203">
        <v>2.08</v>
      </c>
      <c r="AH203">
        <v>3</v>
      </c>
      <c r="AI203">
        <v>-1</v>
      </c>
      <c r="AJ203" t="s">
        <v>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ROW(Source!A633)</f>
        <v>633</v>
      </c>
      <c r="B204">
        <v>39447260</v>
      </c>
      <c r="C204">
        <v>39447256</v>
      </c>
      <c r="D204">
        <v>37270524</v>
      </c>
      <c r="E204">
        <v>1</v>
      </c>
      <c r="F204">
        <v>1</v>
      </c>
      <c r="G204">
        <v>25</v>
      </c>
      <c r="H204">
        <v>2</v>
      </c>
      <c r="I204" t="s">
        <v>472</v>
      </c>
      <c r="J204" t="s">
        <v>473</v>
      </c>
      <c r="K204" t="s">
        <v>474</v>
      </c>
      <c r="L204">
        <v>1368</v>
      </c>
      <c r="N204">
        <v>1011</v>
      </c>
      <c r="O204" t="s">
        <v>377</v>
      </c>
      <c r="P204" t="s">
        <v>377</v>
      </c>
      <c r="Q204">
        <v>1</v>
      </c>
      <c r="X204">
        <v>0.81</v>
      </c>
      <c r="Y204">
        <v>0</v>
      </c>
      <c r="Z204">
        <v>1942.21</v>
      </c>
      <c r="AA204">
        <v>436.39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0.81</v>
      </c>
      <c r="AH204">
        <v>3</v>
      </c>
      <c r="AI204">
        <v>-1</v>
      </c>
      <c r="AJ204" t="s">
        <v>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ROW(Source!A633)</f>
        <v>633</v>
      </c>
      <c r="B205">
        <v>39447261</v>
      </c>
      <c r="C205">
        <v>39447256</v>
      </c>
      <c r="D205">
        <v>37270548</v>
      </c>
      <c r="E205">
        <v>1</v>
      </c>
      <c r="F205">
        <v>1</v>
      </c>
      <c r="G205">
        <v>25</v>
      </c>
      <c r="H205">
        <v>2</v>
      </c>
      <c r="I205" t="s">
        <v>378</v>
      </c>
      <c r="J205" t="s">
        <v>379</v>
      </c>
      <c r="K205" t="s">
        <v>380</v>
      </c>
      <c r="L205">
        <v>1368</v>
      </c>
      <c r="N205">
        <v>1011</v>
      </c>
      <c r="O205" t="s">
        <v>377</v>
      </c>
      <c r="P205" t="s">
        <v>377</v>
      </c>
      <c r="Q205">
        <v>1</v>
      </c>
      <c r="X205">
        <v>1.94</v>
      </c>
      <c r="Y205">
        <v>0</v>
      </c>
      <c r="Z205">
        <v>1364.77</v>
      </c>
      <c r="AA205">
        <v>610.30999999999995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1.94</v>
      </c>
      <c r="AH205">
        <v>3</v>
      </c>
      <c r="AI205">
        <v>-1</v>
      </c>
      <c r="AJ205" t="s">
        <v>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ROW(Source!A633)</f>
        <v>633</v>
      </c>
      <c r="B206">
        <v>39447262</v>
      </c>
      <c r="C206">
        <v>39447256</v>
      </c>
      <c r="D206">
        <v>37270514</v>
      </c>
      <c r="E206">
        <v>1</v>
      </c>
      <c r="F206">
        <v>1</v>
      </c>
      <c r="G206">
        <v>25</v>
      </c>
      <c r="H206">
        <v>2</v>
      </c>
      <c r="I206" t="s">
        <v>475</v>
      </c>
      <c r="J206" t="s">
        <v>476</v>
      </c>
      <c r="K206" t="s">
        <v>477</v>
      </c>
      <c r="L206">
        <v>1368</v>
      </c>
      <c r="N206">
        <v>1011</v>
      </c>
      <c r="O206" t="s">
        <v>377</v>
      </c>
      <c r="P206" t="s">
        <v>377</v>
      </c>
      <c r="Q206">
        <v>1</v>
      </c>
      <c r="X206">
        <v>0.65</v>
      </c>
      <c r="Y206">
        <v>0</v>
      </c>
      <c r="Z206">
        <v>1179.56</v>
      </c>
      <c r="AA206">
        <v>439.28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0.65</v>
      </c>
      <c r="AH206">
        <v>3</v>
      </c>
      <c r="AI206">
        <v>-1</v>
      </c>
      <c r="AJ206" t="s">
        <v>3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ROW(Source!A633)</f>
        <v>633</v>
      </c>
      <c r="B207">
        <v>39447263</v>
      </c>
      <c r="C207">
        <v>39447256</v>
      </c>
      <c r="D207">
        <v>37272457</v>
      </c>
      <c r="E207">
        <v>1</v>
      </c>
      <c r="F207">
        <v>1</v>
      </c>
      <c r="G207">
        <v>25</v>
      </c>
      <c r="H207">
        <v>3</v>
      </c>
      <c r="I207" t="s">
        <v>478</v>
      </c>
      <c r="J207" t="s">
        <v>479</v>
      </c>
      <c r="K207" t="s">
        <v>480</v>
      </c>
      <c r="L207">
        <v>1339</v>
      </c>
      <c r="N207">
        <v>1007</v>
      </c>
      <c r="O207" t="s">
        <v>139</v>
      </c>
      <c r="P207" t="s">
        <v>139</v>
      </c>
      <c r="Q207">
        <v>1</v>
      </c>
      <c r="X207">
        <v>110</v>
      </c>
      <c r="Y207">
        <v>590.78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110</v>
      </c>
      <c r="AH207">
        <v>3</v>
      </c>
      <c r="AI207">
        <v>-1</v>
      </c>
      <c r="AJ207" t="s">
        <v>3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ROW(Source!A633)</f>
        <v>633</v>
      </c>
      <c r="B208">
        <v>39447264</v>
      </c>
      <c r="C208">
        <v>39447256</v>
      </c>
      <c r="D208">
        <v>37273200</v>
      </c>
      <c r="E208">
        <v>1</v>
      </c>
      <c r="F208">
        <v>1</v>
      </c>
      <c r="G208">
        <v>25</v>
      </c>
      <c r="H208">
        <v>3</v>
      </c>
      <c r="I208" t="s">
        <v>481</v>
      </c>
      <c r="J208" t="s">
        <v>482</v>
      </c>
      <c r="K208" t="s">
        <v>483</v>
      </c>
      <c r="L208">
        <v>1339</v>
      </c>
      <c r="N208">
        <v>1007</v>
      </c>
      <c r="O208" t="s">
        <v>139</v>
      </c>
      <c r="P208" t="s">
        <v>139</v>
      </c>
      <c r="Q208">
        <v>1</v>
      </c>
      <c r="X208">
        <v>5</v>
      </c>
      <c r="Y208">
        <v>33.729999999999997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5</v>
      </c>
      <c r="AH208">
        <v>3</v>
      </c>
      <c r="AI208">
        <v>-1</v>
      </c>
      <c r="AJ208" t="s">
        <v>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ROW(Source!A634)</f>
        <v>634</v>
      </c>
      <c r="B209">
        <v>39447266</v>
      </c>
      <c r="C209">
        <v>39447265</v>
      </c>
      <c r="D209">
        <v>37258116</v>
      </c>
      <c r="E209">
        <v>25</v>
      </c>
      <c r="F209">
        <v>1</v>
      </c>
      <c r="G209">
        <v>25</v>
      </c>
      <c r="H209">
        <v>1</v>
      </c>
      <c r="I209" t="s">
        <v>371</v>
      </c>
      <c r="J209" t="s">
        <v>3</v>
      </c>
      <c r="K209" t="s">
        <v>372</v>
      </c>
      <c r="L209">
        <v>1191</v>
      </c>
      <c r="N209">
        <v>1013</v>
      </c>
      <c r="O209" t="s">
        <v>373</v>
      </c>
      <c r="P209" t="s">
        <v>373</v>
      </c>
      <c r="Q209">
        <v>1</v>
      </c>
      <c r="X209">
        <v>24.84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1</v>
      </c>
      <c r="AF209" t="s">
        <v>3</v>
      </c>
      <c r="AG209">
        <v>24.84</v>
      </c>
      <c r="AH209">
        <v>3</v>
      </c>
      <c r="AI209">
        <v>-1</v>
      </c>
      <c r="AJ209" t="s">
        <v>3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ROW(Source!A634)</f>
        <v>634</v>
      </c>
      <c r="B210">
        <v>39447267</v>
      </c>
      <c r="C210">
        <v>39447265</v>
      </c>
      <c r="D210">
        <v>37270343</v>
      </c>
      <c r="E210">
        <v>1</v>
      </c>
      <c r="F210">
        <v>1</v>
      </c>
      <c r="G210">
        <v>25</v>
      </c>
      <c r="H210">
        <v>2</v>
      </c>
      <c r="I210" t="s">
        <v>484</v>
      </c>
      <c r="J210" t="s">
        <v>485</v>
      </c>
      <c r="K210" t="s">
        <v>486</v>
      </c>
      <c r="L210">
        <v>1368</v>
      </c>
      <c r="N210">
        <v>1011</v>
      </c>
      <c r="O210" t="s">
        <v>377</v>
      </c>
      <c r="P210" t="s">
        <v>377</v>
      </c>
      <c r="Q210">
        <v>1</v>
      </c>
      <c r="X210">
        <v>2.94</v>
      </c>
      <c r="Y210">
        <v>0</v>
      </c>
      <c r="Z210">
        <v>923.83</v>
      </c>
      <c r="AA210">
        <v>342.06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2.94</v>
      </c>
      <c r="AH210">
        <v>3</v>
      </c>
      <c r="AI210">
        <v>-1</v>
      </c>
      <c r="AJ210" t="s">
        <v>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ROW(Source!A634)</f>
        <v>634</v>
      </c>
      <c r="B211">
        <v>39447268</v>
      </c>
      <c r="C211">
        <v>39447265</v>
      </c>
      <c r="D211">
        <v>37270524</v>
      </c>
      <c r="E211">
        <v>1</v>
      </c>
      <c r="F211">
        <v>1</v>
      </c>
      <c r="G211">
        <v>25</v>
      </c>
      <c r="H211">
        <v>2</v>
      </c>
      <c r="I211" t="s">
        <v>472</v>
      </c>
      <c r="J211" t="s">
        <v>473</v>
      </c>
      <c r="K211" t="s">
        <v>474</v>
      </c>
      <c r="L211">
        <v>1368</v>
      </c>
      <c r="N211">
        <v>1011</v>
      </c>
      <c r="O211" t="s">
        <v>377</v>
      </c>
      <c r="P211" t="s">
        <v>377</v>
      </c>
      <c r="Q211">
        <v>1</v>
      </c>
      <c r="X211">
        <v>1.1399999999999999</v>
      </c>
      <c r="Y211">
        <v>0</v>
      </c>
      <c r="Z211">
        <v>1942.21</v>
      </c>
      <c r="AA211">
        <v>436.39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1.1399999999999999</v>
      </c>
      <c r="AH211">
        <v>3</v>
      </c>
      <c r="AI211">
        <v>-1</v>
      </c>
      <c r="AJ211" t="s">
        <v>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ROW(Source!A634)</f>
        <v>634</v>
      </c>
      <c r="B212">
        <v>39447269</v>
      </c>
      <c r="C212">
        <v>39447265</v>
      </c>
      <c r="D212">
        <v>37270509</v>
      </c>
      <c r="E212">
        <v>1</v>
      </c>
      <c r="F212">
        <v>1</v>
      </c>
      <c r="G212">
        <v>25</v>
      </c>
      <c r="H212">
        <v>2</v>
      </c>
      <c r="I212" t="s">
        <v>390</v>
      </c>
      <c r="J212" t="s">
        <v>391</v>
      </c>
      <c r="K212" t="s">
        <v>392</v>
      </c>
      <c r="L212">
        <v>1368</v>
      </c>
      <c r="N212">
        <v>1011</v>
      </c>
      <c r="O212" t="s">
        <v>377</v>
      </c>
      <c r="P212" t="s">
        <v>377</v>
      </c>
      <c r="Q212">
        <v>1</v>
      </c>
      <c r="X212">
        <v>8.9600000000000009</v>
      </c>
      <c r="Y212">
        <v>0</v>
      </c>
      <c r="Z212">
        <v>1207.81</v>
      </c>
      <c r="AA212">
        <v>504.4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8.9600000000000009</v>
      </c>
      <c r="AH212">
        <v>3</v>
      </c>
      <c r="AI212">
        <v>-1</v>
      </c>
      <c r="AJ212" t="s">
        <v>3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ROW(Source!A634)</f>
        <v>634</v>
      </c>
      <c r="B213">
        <v>39447270</v>
      </c>
      <c r="C213">
        <v>39447265</v>
      </c>
      <c r="D213">
        <v>37270510</v>
      </c>
      <c r="E213">
        <v>1</v>
      </c>
      <c r="F213">
        <v>1</v>
      </c>
      <c r="G213">
        <v>25</v>
      </c>
      <c r="H213">
        <v>2</v>
      </c>
      <c r="I213" t="s">
        <v>487</v>
      </c>
      <c r="J213" t="s">
        <v>488</v>
      </c>
      <c r="K213" t="s">
        <v>489</v>
      </c>
      <c r="L213">
        <v>1368</v>
      </c>
      <c r="N213">
        <v>1011</v>
      </c>
      <c r="O213" t="s">
        <v>377</v>
      </c>
      <c r="P213" t="s">
        <v>377</v>
      </c>
      <c r="Q213">
        <v>1</v>
      </c>
      <c r="X213">
        <v>18.25</v>
      </c>
      <c r="Y213">
        <v>0</v>
      </c>
      <c r="Z213">
        <v>1741.23</v>
      </c>
      <c r="AA213">
        <v>685.71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18.25</v>
      </c>
      <c r="AH213">
        <v>3</v>
      </c>
      <c r="AI213">
        <v>-1</v>
      </c>
      <c r="AJ213" t="s">
        <v>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ROW(Source!A634)</f>
        <v>634</v>
      </c>
      <c r="B214">
        <v>39447271</v>
      </c>
      <c r="C214">
        <v>39447265</v>
      </c>
      <c r="D214">
        <v>37270548</v>
      </c>
      <c r="E214">
        <v>1</v>
      </c>
      <c r="F214">
        <v>1</v>
      </c>
      <c r="G214">
        <v>25</v>
      </c>
      <c r="H214">
        <v>2</v>
      </c>
      <c r="I214" t="s">
        <v>378</v>
      </c>
      <c r="J214" t="s">
        <v>379</v>
      </c>
      <c r="K214" t="s">
        <v>380</v>
      </c>
      <c r="L214">
        <v>1368</v>
      </c>
      <c r="N214">
        <v>1011</v>
      </c>
      <c r="O214" t="s">
        <v>377</v>
      </c>
      <c r="P214" t="s">
        <v>377</v>
      </c>
      <c r="Q214">
        <v>1</v>
      </c>
      <c r="X214">
        <v>2.2400000000000002</v>
      </c>
      <c r="Y214">
        <v>0</v>
      </c>
      <c r="Z214">
        <v>1364.77</v>
      </c>
      <c r="AA214">
        <v>610.30999999999995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2.2400000000000002</v>
      </c>
      <c r="AH214">
        <v>3</v>
      </c>
      <c r="AI214">
        <v>-1</v>
      </c>
      <c r="AJ214" t="s">
        <v>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ROW(Source!A634)</f>
        <v>634</v>
      </c>
      <c r="B215">
        <v>39447272</v>
      </c>
      <c r="C215">
        <v>39447265</v>
      </c>
      <c r="D215">
        <v>37270514</v>
      </c>
      <c r="E215">
        <v>1</v>
      </c>
      <c r="F215">
        <v>1</v>
      </c>
      <c r="G215">
        <v>25</v>
      </c>
      <c r="H215">
        <v>2</v>
      </c>
      <c r="I215" t="s">
        <v>475</v>
      </c>
      <c r="J215" t="s">
        <v>476</v>
      </c>
      <c r="K215" t="s">
        <v>477</v>
      </c>
      <c r="L215">
        <v>1368</v>
      </c>
      <c r="N215">
        <v>1011</v>
      </c>
      <c r="O215" t="s">
        <v>377</v>
      </c>
      <c r="P215" t="s">
        <v>377</v>
      </c>
      <c r="Q215">
        <v>1</v>
      </c>
      <c r="X215">
        <v>0.65</v>
      </c>
      <c r="Y215">
        <v>0</v>
      </c>
      <c r="Z215">
        <v>1179.56</v>
      </c>
      <c r="AA215">
        <v>439.28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0.65</v>
      </c>
      <c r="AH215">
        <v>3</v>
      </c>
      <c r="AI215">
        <v>-1</v>
      </c>
      <c r="AJ215" t="s">
        <v>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ROW(Source!A634)</f>
        <v>634</v>
      </c>
      <c r="B216">
        <v>39447273</v>
      </c>
      <c r="C216">
        <v>39447265</v>
      </c>
      <c r="D216">
        <v>37272483</v>
      </c>
      <c r="E216">
        <v>1</v>
      </c>
      <c r="F216">
        <v>1</v>
      </c>
      <c r="G216">
        <v>25</v>
      </c>
      <c r="H216">
        <v>3</v>
      </c>
      <c r="I216" t="s">
        <v>490</v>
      </c>
      <c r="J216" t="s">
        <v>491</v>
      </c>
      <c r="K216" t="s">
        <v>492</v>
      </c>
      <c r="L216">
        <v>1339</v>
      </c>
      <c r="N216">
        <v>1007</v>
      </c>
      <c r="O216" t="s">
        <v>139</v>
      </c>
      <c r="P216" t="s">
        <v>139</v>
      </c>
      <c r="Q216">
        <v>1</v>
      </c>
      <c r="X216">
        <v>126</v>
      </c>
      <c r="Y216">
        <v>1806.27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126</v>
      </c>
      <c r="AH216">
        <v>3</v>
      </c>
      <c r="AI216">
        <v>-1</v>
      </c>
      <c r="AJ216" t="s">
        <v>3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ROW(Source!A634)</f>
        <v>634</v>
      </c>
      <c r="B217">
        <v>39447274</v>
      </c>
      <c r="C217">
        <v>39447265</v>
      </c>
      <c r="D217">
        <v>37273200</v>
      </c>
      <c r="E217">
        <v>1</v>
      </c>
      <c r="F217">
        <v>1</v>
      </c>
      <c r="G217">
        <v>25</v>
      </c>
      <c r="H217">
        <v>3</v>
      </c>
      <c r="I217" t="s">
        <v>481</v>
      </c>
      <c r="J217" t="s">
        <v>482</v>
      </c>
      <c r="K217" t="s">
        <v>483</v>
      </c>
      <c r="L217">
        <v>1339</v>
      </c>
      <c r="N217">
        <v>1007</v>
      </c>
      <c r="O217" t="s">
        <v>139</v>
      </c>
      <c r="P217" t="s">
        <v>139</v>
      </c>
      <c r="Q217">
        <v>1</v>
      </c>
      <c r="X217">
        <v>7</v>
      </c>
      <c r="Y217">
        <v>33.729999999999997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7</v>
      </c>
      <c r="AH217">
        <v>3</v>
      </c>
      <c r="AI217">
        <v>-1</v>
      </c>
      <c r="AJ217" t="s">
        <v>3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ROW(Source!A635)</f>
        <v>635</v>
      </c>
      <c r="B218">
        <v>39447493</v>
      </c>
      <c r="C218">
        <v>39447490</v>
      </c>
      <c r="D218">
        <v>37258116</v>
      </c>
      <c r="E218">
        <v>25</v>
      </c>
      <c r="F218">
        <v>1</v>
      </c>
      <c r="G218">
        <v>25</v>
      </c>
      <c r="H218">
        <v>1</v>
      </c>
      <c r="I218" t="s">
        <v>371</v>
      </c>
      <c r="J218" t="s">
        <v>3</v>
      </c>
      <c r="K218" t="s">
        <v>372</v>
      </c>
      <c r="L218">
        <v>1191</v>
      </c>
      <c r="N218">
        <v>1013</v>
      </c>
      <c r="O218" t="s">
        <v>373</v>
      </c>
      <c r="P218" t="s">
        <v>373</v>
      </c>
      <c r="Q218">
        <v>1</v>
      </c>
      <c r="X218">
        <v>10.3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1</v>
      </c>
      <c r="AF218" t="s">
        <v>3</v>
      </c>
      <c r="AG218">
        <v>10.3</v>
      </c>
      <c r="AH218">
        <v>3</v>
      </c>
      <c r="AI218">
        <v>-1</v>
      </c>
      <c r="AJ218" t="s">
        <v>3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ROW(Source!A635)</f>
        <v>635</v>
      </c>
      <c r="B219">
        <v>39447494</v>
      </c>
      <c r="C219">
        <v>39447490</v>
      </c>
      <c r="D219">
        <v>37270509</v>
      </c>
      <c r="E219">
        <v>1</v>
      </c>
      <c r="F219">
        <v>1</v>
      </c>
      <c r="G219">
        <v>25</v>
      </c>
      <c r="H219">
        <v>2</v>
      </c>
      <c r="I219" t="s">
        <v>390</v>
      </c>
      <c r="J219" t="s">
        <v>391</v>
      </c>
      <c r="K219" t="s">
        <v>392</v>
      </c>
      <c r="L219">
        <v>1368</v>
      </c>
      <c r="N219">
        <v>1011</v>
      </c>
      <c r="O219" t="s">
        <v>377</v>
      </c>
      <c r="P219" t="s">
        <v>377</v>
      </c>
      <c r="Q219">
        <v>1</v>
      </c>
      <c r="X219">
        <v>0.89</v>
      </c>
      <c r="Y219">
        <v>0</v>
      </c>
      <c r="Z219">
        <v>1207.81</v>
      </c>
      <c r="AA219">
        <v>504.4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0.89</v>
      </c>
      <c r="AH219">
        <v>3</v>
      </c>
      <c r="AI219">
        <v>-1</v>
      </c>
      <c r="AJ219" t="s">
        <v>3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ROW(Source!A635)</f>
        <v>635</v>
      </c>
      <c r="B220">
        <v>39447495</v>
      </c>
      <c r="C220">
        <v>39447490</v>
      </c>
      <c r="D220">
        <v>37271304</v>
      </c>
      <c r="E220">
        <v>1</v>
      </c>
      <c r="F220">
        <v>1</v>
      </c>
      <c r="G220">
        <v>25</v>
      </c>
      <c r="H220">
        <v>3</v>
      </c>
      <c r="I220" t="s">
        <v>393</v>
      </c>
      <c r="J220" t="s">
        <v>394</v>
      </c>
      <c r="K220" t="s">
        <v>395</v>
      </c>
      <c r="L220">
        <v>1348</v>
      </c>
      <c r="N220">
        <v>1009</v>
      </c>
      <c r="O220" t="s">
        <v>37</v>
      </c>
      <c r="P220" t="s">
        <v>37</v>
      </c>
      <c r="Q220">
        <v>1000</v>
      </c>
      <c r="X220">
        <v>0.06</v>
      </c>
      <c r="Y220">
        <v>29928.9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0.06</v>
      </c>
      <c r="AH220">
        <v>3</v>
      </c>
      <c r="AI220">
        <v>-1</v>
      </c>
      <c r="AJ220" t="s">
        <v>3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ROW(Source!A635)</f>
        <v>635</v>
      </c>
      <c r="B221">
        <v>39447496</v>
      </c>
      <c r="C221">
        <v>39447490</v>
      </c>
      <c r="D221">
        <v>37274368</v>
      </c>
      <c r="E221">
        <v>1</v>
      </c>
      <c r="F221">
        <v>1</v>
      </c>
      <c r="G221">
        <v>25</v>
      </c>
      <c r="H221">
        <v>3</v>
      </c>
      <c r="I221" t="s">
        <v>164</v>
      </c>
      <c r="J221" t="s">
        <v>166</v>
      </c>
      <c r="K221" t="s">
        <v>165</v>
      </c>
      <c r="L221">
        <v>1348</v>
      </c>
      <c r="N221">
        <v>1009</v>
      </c>
      <c r="O221" t="s">
        <v>37</v>
      </c>
      <c r="P221" t="s">
        <v>37</v>
      </c>
      <c r="Q221">
        <v>1000</v>
      </c>
      <c r="X221">
        <v>7.14</v>
      </c>
      <c r="Y221">
        <v>2628.2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3</v>
      </c>
      <c r="AG221">
        <v>7.14</v>
      </c>
      <c r="AH221">
        <v>2</v>
      </c>
      <c r="AI221">
        <v>39447491</v>
      </c>
      <c r="AJ221">
        <v>93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ROW(Source!A672)</f>
        <v>672</v>
      </c>
      <c r="B222">
        <v>39447252</v>
      </c>
      <c r="C222">
        <v>39447251</v>
      </c>
      <c r="D222">
        <v>37258116</v>
      </c>
      <c r="E222">
        <v>25</v>
      </c>
      <c r="F222">
        <v>1</v>
      </c>
      <c r="G222">
        <v>25</v>
      </c>
      <c r="H222">
        <v>1</v>
      </c>
      <c r="I222" t="s">
        <v>371</v>
      </c>
      <c r="J222" t="s">
        <v>3</v>
      </c>
      <c r="K222" t="s">
        <v>372</v>
      </c>
      <c r="L222">
        <v>1191</v>
      </c>
      <c r="N222">
        <v>1013</v>
      </c>
      <c r="O222" t="s">
        <v>373</v>
      </c>
      <c r="P222" t="s">
        <v>373</v>
      </c>
      <c r="Q222">
        <v>1</v>
      </c>
      <c r="X222">
        <v>80.27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1</v>
      </c>
      <c r="AF222" t="s">
        <v>3</v>
      </c>
      <c r="AG222">
        <v>80.27</v>
      </c>
      <c r="AH222">
        <v>3</v>
      </c>
      <c r="AI222">
        <v>-1</v>
      </c>
      <c r="AJ222" t="s">
        <v>3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ROW(Source!A672)</f>
        <v>672</v>
      </c>
      <c r="B223">
        <v>39447253</v>
      </c>
      <c r="C223">
        <v>39447251</v>
      </c>
      <c r="D223">
        <v>37274139</v>
      </c>
      <c r="E223">
        <v>1</v>
      </c>
      <c r="F223">
        <v>1</v>
      </c>
      <c r="G223">
        <v>25</v>
      </c>
      <c r="H223">
        <v>3</v>
      </c>
      <c r="I223" t="s">
        <v>463</v>
      </c>
      <c r="J223" t="s">
        <v>464</v>
      </c>
      <c r="K223" t="s">
        <v>465</v>
      </c>
      <c r="L223">
        <v>1339</v>
      </c>
      <c r="N223">
        <v>1007</v>
      </c>
      <c r="O223" t="s">
        <v>139</v>
      </c>
      <c r="P223" t="s">
        <v>139</v>
      </c>
      <c r="Q223">
        <v>1</v>
      </c>
      <c r="X223">
        <v>5.9</v>
      </c>
      <c r="Y223">
        <v>3869.68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5.9</v>
      </c>
      <c r="AH223">
        <v>3</v>
      </c>
      <c r="AI223">
        <v>-1</v>
      </c>
      <c r="AJ223" t="s">
        <v>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ROW(Source!A672)</f>
        <v>672</v>
      </c>
      <c r="B224">
        <v>39447254</v>
      </c>
      <c r="C224">
        <v>39447251</v>
      </c>
      <c r="D224">
        <v>37274215</v>
      </c>
      <c r="E224">
        <v>1</v>
      </c>
      <c r="F224">
        <v>1</v>
      </c>
      <c r="G224">
        <v>25</v>
      </c>
      <c r="H224">
        <v>3</v>
      </c>
      <c r="I224" t="s">
        <v>433</v>
      </c>
      <c r="J224" t="s">
        <v>434</v>
      </c>
      <c r="K224" t="s">
        <v>435</v>
      </c>
      <c r="L224">
        <v>1339</v>
      </c>
      <c r="N224">
        <v>1007</v>
      </c>
      <c r="O224" t="s">
        <v>139</v>
      </c>
      <c r="P224" t="s">
        <v>139</v>
      </c>
      <c r="Q224">
        <v>1</v>
      </c>
      <c r="X224">
        <v>0.06</v>
      </c>
      <c r="Y224">
        <v>3003.56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0.06</v>
      </c>
      <c r="AH224">
        <v>3</v>
      </c>
      <c r="AI224">
        <v>-1</v>
      </c>
      <c r="AJ224" t="s">
        <v>3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ROW(Source!A672)</f>
        <v>672</v>
      </c>
      <c r="B225">
        <v>39447255</v>
      </c>
      <c r="C225">
        <v>39447251</v>
      </c>
      <c r="D225">
        <v>37274955</v>
      </c>
      <c r="E225">
        <v>1</v>
      </c>
      <c r="F225">
        <v>1</v>
      </c>
      <c r="G225">
        <v>25</v>
      </c>
      <c r="H225">
        <v>3</v>
      </c>
      <c r="I225" t="s">
        <v>466</v>
      </c>
      <c r="J225" t="s">
        <v>467</v>
      </c>
      <c r="K225" t="s">
        <v>468</v>
      </c>
      <c r="L225">
        <v>1339</v>
      </c>
      <c r="N225">
        <v>1007</v>
      </c>
      <c r="O225" t="s">
        <v>139</v>
      </c>
      <c r="P225" t="s">
        <v>139</v>
      </c>
      <c r="Q225">
        <v>1</v>
      </c>
      <c r="X225">
        <v>4.3</v>
      </c>
      <c r="Y225">
        <v>6544.04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4.3</v>
      </c>
      <c r="AH225">
        <v>3</v>
      </c>
      <c r="AI225">
        <v>-1</v>
      </c>
      <c r="AJ225" t="s">
        <v>3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ROW(Source!A740)</f>
        <v>740</v>
      </c>
      <c r="B226">
        <v>39447611</v>
      </c>
      <c r="C226">
        <v>39447610</v>
      </c>
      <c r="D226">
        <v>37258116</v>
      </c>
      <c r="E226">
        <v>25</v>
      </c>
      <c r="F226">
        <v>1</v>
      </c>
      <c r="G226">
        <v>25</v>
      </c>
      <c r="H226">
        <v>1</v>
      </c>
      <c r="I226" t="s">
        <v>371</v>
      </c>
      <c r="J226" t="s">
        <v>3</v>
      </c>
      <c r="K226" t="s">
        <v>372</v>
      </c>
      <c r="L226">
        <v>1191</v>
      </c>
      <c r="N226">
        <v>1013</v>
      </c>
      <c r="O226" t="s">
        <v>373</v>
      </c>
      <c r="P226" t="s">
        <v>373</v>
      </c>
      <c r="Q226">
        <v>1</v>
      </c>
      <c r="X226">
        <v>155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1</v>
      </c>
      <c r="AF226" t="s">
        <v>3</v>
      </c>
      <c r="AG226">
        <v>155</v>
      </c>
      <c r="AH226">
        <v>3</v>
      </c>
      <c r="AI226">
        <v>-1</v>
      </c>
      <c r="AJ226" t="s">
        <v>3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ROW(Source!A740)</f>
        <v>740</v>
      </c>
      <c r="B227">
        <v>39447612</v>
      </c>
      <c r="C227">
        <v>39447610</v>
      </c>
      <c r="D227">
        <v>37270678</v>
      </c>
      <c r="E227">
        <v>1</v>
      </c>
      <c r="F227">
        <v>1</v>
      </c>
      <c r="G227">
        <v>25</v>
      </c>
      <c r="H227">
        <v>2</v>
      </c>
      <c r="I227" t="s">
        <v>454</v>
      </c>
      <c r="J227" t="s">
        <v>455</v>
      </c>
      <c r="K227" t="s">
        <v>456</v>
      </c>
      <c r="L227">
        <v>1368</v>
      </c>
      <c r="N227">
        <v>1011</v>
      </c>
      <c r="O227" t="s">
        <v>377</v>
      </c>
      <c r="P227" t="s">
        <v>377</v>
      </c>
      <c r="Q227">
        <v>1</v>
      </c>
      <c r="X227">
        <v>37.5</v>
      </c>
      <c r="Y227">
        <v>0</v>
      </c>
      <c r="Z227">
        <v>713.48</v>
      </c>
      <c r="AA227">
        <v>402.71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37.5</v>
      </c>
      <c r="AH227">
        <v>3</v>
      </c>
      <c r="AI227">
        <v>-1</v>
      </c>
      <c r="AJ227" t="s">
        <v>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ROW(Source!A740)</f>
        <v>740</v>
      </c>
      <c r="B228">
        <v>39447613</v>
      </c>
      <c r="C228">
        <v>39447610</v>
      </c>
      <c r="D228">
        <v>37271181</v>
      </c>
      <c r="E228">
        <v>1</v>
      </c>
      <c r="F228">
        <v>1</v>
      </c>
      <c r="G228">
        <v>25</v>
      </c>
      <c r="H228">
        <v>2</v>
      </c>
      <c r="I228" t="s">
        <v>417</v>
      </c>
      <c r="J228" t="s">
        <v>418</v>
      </c>
      <c r="K228" t="s">
        <v>419</v>
      </c>
      <c r="L228">
        <v>1368</v>
      </c>
      <c r="N228">
        <v>1011</v>
      </c>
      <c r="O228" t="s">
        <v>377</v>
      </c>
      <c r="P228" t="s">
        <v>377</v>
      </c>
      <c r="Q228">
        <v>1</v>
      </c>
      <c r="X228">
        <v>75</v>
      </c>
      <c r="Y228">
        <v>0</v>
      </c>
      <c r="Z228">
        <v>5.41</v>
      </c>
      <c r="AA228">
        <v>0.02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75</v>
      </c>
      <c r="AH228">
        <v>3</v>
      </c>
      <c r="AI228">
        <v>-1</v>
      </c>
      <c r="AJ228" t="s">
        <v>3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ROW(Source!A740)</f>
        <v>740</v>
      </c>
      <c r="B229">
        <v>39447614</v>
      </c>
      <c r="C229">
        <v>39447610</v>
      </c>
      <c r="D229">
        <v>37270548</v>
      </c>
      <c r="E229">
        <v>1</v>
      </c>
      <c r="F229">
        <v>1</v>
      </c>
      <c r="G229">
        <v>25</v>
      </c>
      <c r="H229">
        <v>2</v>
      </c>
      <c r="I229" t="s">
        <v>378</v>
      </c>
      <c r="J229" t="s">
        <v>379</v>
      </c>
      <c r="K229" t="s">
        <v>380</v>
      </c>
      <c r="L229">
        <v>1368</v>
      </c>
      <c r="N229">
        <v>1011</v>
      </c>
      <c r="O229" t="s">
        <v>377</v>
      </c>
      <c r="P229" t="s">
        <v>377</v>
      </c>
      <c r="Q229">
        <v>1</v>
      </c>
      <c r="X229">
        <v>1.55</v>
      </c>
      <c r="Y229">
        <v>0</v>
      </c>
      <c r="Z229">
        <v>1364.77</v>
      </c>
      <c r="AA229">
        <v>610.30999999999995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1.55</v>
      </c>
      <c r="AH229">
        <v>3</v>
      </c>
      <c r="AI229">
        <v>-1</v>
      </c>
      <c r="AJ229" t="s">
        <v>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ROW(Source!A741)</f>
        <v>741</v>
      </c>
      <c r="B230">
        <v>39447623</v>
      </c>
      <c r="C230">
        <v>39447622</v>
      </c>
      <c r="D230">
        <v>37258116</v>
      </c>
      <c r="E230">
        <v>25</v>
      </c>
      <c r="F230">
        <v>1</v>
      </c>
      <c r="G230">
        <v>25</v>
      </c>
      <c r="H230">
        <v>1</v>
      </c>
      <c r="I230" t="s">
        <v>371</v>
      </c>
      <c r="J230" t="s">
        <v>3</v>
      </c>
      <c r="K230" t="s">
        <v>372</v>
      </c>
      <c r="L230">
        <v>1191</v>
      </c>
      <c r="N230">
        <v>1013</v>
      </c>
      <c r="O230" t="s">
        <v>373</v>
      </c>
      <c r="P230" t="s">
        <v>373</v>
      </c>
      <c r="Q230">
        <v>1</v>
      </c>
      <c r="X230">
        <v>76.7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1</v>
      </c>
      <c r="AF230" t="s">
        <v>3</v>
      </c>
      <c r="AG230">
        <v>76.7</v>
      </c>
      <c r="AH230">
        <v>3</v>
      </c>
      <c r="AI230">
        <v>-1</v>
      </c>
      <c r="AJ230" t="s">
        <v>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ROW(Source!A742)</f>
        <v>742</v>
      </c>
      <c r="B231">
        <v>39447625</v>
      </c>
      <c r="C231">
        <v>39447624</v>
      </c>
      <c r="D231">
        <v>37270322</v>
      </c>
      <c r="E231">
        <v>1</v>
      </c>
      <c r="F231">
        <v>1</v>
      </c>
      <c r="G231">
        <v>25</v>
      </c>
      <c r="H231">
        <v>2</v>
      </c>
      <c r="I231" t="s">
        <v>457</v>
      </c>
      <c r="J231" t="s">
        <v>458</v>
      </c>
      <c r="K231" t="s">
        <v>459</v>
      </c>
      <c r="L231">
        <v>1368</v>
      </c>
      <c r="N231">
        <v>1011</v>
      </c>
      <c r="O231" t="s">
        <v>377</v>
      </c>
      <c r="P231" t="s">
        <v>377</v>
      </c>
      <c r="Q231">
        <v>1</v>
      </c>
      <c r="X231">
        <v>5.3699999999999998E-2</v>
      </c>
      <c r="Y231">
        <v>0</v>
      </c>
      <c r="Z231">
        <v>1451.71</v>
      </c>
      <c r="AA231">
        <v>457.95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5.3699999999999998E-2</v>
      </c>
      <c r="AH231">
        <v>3</v>
      </c>
      <c r="AI231">
        <v>-1</v>
      </c>
      <c r="AJ231" t="s">
        <v>3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ROW(Source!A743)</f>
        <v>743</v>
      </c>
      <c r="B232">
        <v>39447627</v>
      </c>
      <c r="C232">
        <v>39447626</v>
      </c>
      <c r="D232">
        <v>37271109</v>
      </c>
      <c r="E232">
        <v>1</v>
      </c>
      <c r="F232">
        <v>1</v>
      </c>
      <c r="G232">
        <v>25</v>
      </c>
      <c r="H232">
        <v>2</v>
      </c>
      <c r="I232" t="s">
        <v>460</v>
      </c>
      <c r="J232" t="s">
        <v>461</v>
      </c>
      <c r="K232" t="s">
        <v>462</v>
      </c>
      <c r="L232">
        <v>1368</v>
      </c>
      <c r="N232">
        <v>1011</v>
      </c>
      <c r="O232" t="s">
        <v>377</v>
      </c>
      <c r="P232" t="s">
        <v>377</v>
      </c>
      <c r="Q232">
        <v>1</v>
      </c>
      <c r="X232">
        <v>0.02</v>
      </c>
      <c r="Y232">
        <v>0</v>
      </c>
      <c r="Z232">
        <v>952.49</v>
      </c>
      <c r="AA232">
        <v>301.5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0.02</v>
      </c>
      <c r="AH232">
        <v>3</v>
      </c>
      <c r="AI232">
        <v>-1</v>
      </c>
      <c r="AJ232" t="s">
        <v>3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ROW(Source!A743)</f>
        <v>743</v>
      </c>
      <c r="B233">
        <v>39447628</v>
      </c>
      <c r="C233">
        <v>39447626</v>
      </c>
      <c r="D233">
        <v>37271110</v>
      </c>
      <c r="E233">
        <v>1</v>
      </c>
      <c r="F233">
        <v>1</v>
      </c>
      <c r="G233">
        <v>25</v>
      </c>
      <c r="H233">
        <v>2</v>
      </c>
      <c r="I233" t="s">
        <v>387</v>
      </c>
      <c r="J233" t="s">
        <v>388</v>
      </c>
      <c r="K233" t="s">
        <v>389</v>
      </c>
      <c r="L233">
        <v>1368</v>
      </c>
      <c r="N233">
        <v>1011</v>
      </c>
      <c r="O233" t="s">
        <v>377</v>
      </c>
      <c r="P233" t="s">
        <v>377</v>
      </c>
      <c r="Q233">
        <v>1</v>
      </c>
      <c r="X233">
        <v>1.7999999999999999E-2</v>
      </c>
      <c r="Y233">
        <v>0</v>
      </c>
      <c r="Z233">
        <v>993.6</v>
      </c>
      <c r="AA233">
        <v>301.8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1.7999999999999999E-2</v>
      </c>
      <c r="AH233">
        <v>3</v>
      </c>
      <c r="AI233">
        <v>-1</v>
      </c>
      <c r="AJ233" t="s">
        <v>3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ROW(Source!A744)</f>
        <v>744</v>
      </c>
      <c r="B234">
        <v>39447630</v>
      </c>
      <c r="C234">
        <v>39447629</v>
      </c>
      <c r="D234">
        <v>37258116</v>
      </c>
      <c r="E234">
        <v>25</v>
      </c>
      <c r="F234">
        <v>1</v>
      </c>
      <c r="G234">
        <v>25</v>
      </c>
      <c r="H234">
        <v>1</v>
      </c>
      <c r="I234" t="s">
        <v>371</v>
      </c>
      <c r="J234" t="s">
        <v>3</v>
      </c>
      <c r="K234" t="s">
        <v>372</v>
      </c>
      <c r="L234">
        <v>1191</v>
      </c>
      <c r="N234">
        <v>1013</v>
      </c>
      <c r="O234" t="s">
        <v>373</v>
      </c>
      <c r="P234" t="s">
        <v>373</v>
      </c>
      <c r="Q234">
        <v>1</v>
      </c>
      <c r="X234">
        <v>1.02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1</v>
      </c>
      <c r="AF234" t="s">
        <v>3</v>
      </c>
      <c r="AG234">
        <v>1.02</v>
      </c>
      <c r="AH234">
        <v>3</v>
      </c>
      <c r="AI234">
        <v>-1</v>
      </c>
      <c r="AJ234" t="s">
        <v>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ROW(Source!A745)</f>
        <v>745</v>
      </c>
      <c r="B235">
        <v>39447632</v>
      </c>
      <c r="C235">
        <v>39447631</v>
      </c>
      <c r="D235">
        <v>37271109</v>
      </c>
      <c r="E235">
        <v>1</v>
      </c>
      <c r="F235">
        <v>1</v>
      </c>
      <c r="G235">
        <v>25</v>
      </c>
      <c r="H235">
        <v>2</v>
      </c>
      <c r="I235" t="s">
        <v>460</v>
      </c>
      <c r="J235" t="s">
        <v>461</v>
      </c>
      <c r="K235" t="s">
        <v>462</v>
      </c>
      <c r="L235">
        <v>1368</v>
      </c>
      <c r="N235">
        <v>1011</v>
      </c>
      <c r="O235" t="s">
        <v>377</v>
      </c>
      <c r="P235" t="s">
        <v>377</v>
      </c>
      <c r="Q235">
        <v>1</v>
      </c>
      <c r="X235">
        <v>5.3999999999999999E-2</v>
      </c>
      <c r="Y235">
        <v>0</v>
      </c>
      <c r="Z235">
        <v>952.49</v>
      </c>
      <c r="AA235">
        <v>301.5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5.3999999999999999E-2</v>
      </c>
      <c r="AH235">
        <v>3</v>
      </c>
      <c r="AI235">
        <v>-1</v>
      </c>
      <c r="AJ235" t="s">
        <v>3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ROW(Source!A745)</f>
        <v>745</v>
      </c>
      <c r="B236">
        <v>39447633</v>
      </c>
      <c r="C236">
        <v>39447631</v>
      </c>
      <c r="D236">
        <v>37271110</v>
      </c>
      <c r="E236">
        <v>1</v>
      </c>
      <c r="F236">
        <v>1</v>
      </c>
      <c r="G236">
        <v>25</v>
      </c>
      <c r="H236">
        <v>2</v>
      </c>
      <c r="I236" t="s">
        <v>387</v>
      </c>
      <c r="J236" t="s">
        <v>388</v>
      </c>
      <c r="K236" t="s">
        <v>389</v>
      </c>
      <c r="L236">
        <v>1368</v>
      </c>
      <c r="N236">
        <v>1011</v>
      </c>
      <c r="O236" t="s">
        <v>377</v>
      </c>
      <c r="P236" t="s">
        <v>377</v>
      </c>
      <c r="Q236">
        <v>1</v>
      </c>
      <c r="X236">
        <v>5.5E-2</v>
      </c>
      <c r="Y236">
        <v>0</v>
      </c>
      <c r="Z236">
        <v>993.6</v>
      </c>
      <c r="AA236">
        <v>301.8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5.5E-2</v>
      </c>
      <c r="AH236">
        <v>3</v>
      </c>
      <c r="AI236">
        <v>-1</v>
      </c>
      <c r="AJ236" t="s">
        <v>3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ROW(Source!A746)</f>
        <v>746</v>
      </c>
      <c r="B237">
        <v>39447635</v>
      </c>
      <c r="C237">
        <v>39447634</v>
      </c>
      <c r="D237">
        <v>37271109</v>
      </c>
      <c r="E237">
        <v>1</v>
      </c>
      <c r="F237">
        <v>1</v>
      </c>
      <c r="G237">
        <v>25</v>
      </c>
      <c r="H237">
        <v>2</v>
      </c>
      <c r="I237" t="s">
        <v>460</v>
      </c>
      <c r="J237" t="s">
        <v>461</v>
      </c>
      <c r="K237" t="s">
        <v>462</v>
      </c>
      <c r="L237">
        <v>1368</v>
      </c>
      <c r="N237">
        <v>1011</v>
      </c>
      <c r="O237" t="s">
        <v>377</v>
      </c>
      <c r="P237" t="s">
        <v>377</v>
      </c>
      <c r="Q237">
        <v>1</v>
      </c>
      <c r="X237">
        <v>0.01</v>
      </c>
      <c r="Y237">
        <v>0</v>
      </c>
      <c r="Z237">
        <v>952.49</v>
      </c>
      <c r="AA237">
        <v>301.5</v>
      </c>
      <c r="AB237">
        <v>0</v>
      </c>
      <c r="AC237">
        <v>0</v>
      </c>
      <c r="AD237">
        <v>1</v>
      </c>
      <c r="AE237">
        <v>0</v>
      </c>
      <c r="AF237" t="s">
        <v>56</v>
      </c>
      <c r="AG237">
        <v>0.26</v>
      </c>
      <c r="AH237">
        <v>3</v>
      </c>
      <c r="AI237">
        <v>-1</v>
      </c>
      <c r="AJ237" t="s">
        <v>3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ROW(Source!A746)</f>
        <v>746</v>
      </c>
      <c r="B238">
        <v>39447636</v>
      </c>
      <c r="C238">
        <v>39447634</v>
      </c>
      <c r="D238">
        <v>37271110</v>
      </c>
      <c r="E238">
        <v>1</v>
      </c>
      <c r="F238">
        <v>1</v>
      </c>
      <c r="G238">
        <v>25</v>
      </c>
      <c r="H238">
        <v>2</v>
      </c>
      <c r="I238" t="s">
        <v>387</v>
      </c>
      <c r="J238" t="s">
        <v>388</v>
      </c>
      <c r="K238" t="s">
        <v>389</v>
      </c>
      <c r="L238">
        <v>1368</v>
      </c>
      <c r="N238">
        <v>1011</v>
      </c>
      <c r="O238" t="s">
        <v>377</v>
      </c>
      <c r="P238" t="s">
        <v>377</v>
      </c>
      <c r="Q238">
        <v>1</v>
      </c>
      <c r="X238">
        <v>8.0000000000000002E-3</v>
      </c>
      <c r="Y238">
        <v>0</v>
      </c>
      <c r="Z238">
        <v>993.6</v>
      </c>
      <c r="AA238">
        <v>301.8</v>
      </c>
      <c r="AB238">
        <v>0</v>
      </c>
      <c r="AC238">
        <v>0</v>
      </c>
      <c r="AD238">
        <v>1</v>
      </c>
      <c r="AE238">
        <v>0</v>
      </c>
      <c r="AF238" t="s">
        <v>56</v>
      </c>
      <c r="AG238">
        <v>0.20800000000000002</v>
      </c>
      <c r="AH238">
        <v>3</v>
      </c>
      <c r="AI238">
        <v>-1</v>
      </c>
      <c r="AJ238" t="s">
        <v>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ROW(Source!A782)</f>
        <v>782</v>
      </c>
      <c r="B239">
        <v>39447699</v>
      </c>
      <c r="C239">
        <v>39447695</v>
      </c>
      <c r="D239">
        <v>37258116</v>
      </c>
      <c r="E239">
        <v>25</v>
      </c>
      <c r="F239">
        <v>1</v>
      </c>
      <c r="G239">
        <v>25</v>
      </c>
      <c r="H239">
        <v>1</v>
      </c>
      <c r="I239" t="s">
        <v>371</v>
      </c>
      <c r="J239" t="s">
        <v>3</v>
      </c>
      <c r="K239" t="s">
        <v>372</v>
      </c>
      <c r="L239">
        <v>1191</v>
      </c>
      <c r="N239">
        <v>1013</v>
      </c>
      <c r="O239" t="s">
        <v>373</v>
      </c>
      <c r="P239" t="s">
        <v>373</v>
      </c>
      <c r="Q239">
        <v>1</v>
      </c>
      <c r="X239">
        <v>1.59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1</v>
      </c>
      <c r="AF239" t="s">
        <v>3</v>
      </c>
      <c r="AG239">
        <v>1.59</v>
      </c>
      <c r="AH239">
        <v>2</v>
      </c>
      <c r="AI239">
        <v>39447696</v>
      </c>
      <c r="AJ239">
        <v>95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ROW(Source!A782)</f>
        <v>782</v>
      </c>
      <c r="B240">
        <v>39447700</v>
      </c>
      <c r="C240">
        <v>39447695</v>
      </c>
      <c r="D240">
        <v>37270321</v>
      </c>
      <c r="E240">
        <v>1</v>
      </c>
      <c r="F240">
        <v>1</v>
      </c>
      <c r="G240">
        <v>25</v>
      </c>
      <c r="H240">
        <v>2</v>
      </c>
      <c r="I240" t="s">
        <v>381</v>
      </c>
      <c r="J240" t="s">
        <v>382</v>
      </c>
      <c r="K240" t="s">
        <v>383</v>
      </c>
      <c r="L240">
        <v>1368</v>
      </c>
      <c r="N240">
        <v>1011</v>
      </c>
      <c r="O240" t="s">
        <v>377</v>
      </c>
      <c r="P240" t="s">
        <v>377</v>
      </c>
      <c r="Q240">
        <v>1</v>
      </c>
      <c r="X240">
        <v>4.9800000000000004</v>
      </c>
      <c r="Y240">
        <v>0</v>
      </c>
      <c r="Z240">
        <v>1447.46</v>
      </c>
      <c r="AA240">
        <v>537.96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4.9800000000000004</v>
      </c>
      <c r="AH240">
        <v>2</v>
      </c>
      <c r="AI240">
        <v>39447697</v>
      </c>
      <c r="AJ240">
        <v>96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ROW(Source!A782)</f>
        <v>782</v>
      </c>
      <c r="B241">
        <v>39447701</v>
      </c>
      <c r="C241">
        <v>39447695</v>
      </c>
      <c r="D241">
        <v>37270344</v>
      </c>
      <c r="E241">
        <v>1</v>
      </c>
      <c r="F241">
        <v>1</v>
      </c>
      <c r="G241">
        <v>25</v>
      </c>
      <c r="H241">
        <v>2</v>
      </c>
      <c r="I241" t="s">
        <v>384</v>
      </c>
      <c r="J241" t="s">
        <v>385</v>
      </c>
      <c r="K241" t="s">
        <v>386</v>
      </c>
      <c r="L241">
        <v>1368</v>
      </c>
      <c r="N241">
        <v>1011</v>
      </c>
      <c r="O241" t="s">
        <v>377</v>
      </c>
      <c r="P241" t="s">
        <v>377</v>
      </c>
      <c r="Q241">
        <v>1</v>
      </c>
      <c r="X241">
        <v>1.25</v>
      </c>
      <c r="Y241">
        <v>0</v>
      </c>
      <c r="Z241">
        <v>1035.49</v>
      </c>
      <c r="AA241">
        <v>465.1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1.25</v>
      </c>
      <c r="AH241">
        <v>2</v>
      </c>
      <c r="AI241">
        <v>39447698</v>
      </c>
      <c r="AJ241">
        <v>97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ROW(Source!A783)</f>
        <v>783</v>
      </c>
      <c r="B242">
        <v>39447704</v>
      </c>
      <c r="C242">
        <v>39447702</v>
      </c>
      <c r="D242">
        <v>37258116</v>
      </c>
      <c r="E242">
        <v>25</v>
      </c>
      <c r="F242">
        <v>1</v>
      </c>
      <c r="G242">
        <v>25</v>
      </c>
      <c r="H242">
        <v>1</v>
      </c>
      <c r="I242" t="s">
        <v>371</v>
      </c>
      <c r="J242" t="s">
        <v>3</v>
      </c>
      <c r="K242" t="s">
        <v>372</v>
      </c>
      <c r="L242">
        <v>1191</v>
      </c>
      <c r="N242">
        <v>1013</v>
      </c>
      <c r="O242" t="s">
        <v>373</v>
      </c>
      <c r="P242" t="s">
        <v>373</v>
      </c>
      <c r="Q242">
        <v>1</v>
      </c>
      <c r="X242">
        <v>221.6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1</v>
      </c>
      <c r="AF242" t="s">
        <v>3</v>
      </c>
      <c r="AG242">
        <v>221.6</v>
      </c>
      <c r="AH242">
        <v>2</v>
      </c>
      <c r="AI242">
        <v>39447703</v>
      </c>
      <c r="AJ242">
        <v>98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ROW(Source!A784)</f>
        <v>784</v>
      </c>
      <c r="B243">
        <v>39447709</v>
      </c>
      <c r="C243">
        <v>39447705</v>
      </c>
      <c r="D243">
        <v>37258116</v>
      </c>
      <c r="E243">
        <v>25</v>
      </c>
      <c r="F243">
        <v>1</v>
      </c>
      <c r="G243">
        <v>25</v>
      </c>
      <c r="H243">
        <v>1</v>
      </c>
      <c r="I243" t="s">
        <v>371</v>
      </c>
      <c r="J243" t="s">
        <v>3</v>
      </c>
      <c r="K243" t="s">
        <v>372</v>
      </c>
      <c r="L243">
        <v>1191</v>
      </c>
      <c r="N243">
        <v>1013</v>
      </c>
      <c r="O243" t="s">
        <v>373</v>
      </c>
      <c r="P243" t="s">
        <v>373</v>
      </c>
      <c r="Q243">
        <v>1</v>
      </c>
      <c r="X243">
        <v>1.59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1</v>
      </c>
      <c r="AF243" t="s">
        <v>3</v>
      </c>
      <c r="AG243">
        <v>1.59</v>
      </c>
      <c r="AH243">
        <v>2</v>
      </c>
      <c r="AI243">
        <v>39447706</v>
      </c>
      <c r="AJ243">
        <v>99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ROW(Source!A784)</f>
        <v>784</v>
      </c>
      <c r="B244">
        <v>39447710</v>
      </c>
      <c r="C244">
        <v>39447705</v>
      </c>
      <c r="D244">
        <v>37270321</v>
      </c>
      <c r="E244">
        <v>1</v>
      </c>
      <c r="F244">
        <v>1</v>
      </c>
      <c r="G244">
        <v>25</v>
      </c>
      <c r="H244">
        <v>2</v>
      </c>
      <c r="I244" t="s">
        <v>381</v>
      </c>
      <c r="J244" t="s">
        <v>382</v>
      </c>
      <c r="K244" t="s">
        <v>383</v>
      </c>
      <c r="L244">
        <v>1368</v>
      </c>
      <c r="N244">
        <v>1011</v>
      </c>
      <c r="O244" t="s">
        <v>377</v>
      </c>
      <c r="P244" t="s">
        <v>377</v>
      </c>
      <c r="Q244">
        <v>1</v>
      </c>
      <c r="X244">
        <v>4.9800000000000004</v>
      </c>
      <c r="Y244">
        <v>0</v>
      </c>
      <c r="Z244">
        <v>1447.46</v>
      </c>
      <c r="AA244">
        <v>537.96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4.9800000000000004</v>
      </c>
      <c r="AH244">
        <v>2</v>
      </c>
      <c r="AI244">
        <v>39447707</v>
      </c>
      <c r="AJ244">
        <v>100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ROW(Source!A784)</f>
        <v>784</v>
      </c>
      <c r="B245">
        <v>39447711</v>
      </c>
      <c r="C245">
        <v>39447705</v>
      </c>
      <c r="D245">
        <v>37270344</v>
      </c>
      <c r="E245">
        <v>1</v>
      </c>
      <c r="F245">
        <v>1</v>
      </c>
      <c r="G245">
        <v>25</v>
      </c>
      <c r="H245">
        <v>2</v>
      </c>
      <c r="I245" t="s">
        <v>384</v>
      </c>
      <c r="J245" t="s">
        <v>385</v>
      </c>
      <c r="K245" t="s">
        <v>386</v>
      </c>
      <c r="L245">
        <v>1368</v>
      </c>
      <c r="N245">
        <v>1011</v>
      </c>
      <c r="O245" t="s">
        <v>377</v>
      </c>
      <c r="P245" t="s">
        <v>377</v>
      </c>
      <c r="Q245">
        <v>1</v>
      </c>
      <c r="X245">
        <v>1.25</v>
      </c>
      <c r="Y245">
        <v>0</v>
      </c>
      <c r="Z245">
        <v>1035.49</v>
      </c>
      <c r="AA245">
        <v>465.1</v>
      </c>
      <c r="AB245">
        <v>0</v>
      </c>
      <c r="AC245">
        <v>0</v>
      </c>
      <c r="AD245">
        <v>1</v>
      </c>
      <c r="AE245">
        <v>0</v>
      </c>
      <c r="AF245" t="s">
        <v>3</v>
      </c>
      <c r="AG245">
        <v>1.25</v>
      </c>
      <c r="AH245">
        <v>2</v>
      </c>
      <c r="AI245">
        <v>39447708</v>
      </c>
      <c r="AJ245">
        <v>101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ROW(Source!A785)</f>
        <v>785</v>
      </c>
      <c r="B246">
        <v>39447714</v>
      </c>
      <c r="C246">
        <v>39447712</v>
      </c>
      <c r="D246">
        <v>37258116</v>
      </c>
      <c r="E246">
        <v>25</v>
      </c>
      <c r="F246">
        <v>1</v>
      </c>
      <c r="G246">
        <v>25</v>
      </c>
      <c r="H246">
        <v>1</v>
      </c>
      <c r="I246" t="s">
        <v>371</v>
      </c>
      <c r="J246" t="s">
        <v>3</v>
      </c>
      <c r="K246" t="s">
        <v>372</v>
      </c>
      <c r="L246">
        <v>1191</v>
      </c>
      <c r="N246">
        <v>1013</v>
      </c>
      <c r="O246" t="s">
        <v>373</v>
      </c>
      <c r="P246" t="s">
        <v>373</v>
      </c>
      <c r="Q246">
        <v>1</v>
      </c>
      <c r="X246">
        <v>83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1</v>
      </c>
      <c r="AF246" t="s">
        <v>3</v>
      </c>
      <c r="AG246">
        <v>83</v>
      </c>
      <c r="AH246">
        <v>2</v>
      </c>
      <c r="AI246">
        <v>39447713</v>
      </c>
      <c r="AJ246">
        <v>102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ROW(Source!A786)</f>
        <v>786</v>
      </c>
      <c r="B247">
        <v>39447717</v>
      </c>
      <c r="C247">
        <v>39447715</v>
      </c>
      <c r="D247">
        <v>37271110</v>
      </c>
      <c r="E247">
        <v>1</v>
      </c>
      <c r="F247">
        <v>1</v>
      </c>
      <c r="G247">
        <v>25</v>
      </c>
      <c r="H247">
        <v>2</v>
      </c>
      <c r="I247" t="s">
        <v>387</v>
      </c>
      <c r="J247" t="s">
        <v>388</v>
      </c>
      <c r="K247" t="s">
        <v>389</v>
      </c>
      <c r="L247">
        <v>1368</v>
      </c>
      <c r="N247">
        <v>1011</v>
      </c>
      <c r="O247" t="s">
        <v>377</v>
      </c>
      <c r="P247" t="s">
        <v>377</v>
      </c>
      <c r="Q247">
        <v>1</v>
      </c>
      <c r="X247">
        <v>3.1E-2</v>
      </c>
      <c r="Y247">
        <v>0</v>
      </c>
      <c r="Z247">
        <v>993.6</v>
      </c>
      <c r="AA247">
        <v>301.8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3.1E-2</v>
      </c>
      <c r="AH247">
        <v>2</v>
      </c>
      <c r="AI247">
        <v>39447716</v>
      </c>
      <c r="AJ247">
        <v>103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ROW(Source!A787)</f>
        <v>787</v>
      </c>
      <c r="B248">
        <v>39447720</v>
      </c>
      <c r="C248">
        <v>39447718</v>
      </c>
      <c r="D248">
        <v>37271110</v>
      </c>
      <c r="E248">
        <v>1</v>
      </c>
      <c r="F248">
        <v>1</v>
      </c>
      <c r="G248">
        <v>25</v>
      </c>
      <c r="H248">
        <v>2</v>
      </c>
      <c r="I248" t="s">
        <v>387</v>
      </c>
      <c r="J248" t="s">
        <v>388</v>
      </c>
      <c r="K248" t="s">
        <v>389</v>
      </c>
      <c r="L248">
        <v>1368</v>
      </c>
      <c r="N248">
        <v>1011</v>
      </c>
      <c r="O248" t="s">
        <v>377</v>
      </c>
      <c r="P248" t="s">
        <v>377</v>
      </c>
      <c r="Q248">
        <v>1</v>
      </c>
      <c r="X248">
        <v>0.01</v>
      </c>
      <c r="Y248">
        <v>0</v>
      </c>
      <c r="Z248">
        <v>993.6</v>
      </c>
      <c r="AA248">
        <v>301.8</v>
      </c>
      <c r="AB248">
        <v>0</v>
      </c>
      <c r="AC248">
        <v>0</v>
      </c>
      <c r="AD248">
        <v>1</v>
      </c>
      <c r="AE248">
        <v>0</v>
      </c>
      <c r="AF248" t="s">
        <v>145</v>
      </c>
      <c r="AG248">
        <v>0.41000000000000003</v>
      </c>
      <c r="AH248">
        <v>2</v>
      </c>
      <c r="AI248">
        <v>39447719</v>
      </c>
      <c r="AJ248">
        <v>104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ROW(Source!A789)</f>
        <v>789</v>
      </c>
      <c r="B249">
        <v>39447723</v>
      </c>
      <c r="C249">
        <v>39447722</v>
      </c>
      <c r="D249">
        <v>37258116</v>
      </c>
      <c r="E249">
        <v>25</v>
      </c>
      <c r="F249">
        <v>1</v>
      </c>
      <c r="G249">
        <v>25</v>
      </c>
      <c r="H249">
        <v>1</v>
      </c>
      <c r="I249" t="s">
        <v>371</v>
      </c>
      <c r="J249" t="s">
        <v>3</v>
      </c>
      <c r="K249" t="s">
        <v>372</v>
      </c>
      <c r="L249">
        <v>1191</v>
      </c>
      <c r="N249">
        <v>1013</v>
      </c>
      <c r="O249" t="s">
        <v>373</v>
      </c>
      <c r="P249" t="s">
        <v>373</v>
      </c>
      <c r="Q249">
        <v>1</v>
      </c>
      <c r="X249">
        <v>16.559999999999999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1</v>
      </c>
      <c r="AF249" t="s">
        <v>3</v>
      </c>
      <c r="AG249">
        <v>16.559999999999999</v>
      </c>
      <c r="AH249">
        <v>3</v>
      </c>
      <c r="AI249">
        <v>-1</v>
      </c>
      <c r="AJ249" t="s">
        <v>3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ROW(Source!A789)</f>
        <v>789</v>
      </c>
      <c r="B250">
        <v>39447724</v>
      </c>
      <c r="C250">
        <v>39447722</v>
      </c>
      <c r="D250">
        <v>37270366</v>
      </c>
      <c r="E250">
        <v>1</v>
      </c>
      <c r="F250">
        <v>1</v>
      </c>
      <c r="G250">
        <v>25</v>
      </c>
      <c r="H250">
        <v>2</v>
      </c>
      <c r="I250" t="s">
        <v>374</v>
      </c>
      <c r="J250" t="s">
        <v>375</v>
      </c>
      <c r="K250" t="s">
        <v>376</v>
      </c>
      <c r="L250">
        <v>1368</v>
      </c>
      <c r="N250">
        <v>1011</v>
      </c>
      <c r="O250" t="s">
        <v>377</v>
      </c>
      <c r="P250" t="s">
        <v>377</v>
      </c>
      <c r="Q250">
        <v>1</v>
      </c>
      <c r="X250">
        <v>2.08</v>
      </c>
      <c r="Y250">
        <v>0</v>
      </c>
      <c r="Z250">
        <v>1159.46</v>
      </c>
      <c r="AA250">
        <v>525.74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2.08</v>
      </c>
      <c r="AH250">
        <v>3</v>
      </c>
      <c r="AI250">
        <v>-1</v>
      </c>
      <c r="AJ250" t="s">
        <v>3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ROW(Source!A789)</f>
        <v>789</v>
      </c>
      <c r="B251">
        <v>39447725</v>
      </c>
      <c r="C251">
        <v>39447722</v>
      </c>
      <c r="D251">
        <v>37270521</v>
      </c>
      <c r="E251">
        <v>1</v>
      </c>
      <c r="F251">
        <v>1</v>
      </c>
      <c r="G251">
        <v>25</v>
      </c>
      <c r="H251">
        <v>2</v>
      </c>
      <c r="I251" t="s">
        <v>469</v>
      </c>
      <c r="J251" t="s">
        <v>470</v>
      </c>
      <c r="K251" t="s">
        <v>471</v>
      </c>
      <c r="L251">
        <v>1368</v>
      </c>
      <c r="N251">
        <v>1011</v>
      </c>
      <c r="O251" t="s">
        <v>377</v>
      </c>
      <c r="P251" t="s">
        <v>377</v>
      </c>
      <c r="Q251">
        <v>1</v>
      </c>
      <c r="X251">
        <v>2.08</v>
      </c>
      <c r="Y251">
        <v>0</v>
      </c>
      <c r="Z251">
        <v>416.25</v>
      </c>
      <c r="AA251">
        <v>204.9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2.08</v>
      </c>
      <c r="AH251">
        <v>3</v>
      </c>
      <c r="AI251">
        <v>-1</v>
      </c>
      <c r="AJ251" t="s">
        <v>3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ROW(Source!A789)</f>
        <v>789</v>
      </c>
      <c r="B252">
        <v>39447726</v>
      </c>
      <c r="C252">
        <v>39447722</v>
      </c>
      <c r="D252">
        <v>37270524</v>
      </c>
      <c r="E252">
        <v>1</v>
      </c>
      <c r="F252">
        <v>1</v>
      </c>
      <c r="G252">
        <v>25</v>
      </c>
      <c r="H252">
        <v>2</v>
      </c>
      <c r="I252" t="s">
        <v>472</v>
      </c>
      <c r="J252" t="s">
        <v>473</v>
      </c>
      <c r="K252" t="s">
        <v>474</v>
      </c>
      <c r="L252">
        <v>1368</v>
      </c>
      <c r="N252">
        <v>1011</v>
      </c>
      <c r="O252" t="s">
        <v>377</v>
      </c>
      <c r="P252" t="s">
        <v>377</v>
      </c>
      <c r="Q252">
        <v>1</v>
      </c>
      <c r="X252">
        <v>0.81</v>
      </c>
      <c r="Y252">
        <v>0</v>
      </c>
      <c r="Z252">
        <v>1942.21</v>
      </c>
      <c r="AA252">
        <v>436.39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0.81</v>
      </c>
      <c r="AH252">
        <v>3</v>
      </c>
      <c r="AI252">
        <v>-1</v>
      </c>
      <c r="AJ252" t="s">
        <v>3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ROW(Source!A789)</f>
        <v>789</v>
      </c>
      <c r="B253">
        <v>39447727</v>
      </c>
      <c r="C253">
        <v>39447722</v>
      </c>
      <c r="D253">
        <v>37270548</v>
      </c>
      <c r="E253">
        <v>1</v>
      </c>
      <c r="F253">
        <v>1</v>
      </c>
      <c r="G253">
        <v>25</v>
      </c>
      <c r="H253">
        <v>2</v>
      </c>
      <c r="I253" t="s">
        <v>378</v>
      </c>
      <c r="J253" t="s">
        <v>379</v>
      </c>
      <c r="K253" t="s">
        <v>380</v>
      </c>
      <c r="L253">
        <v>1368</v>
      </c>
      <c r="N253">
        <v>1011</v>
      </c>
      <c r="O253" t="s">
        <v>377</v>
      </c>
      <c r="P253" t="s">
        <v>377</v>
      </c>
      <c r="Q253">
        <v>1</v>
      </c>
      <c r="X253">
        <v>1.94</v>
      </c>
      <c r="Y253">
        <v>0</v>
      </c>
      <c r="Z253">
        <v>1364.77</v>
      </c>
      <c r="AA253">
        <v>610.30999999999995</v>
      </c>
      <c r="AB253">
        <v>0</v>
      </c>
      <c r="AC253">
        <v>0</v>
      </c>
      <c r="AD253">
        <v>1</v>
      </c>
      <c r="AE253">
        <v>0</v>
      </c>
      <c r="AF253" t="s">
        <v>3</v>
      </c>
      <c r="AG253">
        <v>1.94</v>
      </c>
      <c r="AH253">
        <v>3</v>
      </c>
      <c r="AI253">
        <v>-1</v>
      </c>
      <c r="AJ253" t="s">
        <v>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ROW(Source!A789)</f>
        <v>789</v>
      </c>
      <c r="B254">
        <v>39447728</v>
      </c>
      <c r="C254">
        <v>39447722</v>
      </c>
      <c r="D254">
        <v>37270514</v>
      </c>
      <c r="E254">
        <v>1</v>
      </c>
      <c r="F254">
        <v>1</v>
      </c>
      <c r="G254">
        <v>25</v>
      </c>
      <c r="H254">
        <v>2</v>
      </c>
      <c r="I254" t="s">
        <v>475</v>
      </c>
      <c r="J254" t="s">
        <v>476</v>
      </c>
      <c r="K254" t="s">
        <v>477</v>
      </c>
      <c r="L254">
        <v>1368</v>
      </c>
      <c r="N254">
        <v>1011</v>
      </c>
      <c r="O254" t="s">
        <v>377</v>
      </c>
      <c r="P254" t="s">
        <v>377</v>
      </c>
      <c r="Q254">
        <v>1</v>
      </c>
      <c r="X254">
        <v>0.65</v>
      </c>
      <c r="Y254">
        <v>0</v>
      </c>
      <c r="Z254">
        <v>1179.56</v>
      </c>
      <c r="AA254">
        <v>439.28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0.65</v>
      </c>
      <c r="AH254">
        <v>3</v>
      </c>
      <c r="AI254">
        <v>-1</v>
      </c>
      <c r="AJ254" t="s">
        <v>3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ROW(Source!A789)</f>
        <v>789</v>
      </c>
      <c r="B255">
        <v>39447729</v>
      </c>
      <c r="C255">
        <v>39447722</v>
      </c>
      <c r="D255">
        <v>37272457</v>
      </c>
      <c r="E255">
        <v>1</v>
      </c>
      <c r="F255">
        <v>1</v>
      </c>
      <c r="G255">
        <v>25</v>
      </c>
      <c r="H255">
        <v>3</v>
      </c>
      <c r="I255" t="s">
        <v>478</v>
      </c>
      <c r="J255" t="s">
        <v>479</v>
      </c>
      <c r="K255" t="s">
        <v>480</v>
      </c>
      <c r="L255">
        <v>1339</v>
      </c>
      <c r="N255">
        <v>1007</v>
      </c>
      <c r="O255" t="s">
        <v>139</v>
      </c>
      <c r="P255" t="s">
        <v>139</v>
      </c>
      <c r="Q255">
        <v>1</v>
      </c>
      <c r="X255">
        <v>110</v>
      </c>
      <c r="Y255">
        <v>590.78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110</v>
      </c>
      <c r="AH255">
        <v>3</v>
      </c>
      <c r="AI255">
        <v>-1</v>
      </c>
      <c r="AJ255" t="s">
        <v>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ROW(Source!A789)</f>
        <v>789</v>
      </c>
      <c r="B256">
        <v>39447730</v>
      </c>
      <c r="C256">
        <v>39447722</v>
      </c>
      <c r="D256">
        <v>37273200</v>
      </c>
      <c r="E256">
        <v>1</v>
      </c>
      <c r="F256">
        <v>1</v>
      </c>
      <c r="G256">
        <v>25</v>
      </c>
      <c r="H256">
        <v>3</v>
      </c>
      <c r="I256" t="s">
        <v>481</v>
      </c>
      <c r="J256" t="s">
        <v>482</v>
      </c>
      <c r="K256" t="s">
        <v>483</v>
      </c>
      <c r="L256">
        <v>1339</v>
      </c>
      <c r="N256">
        <v>1007</v>
      </c>
      <c r="O256" t="s">
        <v>139</v>
      </c>
      <c r="P256" t="s">
        <v>139</v>
      </c>
      <c r="Q256">
        <v>1</v>
      </c>
      <c r="X256">
        <v>5</v>
      </c>
      <c r="Y256">
        <v>33.729999999999997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5</v>
      </c>
      <c r="AH256">
        <v>3</v>
      </c>
      <c r="AI256">
        <v>-1</v>
      </c>
      <c r="AJ256" t="s">
        <v>3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ROW(Source!A790)</f>
        <v>790</v>
      </c>
      <c r="B257">
        <v>39447732</v>
      </c>
      <c r="C257">
        <v>39447731</v>
      </c>
      <c r="D257">
        <v>37258116</v>
      </c>
      <c r="E257">
        <v>25</v>
      </c>
      <c r="F257">
        <v>1</v>
      </c>
      <c r="G257">
        <v>25</v>
      </c>
      <c r="H257">
        <v>1</v>
      </c>
      <c r="I257" t="s">
        <v>371</v>
      </c>
      <c r="J257" t="s">
        <v>3</v>
      </c>
      <c r="K257" t="s">
        <v>372</v>
      </c>
      <c r="L257">
        <v>1191</v>
      </c>
      <c r="N257">
        <v>1013</v>
      </c>
      <c r="O257" t="s">
        <v>373</v>
      </c>
      <c r="P257" t="s">
        <v>373</v>
      </c>
      <c r="Q257">
        <v>1</v>
      </c>
      <c r="X257">
        <v>24.84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1</v>
      </c>
      <c r="AF257" t="s">
        <v>3</v>
      </c>
      <c r="AG257">
        <v>24.84</v>
      </c>
      <c r="AH257">
        <v>3</v>
      </c>
      <c r="AI257">
        <v>-1</v>
      </c>
      <c r="AJ257" t="s">
        <v>3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ROW(Source!A790)</f>
        <v>790</v>
      </c>
      <c r="B258">
        <v>39447733</v>
      </c>
      <c r="C258">
        <v>39447731</v>
      </c>
      <c r="D258">
        <v>37270343</v>
      </c>
      <c r="E258">
        <v>1</v>
      </c>
      <c r="F258">
        <v>1</v>
      </c>
      <c r="G258">
        <v>25</v>
      </c>
      <c r="H258">
        <v>2</v>
      </c>
      <c r="I258" t="s">
        <v>484</v>
      </c>
      <c r="J258" t="s">
        <v>485</v>
      </c>
      <c r="K258" t="s">
        <v>486</v>
      </c>
      <c r="L258">
        <v>1368</v>
      </c>
      <c r="N258">
        <v>1011</v>
      </c>
      <c r="O258" t="s">
        <v>377</v>
      </c>
      <c r="P258" t="s">
        <v>377</v>
      </c>
      <c r="Q258">
        <v>1</v>
      </c>
      <c r="X258">
        <v>2.94</v>
      </c>
      <c r="Y258">
        <v>0</v>
      </c>
      <c r="Z258">
        <v>923.83</v>
      </c>
      <c r="AA258">
        <v>342.06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2.94</v>
      </c>
      <c r="AH258">
        <v>3</v>
      </c>
      <c r="AI258">
        <v>-1</v>
      </c>
      <c r="AJ258" t="s">
        <v>3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ROW(Source!A790)</f>
        <v>790</v>
      </c>
      <c r="B259">
        <v>39447734</v>
      </c>
      <c r="C259">
        <v>39447731</v>
      </c>
      <c r="D259">
        <v>37270524</v>
      </c>
      <c r="E259">
        <v>1</v>
      </c>
      <c r="F259">
        <v>1</v>
      </c>
      <c r="G259">
        <v>25</v>
      </c>
      <c r="H259">
        <v>2</v>
      </c>
      <c r="I259" t="s">
        <v>472</v>
      </c>
      <c r="J259" t="s">
        <v>473</v>
      </c>
      <c r="K259" t="s">
        <v>474</v>
      </c>
      <c r="L259">
        <v>1368</v>
      </c>
      <c r="N259">
        <v>1011</v>
      </c>
      <c r="O259" t="s">
        <v>377</v>
      </c>
      <c r="P259" t="s">
        <v>377</v>
      </c>
      <c r="Q259">
        <v>1</v>
      </c>
      <c r="X259">
        <v>1.1399999999999999</v>
      </c>
      <c r="Y259">
        <v>0</v>
      </c>
      <c r="Z259">
        <v>1942.21</v>
      </c>
      <c r="AA259">
        <v>436.39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1.1399999999999999</v>
      </c>
      <c r="AH259">
        <v>3</v>
      </c>
      <c r="AI259">
        <v>-1</v>
      </c>
      <c r="AJ259" t="s">
        <v>3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ROW(Source!A790)</f>
        <v>790</v>
      </c>
      <c r="B260">
        <v>39447735</v>
      </c>
      <c r="C260">
        <v>39447731</v>
      </c>
      <c r="D260">
        <v>37270509</v>
      </c>
      <c r="E260">
        <v>1</v>
      </c>
      <c r="F260">
        <v>1</v>
      </c>
      <c r="G260">
        <v>25</v>
      </c>
      <c r="H260">
        <v>2</v>
      </c>
      <c r="I260" t="s">
        <v>390</v>
      </c>
      <c r="J260" t="s">
        <v>391</v>
      </c>
      <c r="K260" t="s">
        <v>392</v>
      </c>
      <c r="L260">
        <v>1368</v>
      </c>
      <c r="N260">
        <v>1011</v>
      </c>
      <c r="O260" t="s">
        <v>377</v>
      </c>
      <c r="P260" t="s">
        <v>377</v>
      </c>
      <c r="Q260">
        <v>1</v>
      </c>
      <c r="X260">
        <v>8.9600000000000009</v>
      </c>
      <c r="Y260">
        <v>0</v>
      </c>
      <c r="Z260">
        <v>1207.81</v>
      </c>
      <c r="AA260">
        <v>504.4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8.9600000000000009</v>
      </c>
      <c r="AH260">
        <v>3</v>
      </c>
      <c r="AI260">
        <v>-1</v>
      </c>
      <c r="AJ260" t="s">
        <v>3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ROW(Source!A790)</f>
        <v>790</v>
      </c>
      <c r="B261">
        <v>39447736</v>
      </c>
      <c r="C261">
        <v>39447731</v>
      </c>
      <c r="D261">
        <v>37270510</v>
      </c>
      <c r="E261">
        <v>1</v>
      </c>
      <c r="F261">
        <v>1</v>
      </c>
      <c r="G261">
        <v>25</v>
      </c>
      <c r="H261">
        <v>2</v>
      </c>
      <c r="I261" t="s">
        <v>487</v>
      </c>
      <c r="J261" t="s">
        <v>488</v>
      </c>
      <c r="K261" t="s">
        <v>489</v>
      </c>
      <c r="L261">
        <v>1368</v>
      </c>
      <c r="N261">
        <v>1011</v>
      </c>
      <c r="O261" t="s">
        <v>377</v>
      </c>
      <c r="P261" t="s">
        <v>377</v>
      </c>
      <c r="Q261">
        <v>1</v>
      </c>
      <c r="X261">
        <v>18.25</v>
      </c>
      <c r="Y261">
        <v>0</v>
      </c>
      <c r="Z261">
        <v>1741.23</v>
      </c>
      <c r="AA261">
        <v>685.71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18.25</v>
      </c>
      <c r="AH261">
        <v>3</v>
      </c>
      <c r="AI261">
        <v>-1</v>
      </c>
      <c r="AJ261" t="s">
        <v>3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ROW(Source!A790)</f>
        <v>790</v>
      </c>
      <c r="B262">
        <v>39447737</v>
      </c>
      <c r="C262">
        <v>39447731</v>
      </c>
      <c r="D262">
        <v>37270548</v>
      </c>
      <c r="E262">
        <v>1</v>
      </c>
      <c r="F262">
        <v>1</v>
      </c>
      <c r="G262">
        <v>25</v>
      </c>
      <c r="H262">
        <v>2</v>
      </c>
      <c r="I262" t="s">
        <v>378</v>
      </c>
      <c r="J262" t="s">
        <v>379</v>
      </c>
      <c r="K262" t="s">
        <v>380</v>
      </c>
      <c r="L262">
        <v>1368</v>
      </c>
      <c r="N262">
        <v>1011</v>
      </c>
      <c r="O262" t="s">
        <v>377</v>
      </c>
      <c r="P262" t="s">
        <v>377</v>
      </c>
      <c r="Q262">
        <v>1</v>
      </c>
      <c r="X262">
        <v>2.2400000000000002</v>
      </c>
      <c r="Y262">
        <v>0</v>
      </c>
      <c r="Z262">
        <v>1364.77</v>
      </c>
      <c r="AA262">
        <v>610.30999999999995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2.2400000000000002</v>
      </c>
      <c r="AH262">
        <v>3</v>
      </c>
      <c r="AI262">
        <v>-1</v>
      </c>
      <c r="AJ262" t="s">
        <v>3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ROW(Source!A790)</f>
        <v>790</v>
      </c>
      <c r="B263">
        <v>39447738</v>
      </c>
      <c r="C263">
        <v>39447731</v>
      </c>
      <c r="D263">
        <v>37270514</v>
      </c>
      <c r="E263">
        <v>1</v>
      </c>
      <c r="F263">
        <v>1</v>
      </c>
      <c r="G263">
        <v>25</v>
      </c>
      <c r="H263">
        <v>2</v>
      </c>
      <c r="I263" t="s">
        <v>475</v>
      </c>
      <c r="J263" t="s">
        <v>476</v>
      </c>
      <c r="K263" t="s">
        <v>477</v>
      </c>
      <c r="L263">
        <v>1368</v>
      </c>
      <c r="N263">
        <v>1011</v>
      </c>
      <c r="O263" t="s">
        <v>377</v>
      </c>
      <c r="P263" t="s">
        <v>377</v>
      </c>
      <c r="Q263">
        <v>1</v>
      </c>
      <c r="X263">
        <v>0.65</v>
      </c>
      <c r="Y263">
        <v>0</v>
      </c>
      <c r="Z263">
        <v>1179.56</v>
      </c>
      <c r="AA263">
        <v>439.28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0.65</v>
      </c>
      <c r="AH263">
        <v>3</v>
      </c>
      <c r="AI263">
        <v>-1</v>
      </c>
      <c r="AJ263" t="s">
        <v>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ROW(Source!A790)</f>
        <v>790</v>
      </c>
      <c r="B264">
        <v>39447739</v>
      </c>
      <c r="C264">
        <v>39447731</v>
      </c>
      <c r="D264">
        <v>37272483</v>
      </c>
      <c r="E264">
        <v>1</v>
      </c>
      <c r="F264">
        <v>1</v>
      </c>
      <c r="G264">
        <v>25</v>
      </c>
      <c r="H264">
        <v>3</v>
      </c>
      <c r="I264" t="s">
        <v>490</v>
      </c>
      <c r="J264" t="s">
        <v>491</v>
      </c>
      <c r="K264" t="s">
        <v>492</v>
      </c>
      <c r="L264">
        <v>1339</v>
      </c>
      <c r="N264">
        <v>1007</v>
      </c>
      <c r="O264" t="s">
        <v>139</v>
      </c>
      <c r="P264" t="s">
        <v>139</v>
      </c>
      <c r="Q264">
        <v>1</v>
      </c>
      <c r="X264">
        <v>126</v>
      </c>
      <c r="Y264">
        <v>1806.27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126</v>
      </c>
      <c r="AH264">
        <v>3</v>
      </c>
      <c r="AI264">
        <v>-1</v>
      </c>
      <c r="AJ264" t="s">
        <v>3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ROW(Source!A790)</f>
        <v>790</v>
      </c>
      <c r="B265">
        <v>39447740</v>
      </c>
      <c r="C265">
        <v>39447731</v>
      </c>
      <c r="D265">
        <v>37273200</v>
      </c>
      <c r="E265">
        <v>1</v>
      </c>
      <c r="F265">
        <v>1</v>
      </c>
      <c r="G265">
        <v>25</v>
      </c>
      <c r="H265">
        <v>3</v>
      </c>
      <c r="I265" t="s">
        <v>481</v>
      </c>
      <c r="J265" t="s">
        <v>482</v>
      </c>
      <c r="K265" t="s">
        <v>483</v>
      </c>
      <c r="L265">
        <v>1339</v>
      </c>
      <c r="N265">
        <v>1007</v>
      </c>
      <c r="O265" t="s">
        <v>139</v>
      </c>
      <c r="P265" t="s">
        <v>139</v>
      </c>
      <c r="Q265">
        <v>1</v>
      </c>
      <c r="X265">
        <v>7</v>
      </c>
      <c r="Y265">
        <v>33.729999999999997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7</v>
      </c>
      <c r="AH265">
        <v>3</v>
      </c>
      <c r="AI265">
        <v>-1</v>
      </c>
      <c r="AJ265" t="s">
        <v>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ROW(Source!A791)</f>
        <v>791</v>
      </c>
      <c r="B266">
        <v>39447745</v>
      </c>
      <c r="C266">
        <v>39447742</v>
      </c>
      <c r="D266">
        <v>37258116</v>
      </c>
      <c r="E266">
        <v>25</v>
      </c>
      <c r="F266">
        <v>1</v>
      </c>
      <c r="G266">
        <v>25</v>
      </c>
      <c r="H266">
        <v>1</v>
      </c>
      <c r="I266" t="s">
        <v>371</v>
      </c>
      <c r="J266" t="s">
        <v>3</v>
      </c>
      <c r="K266" t="s">
        <v>372</v>
      </c>
      <c r="L266">
        <v>1191</v>
      </c>
      <c r="N266">
        <v>1013</v>
      </c>
      <c r="O266" t="s">
        <v>373</v>
      </c>
      <c r="P266" t="s">
        <v>373</v>
      </c>
      <c r="Q266">
        <v>1</v>
      </c>
      <c r="X266">
        <v>10.3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1</v>
      </c>
      <c r="AF266" t="s">
        <v>3</v>
      </c>
      <c r="AG266">
        <v>10.3</v>
      </c>
      <c r="AH266">
        <v>3</v>
      </c>
      <c r="AI266">
        <v>-1</v>
      </c>
      <c r="AJ266" t="s">
        <v>3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ROW(Source!A791)</f>
        <v>791</v>
      </c>
      <c r="B267">
        <v>39447746</v>
      </c>
      <c r="C267">
        <v>39447742</v>
      </c>
      <c r="D267">
        <v>37270509</v>
      </c>
      <c r="E267">
        <v>1</v>
      </c>
      <c r="F267">
        <v>1</v>
      </c>
      <c r="G267">
        <v>25</v>
      </c>
      <c r="H267">
        <v>2</v>
      </c>
      <c r="I267" t="s">
        <v>390</v>
      </c>
      <c r="J267" t="s">
        <v>391</v>
      </c>
      <c r="K267" t="s">
        <v>392</v>
      </c>
      <c r="L267">
        <v>1368</v>
      </c>
      <c r="N267">
        <v>1011</v>
      </c>
      <c r="O267" t="s">
        <v>377</v>
      </c>
      <c r="P267" t="s">
        <v>377</v>
      </c>
      <c r="Q267">
        <v>1</v>
      </c>
      <c r="X267">
        <v>0.89</v>
      </c>
      <c r="Y267">
        <v>0</v>
      </c>
      <c r="Z267">
        <v>1207.81</v>
      </c>
      <c r="AA267">
        <v>504.4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0.89</v>
      </c>
      <c r="AH267">
        <v>3</v>
      </c>
      <c r="AI267">
        <v>-1</v>
      </c>
      <c r="AJ267" t="s">
        <v>3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ROW(Source!A791)</f>
        <v>791</v>
      </c>
      <c r="B268">
        <v>39447747</v>
      </c>
      <c r="C268">
        <v>39447742</v>
      </c>
      <c r="D268">
        <v>37271304</v>
      </c>
      <c r="E268">
        <v>1</v>
      </c>
      <c r="F268">
        <v>1</v>
      </c>
      <c r="G268">
        <v>25</v>
      </c>
      <c r="H268">
        <v>3</v>
      </c>
      <c r="I268" t="s">
        <v>393</v>
      </c>
      <c r="J268" t="s">
        <v>394</v>
      </c>
      <c r="K268" t="s">
        <v>395</v>
      </c>
      <c r="L268">
        <v>1348</v>
      </c>
      <c r="N268">
        <v>1009</v>
      </c>
      <c r="O268" t="s">
        <v>37</v>
      </c>
      <c r="P268" t="s">
        <v>37</v>
      </c>
      <c r="Q268">
        <v>1000</v>
      </c>
      <c r="X268">
        <v>0.06</v>
      </c>
      <c r="Y268">
        <v>29928.9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0.06</v>
      </c>
      <c r="AH268">
        <v>3</v>
      </c>
      <c r="AI268">
        <v>-1</v>
      </c>
      <c r="AJ268" t="s">
        <v>3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ROW(Source!A791)</f>
        <v>791</v>
      </c>
      <c r="B269">
        <v>39447748</v>
      </c>
      <c r="C269">
        <v>39447742</v>
      </c>
      <c r="D269">
        <v>37274368</v>
      </c>
      <c r="E269">
        <v>1</v>
      </c>
      <c r="F269">
        <v>1</v>
      </c>
      <c r="G269">
        <v>25</v>
      </c>
      <c r="H269">
        <v>3</v>
      </c>
      <c r="I269" t="s">
        <v>164</v>
      </c>
      <c r="J269" t="s">
        <v>166</v>
      </c>
      <c r="K269" t="s">
        <v>165</v>
      </c>
      <c r="L269">
        <v>1348</v>
      </c>
      <c r="N269">
        <v>1009</v>
      </c>
      <c r="O269" t="s">
        <v>37</v>
      </c>
      <c r="P269" t="s">
        <v>37</v>
      </c>
      <c r="Q269">
        <v>1000</v>
      </c>
      <c r="X269">
        <v>7.14</v>
      </c>
      <c r="Y269">
        <v>2628.2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</v>
      </c>
      <c r="AG269">
        <v>7.14</v>
      </c>
      <c r="AH269">
        <v>2</v>
      </c>
      <c r="AI269">
        <v>39447743</v>
      </c>
      <c r="AJ269">
        <v>105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ROW(Source!A794)</f>
        <v>794</v>
      </c>
      <c r="B270">
        <v>39447752</v>
      </c>
      <c r="C270">
        <v>39447751</v>
      </c>
      <c r="D270">
        <v>37258116</v>
      </c>
      <c r="E270">
        <v>25</v>
      </c>
      <c r="F270">
        <v>1</v>
      </c>
      <c r="G270">
        <v>25</v>
      </c>
      <c r="H270">
        <v>1</v>
      </c>
      <c r="I270" t="s">
        <v>371</v>
      </c>
      <c r="J270" t="s">
        <v>3</v>
      </c>
      <c r="K270" t="s">
        <v>372</v>
      </c>
      <c r="L270">
        <v>1191</v>
      </c>
      <c r="N270">
        <v>1013</v>
      </c>
      <c r="O270" t="s">
        <v>373</v>
      </c>
      <c r="P270" t="s">
        <v>373</v>
      </c>
      <c r="Q270">
        <v>1</v>
      </c>
      <c r="X270">
        <v>10.3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1</v>
      </c>
      <c r="AF270" t="s">
        <v>3</v>
      </c>
      <c r="AG270">
        <v>10.3</v>
      </c>
      <c r="AH270">
        <v>2</v>
      </c>
      <c r="AI270">
        <v>39447752</v>
      </c>
      <c r="AJ270">
        <v>107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ROW(Source!A794)</f>
        <v>794</v>
      </c>
      <c r="B271">
        <v>39447753</v>
      </c>
      <c r="C271">
        <v>39447751</v>
      </c>
      <c r="D271">
        <v>37270509</v>
      </c>
      <c r="E271">
        <v>1</v>
      </c>
      <c r="F271">
        <v>1</v>
      </c>
      <c r="G271">
        <v>25</v>
      </c>
      <c r="H271">
        <v>2</v>
      </c>
      <c r="I271" t="s">
        <v>390</v>
      </c>
      <c r="J271" t="s">
        <v>391</v>
      </c>
      <c r="K271" t="s">
        <v>392</v>
      </c>
      <c r="L271">
        <v>1368</v>
      </c>
      <c r="N271">
        <v>1011</v>
      </c>
      <c r="O271" t="s">
        <v>377</v>
      </c>
      <c r="P271" t="s">
        <v>377</v>
      </c>
      <c r="Q271">
        <v>1</v>
      </c>
      <c r="X271">
        <v>0.89</v>
      </c>
      <c r="Y271">
        <v>0</v>
      </c>
      <c r="Z271">
        <v>1207.81</v>
      </c>
      <c r="AA271">
        <v>504.4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0.89</v>
      </c>
      <c r="AH271">
        <v>2</v>
      </c>
      <c r="AI271">
        <v>39447753</v>
      </c>
      <c r="AJ271">
        <v>108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ROW(Source!A794)</f>
        <v>794</v>
      </c>
      <c r="B272">
        <v>39447754</v>
      </c>
      <c r="C272">
        <v>39447751</v>
      </c>
      <c r="D272">
        <v>37271304</v>
      </c>
      <c r="E272">
        <v>1</v>
      </c>
      <c r="F272">
        <v>1</v>
      </c>
      <c r="G272">
        <v>25</v>
      </c>
      <c r="H272">
        <v>3</v>
      </c>
      <c r="I272" t="s">
        <v>393</v>
      </c>
      <c r="J272" t="s">
        <v>394</v>
      </c>
      <c r="K272" t="s">
        <v>395</v>
      </c>
      <c r="L272">
        <v>1348</v>
      </c>
      <c r="N272">
        <v>1009</v>
      </c>
      <c r="O272" t="s">
        <v>37</v>
      </c>
      <c r="P272" t="s">
        <v>37</v>
      </c>
      <c r="Q272">
        <v>1000</v>
      </c>
      <c r="X272">
        <v>0.06</v>
      </c>
      <c r="Y272">
        <v>29928.9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0.06</v>
      </c>
      <c r="AH272">
        <v>2</v>
      </c>
      <c r="AI272">
        <v>39447754</v>
      </c>
      <c r="AJ272">
        <v>109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ROW(Source!A794)</f>
        <v>794</v>
      </c>
      <c r="B273">
        <v>39447755</v>
      </c>
      <c r="C273">
        <v>39447751</v>
      </c>
      <c r="D273">
        <v>37274368</v>
      </c>
      <c r="E273">
        <v>1</v>
      </c>
      <c r="F273">
        <v>1</v>
      </c>
      <c r="G273">
        <v>25</v>
      </c>
      <c r="H273">
        <v>3</v>
      </c>
      <c r="I273" t="s">
        <v>164</v>
      </c>
      <c r="J273" t="s">
        <v>166</v>
      </c>
      <c r="K273" t="s">
        <v>165</v>
      </c>
      <c r="L273">
        <v>1348</v>
      </c>
      <c r="N273">
        <v>1009</v>
      </c>
      <c r="O273" t="s">
        <v>37</v>
      </c>
      <c r="P273" t="s">
        <v>37</v>
      </c>
      <c r="Q273">
        <v>1000</v>
      </c>
      <c r="X273">
        <v>7.14</v>
      </c>
      <c r="Y273">
        <v>2628.2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7.14</v>
      </c>
      <c r="AH273">
        <v>2</v>
      </c>
      <c r="AI273">
        <v>39447755</v>
      </c>
      <c r="AJ273">
        <v>111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ROW(Source!A831)</f>
        <v>831</v>
      </c>
      <c r="B274">
        <v>39447909</v>
      </c>
      <c r="C274">
        <v>39447904</v>
      </c>
      <c r="D274">
        <v>37258116</v>
      </c>
      <c r="E274">
        <v>25</v>
      </c>
      <c r="F274">
        <v>1</v>
      </c>
      <c r="G274">
        <v>25</v>
      </c>
      <c r="H274">
        <v>1</v>
      </c>
      <c r="I274" t="s">
        <v>371</v>
      </c>
      <c r="J274" t="s">
        <v>3</v>
      </c>
      <c r="K274" t="s">
        <v>372</v>
      </c>
      <c r="L274">
        <v>1191</v>
      </c>
      <c r="N274">
        <v>1013</v>
      </c>
      <c r="O274" t="s">
        <v>373</v>
      </c>
      <c r="P274" t="s">
        <v>373</v>
      </c>
      <c r="Q274">
        <v>1</v>
      </c>
      <c r="X274">
        <v>0.38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1</v>
      </c>
      <c r="AF274" t="s">
        <v>3</v>
      </c>
      <c r="AG274">
        <v>0.38</v>
      </c>
      <c r="AH274">
        <v>2</v>
      </c>
      <c r="AI274">
        <v>39447905</v>
      </c>
      <c r="AJ274">
        <v>112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ROW(Source!A831)</f>
        <v>831</v>
      </c>
      <c r="B275">
        <v>39447910</v>
      </c>
      <c r="C275">
        <v>39447904</v>
      </c>
      <c r="D275">
        <v>37270553</v>
      </c>
      <c r="E275">
        <v>1</v>
      </c>
      <c r="F275">
        <v>1</v>
      </c>
      <c r="G275">
        <v>25</v>
      </c>
      <c r="H275">
        <v>2</v>
      </c>
      <c r="I275" t="s">
        <v>439</v>
      </c>
      <c r="J275" t="s">
        <v>440</v>
      </c>
      <c r="K275" t="s">
        <v>441</v>
      </c>
      <c r="L275">
        <v>1368</v>
      </c>
      <c r="N275">
        <v>1011</v>
      </c>
      <c r="O275" t="s">
        <v>377</v>
      </c>
      <c r="P275" t="s">
        <v>377</v>
      </c>
      <c r="Q275">
        <v>1</v>
      </c>
      <c r="X275">
        <v>0.1</v>
      </c>
      <c r="Y275">
        <v>0</v>
      </c>
      <c r="Z275">
        <v>1320.92</v>
      </c>
      <c r="AA275">
        <v>1099.01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0.1</v>
      </c>
      <c r="AH275">
        <v>2</v>
      </c>
      <c r="AI275">
        <v>39447906</v>
      </c>
      <c r="AJ275">
        <v>113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ROW(Source!A831)</f>
        <v>831</v>
      </c>
      <c r="B276">
        <v>39447911</v>
      </c>
      <c r="C276">
        <v>39447904</v>
      </c>
      <c r="D276">
        <v>37270560</v>
      </c>
      <c r="E276">
        <v>1</v>
      </c>
      <c r="F276">
        <v>1</v>
      </c>
      <c r="G276">
        <v>25</v>
      </c>
      <c r="H276">
        <v>2</v>
      </c>
      <c r="I276" t="s">
        <v>442</v>
      </c>
      <c r="J276" t="s">
        <v>443</v>
      </c>
      <c r="K276" t="s">
        <v>444</v>
      </c>
      <c r="L276">
        <v>1368</v>
      </c>
      <c r="N276">
        <v>1011</v>
      </c>
      <c r="O276" t="s">
        <v>377</v>
      </c>
      <c r="P276" t="s">
        <v>377</v>
      </c>
      <c r="Q276">
        <v>1</v>
      </c>
      <c r="X276">
        <v>0.08</v>
      </c>
      <c r="Y276">
        <v>0</v>
      </c>
      <c r="Z276">
        <v>2175.39</v>
      </c>
      <c r="AA276">
        <v>408.02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0.08</v>
      </c>
      <c r="AH276">
        <v>2</v>
      </c>
      <c r="AI276">
        <v>39447907</v>
      </c>
      <c r="AJ276">
        <v>114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ROW(Source!A831)</f>
        <v>831</v>
      </c>
      <c r="B277">
        <v>39447912</v>
      </c>
      <c r="C277">
        <v>39447904</v>
      </c>
      <c r="D277">
        <v>37273771</v>
      </c>
      <c r="E277">
        <v>1</v>
      </c>
      <c r="F277">
        <v>1</v>
      </c>
      <c r="G277">
        <v>25</v>
      </c>
      <c r="H277">
        <v>3</v>
      </c>
      <c r="I277" t="s">
        <v>445</v>
      </c>
      <c r="J277" t="s">
        <v>446</v>
      </c>
      <c r="K277" t="s">
        <v>447</v>
      </c>
      <c r="L277">
        <v>1346</v>
      </c>
      <c r="N277">
        <v>1009</v>
      </c>
      <c r="O277" t="s">
        <v>330</v>
      </c>
      <c r="P277" t="s">
        <v>330</v>
      </c>
      <c r="Q277">
        <v>1</v>
      </c>
      <c r="X277">
        <v>8.19</v>
      </c>
      <c r="Y277">
        <v>75.94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3</v>
      </c>
      <c r="AG277">
        <v>8.19</v>
      </c>
      <c r="AH277">
        <v>2</v>
      </c>
      <c r="AI277">
        <v>39447908</v>
      </c>
      <c r="AJ277">
        <v>115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ROW(Source!A832)</f>
        <v>832</v>
      </c>
      <c r="B278">
        <v>39447900</v>
      </c>
      <c r="C278">
        <v>39447896</v>
      </c>
      <c r="D278">
        <v>37258116</v>
      </c>
      <c r="E278">
        <v>25</v>
      </c>
      <c r="F278">
        <v>1</v>
      </c>
      <c r="G278">
        <v>25</v>
      </c>
      <c r="H278">
        <v>1</v>
      </c>
      <c r="I278" t="s">
        <v>371</v>
      </c>
      <c r="J278" t="s">
        <v>3</v>
      </c>
      <c r="K278" t="s">
        <v>372</v>
      </c>
      <c r="L278">
        <v>1191</v>
      </c>
      <c r="N278">
        <v>1013</v>
      </c>
      <c r="O278" t="s">
        <v>373</v>
      </c>
      <c r="P278" t="s">
        <v>373</v>
      </c>
      <c r="Q278">
        <v>1</v>
      </c>
      <c r="X278">
        <v>0.06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1</v>
      </c>
      <c r="AF278" t="s">
        <v>3</v>
      </c>
      <c r="AG278">
        <v>0.06</v>
      </c>
      <c r="AH278">
        <v>2</v>
      </c>
      <c r="AI278">
        <v>39447897</v>
      </c>
      <c r="AJ278">
        <v>116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ROW(Source!A832)</f>
        <v>832</v>
      </c>
      <c r="B279">
        <v>39447901</v>
      </c>
      <c r="C279">
        <v>39447896</v>
      </c>
      <c r="D279">
        <v>37273704</v>
      </c>
      <c r="E279">
        <v>1</v>
      </c>
      <c r="F279">
        <v>1</v>
      </c>
      <c r="G279">
        <v>25</v>
      </c>
      <c r="H279">
        <v>3</v>
      </c>
      <c r="I279" t="s">
        <v>328</v>
      </c>
      <c r="J279" t="s">
        <v>331</v>
      </c>
      <c r="K279" t="s">
        <v>329</v>
      </c>
      <c r="L279">
        <v>1346</v>
      </c>
      <c r="N279">
        <v>1009</v>
      </c>
      <c r="O279" t="s">
        <v>330</v>
      </c>
      <c r="P279" t="s">
        <v>330</v>
      </c>
      <c r="Q279">
        <v>1</v>
      </c>
      <c r="X279">
        <v>0.35</v>
      </c>
      <c r="Y279">
        <v>27.08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0.35</v>
      </c>
      <c r="AH279">
        <v>2</v>
      </c>
      <c r="AI279">
        <v>39447898</v>
      </c>
      <c r="AJ279">
        <v>117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ROW(Source!A835)</f>
        <v>835</v>
      </c>
      <c r="B280">
        <v>39448004</v>
      </c>
      <c r="C280">
        <v>39447997</v>
      </c>
      <c r="D280">
        <v>37258116</v>
      </c>
      <c r="E280">
        <v>25</v>
      </c>
      <c r="F280">
        <v>1</v>
      </c>
      <c r="G280">
        <v>25</v>
      </c>
      <c r="H280">
        <v>1</v>
      </c>
      <c r="I280" t="s">
        <v>371</v>
      </c>
      <c r="J280" t="s">
        <v>3</v>
      </c>
      <c r="K280" t="s">
        <v>372</v>
      </c>
      <c r="L280">
        <v>1191</v>
      </c>
      <c r="N280">
        <v>1013</v>
      </c>
      <c r="O280" t="s">
        <v>373</v>
      </c>
      <c r="P280" t="s">
        <v>373</v>
      </c>
      <c r="Q280">
        <v>1</v>
      </c>
      <c r="X280">
        <v>342.54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1</v>
      </c>
      <c r="AF280" t="s">
        <v>3</v>
      </c>
      <c r="AG280">
        <v>342.54</v>
      </c>
      <c r="AH280">
        <v>2</v>
      </c>
      <c r="AI280">
        <v>39447998</v>
      </c>
      <c r="AJ280">
        <v>119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ROW(Source!A835)</f>
        <v>835</v>
      </c>
      <c r="B281">
        <v>39448005</v>
      </c>
      <c r="C281">
        <v>39447997</v>
      </c>
      <c r="D281">
        <v>37270645</v>
      </c>
      <c r="E281">
        <v>1</v>
      </c>
      <c r="F281">
        <v>1</v>
      </c>
      <c r="G281">
        <v>25</v>
      </c>
      <c r="H281">
        <v>2</v>
      </c>
      <c r="I281" t="s">
        <v>448</v>
      </c>
      <c r="J281" t="s">
        <v>449</v>
      </c>
      <c r="K281" t="s">
        <v>450</v>
      </c>
      <c r="L281">
        <v>1368</v>
      </c>
      <c r="N281">
        <v>1011</v>
      </c>
      <c r="O281" t="s">
        <v>377</v>
      </c>
      <c r="P281" t="s">
        <v>377</v>
      </c>
      <c r="Q281">
        <v>1</v>
      </c>
      <c r="X281">
        <v>13.75</v>
      </c>
      <c r="Y281">
        <v>0</v>
      </c>
      <c r="Z281">
        <v>1238.46</v>
      </c>
      <c r="AA281">
        <v>606.38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13.75</v>
      </c>
      <c r="AH281">
        <v>2</v>
      </c>
      <c r="AI281">
        <v>39447999</v>
      </c>
      <c r="AJ281">
        <v>120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ROW(Source!A835)</f>
        <v>835</v>
      </c>
      <c r="B282">
        <v>39448006</v>
      </c>
      <c r="C282">
        <v>39447997</v>
      </c>
      <c r="D282">
        <v>37272246</v>
      </c>
      <c r="E282">
        <v>1</v>
      </c>
      <c r="F282">
        <v>1</v>
      </c>
      <c r="G282">
        <v>25</v>
      </c>
      <c r="H282">
        <v>3</v>
      </c>
      <c r="I282" t="s">
        <v>451</v>
      </c>
      <c r="J282" t="s">
        <v>452</v>
      </c>
      <c r="K282" t="s">
        <v>453</v>
      </c>
      <c r="L282">
        <v>1348</v>
      </c>
      <c r="N282">
        <v>1009</v>
      </c>
      <c r="O282" t="s">
        <v>37</v>
      </c>
      <c r="P282" t="s">
        <v>37</v>
      </c>
      <c r="Q282">
        <v>1000</v>
      </c>
      <c r="X282">
        <v>4.8000000000000001E-2</v>
      </c>
      <c r="Y282">
        <v>131633.01999999999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4.8000000000000001E-2</v>
      </c>
      <c r="AH282">
        <v>2</v>
      </c>
      <c r="AI282">
        <v>39448000</v>
      </c>
      <c r="AJ282">
        <v>121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ROW(Source!A835)</f>
        <v>835</v>
      </c>
      <c r="B283">
        <v>39448007</v>
      </c>
      <c r="C283">
        <v>39447997</v>
      </c>
      <c r="D283">
        <v>37275946</v>
      </c>
      <c r="E283">
        <v>1</v>
      </c>
      <c r="F283">
        <v>1</v>
      </c>
      <c r="G283">
        <v>25</v>
      </c>
      <c r="H283">
        <v>3</v>
      </c>
      <c r="I283" t="s">
        <v>346</v>
      </c>
      <c r="J283" t="s">
        <v>348</v>
      </c>
      <c r="K283" t="s">
        <v>347</v>
      </c>
      <c r="L283">
        <v>1354</v>
      </c>
      <c r="N283">
        <v>1010</v>
      </c>
      <c r="O283" t="s">
        <v>343</v>
      </c>
      <c r="P283" t="s">
        <v>343</v>
      </c>
      <c r="Q283">
        <v>1</v>
      </c>
      <c r="X283">
        <v>100</v>
      </c>
      <c r="Y283">
        <v>1799.61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F283" t="s">
        <v>3</v>
      </c>
      <c r="AG283">
        <v>100</v>
      </c>
      <c r="AH283">
        <v>2</v>
      </c>
      <c r="AI283">
        <v>39448001</v>
      </c>
      <c r="AJ283">
        <v>123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ROW(Source!A835)</f>
        <v>835</v>
      </c>
      <c r="B284">
        <v>39448008</v>
      </c>
      <c r="C284">
        <v>39447997</v>
      </c>
      <c r="D284">
        <v>37258858</v>
      </c>
      <c r="E284">
        <v>25</v>
      </c>
      <c r="F284">
        <v>1</v>
      </c>
      <c r="G284">
        <v>25</v>
      </c>
      <c r="H284">
        <v>3</v>
      </c>
      <c r="I284" t="s">
        <v>493</v>
      </c>
      <c r="J284" t="s">
        <v>3</v>
      </c>
      <c r="K284" t="s">
        <v>494</v>
      </c>
      <c r="L284">
        <v>1354</v>
      </c>
      <c r="N284">
        <v>1010</v>
      </c>
      <c r="O284" t="s">
        <v>343</v>
      </c>
      <c r="P284" t="s">
        <v>343</v>
      </c>
      <c r="Q284">
        <v>1</v>
      </c>
      <c r="X284">
        <v>100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 t="s">
        <v>3</v>
      </c>
      <c r="AG284">
        <v>100</v>
      </c>
      <c r="AH284">
        <v>3</v>
      </c>
      <c r="AI284">
        <v>-1</v>
      </c>
      <c r="AJ284" t="s">
        <v>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СН-2012 по гл. 1-5</vt:lpstr>
      <vt:lpstr>Source</vt:lpstr>
      <vt:lpstr>SourceObSm</vt:lpstr>
      <vt:lpstr>SmtRes</vt:lpstr>
      <vt:lpstr>EtalonRes</vt:lpstr>
      <vt:lpstr>'Смета СН-2012 по гл. 1-5'!Заголовки_для_печати</vt:lpstr>
      <vt:lpstr>'Смета СН-2012 по гл. 1-5'!Область_печати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0819-09</cp:lastModifiedBy>
  <dcterms:created xsi:type="dcterms:W3CDTF">2020-03-04T13:40:06Z</dcterms:created>
  <dcterms:modified xsi:type="dcterms:W3CDTF">2021-02-26T10:20:30Z</dcterms:modified>
</cp:coreProperties>
</file>