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8770" windowHeight="14385" activeTab="1"/>
  </bookViews>
  <sheets>
    <sheet name="Смета по ТСН-2001" sheetId="5" r:id="rId1"/>
    <sheet name="Ведомость объемов работ" sheetId="6" r:id="rId2"/>
    <sheet name="Source" sheetId="1" r:id="rId3"/>
    <sheet name="SourceObSm" sheetId="2" r:id="rId4"/>
    <sheet name="SmtRes" sheetId="3" r:id="rId5"/>
    <sheet name="EtalonRes" sheetId="4" r:id="rId6"/>
  </sheets>
  <definedNames>
    <definedName name="_xlnm.Print_Titles" localSheetId="1">'Ведомость объемов работ'!$15:$15</definedName>
    <definedName name="_xlnm.Print_Titles" localSheetId="0">'Смета по ТСН-2001'!$27:$27</definedName>
    <definedName name="_xlnm.Print_Area" localSheetId="1">'Ведомость объемов работ'!$A$1:$D$82</definedName>
    <definedName name="_xlnm.Print_Area" localSheetId="0">'Смета по ТСН-2001'!$A$1:$K$661</definedName>
  </definedNames>
  <calcPr calcId="152511"/>
</workbook>
</file>

<file path=xl/calcChain.xml><?xml version="1.0" encoding="utf-8"?>
<calcChain xmlns="http://schemas.openxmlformats.org/spreadsheetml/2006/main">
  <c r="D77" i="6" l="1"/>
  <c r="C77" i="6"/>
  <c r="B77" i="6"/>
  <c r="D76" i="6"/>
  <c r="C76" i="6"/>
  <c r="B76" i="6"/>
  <c r="D75" i="6"/>
  <c r="C75" i="6"/>
  <c r="B75" i="6"/>
  <c r="D74" i="6"/>
  <c r="C74" i="6"/>
  <c r="B74" i="6"/>
  <c r="D73" i="6"/>
  <c r="C73" i="6"/>
  <c r="B73" i="6"/>
  <c r="D72" i="6"/>
  <c r="C72" i="6"/>
  <c r="B72" i="6"/>
  <c r="A71" i="6"/>
  <c r="D70" i="6"/>
  <c r="C70" i="6"/>
  <c r="B70" i="6"/>
  <c r="A69" i="6"/>
  <c r="D68" i="6"/>
  <c r="C68" i="6"/>
  <c r="B68" i="6"/>
  <c r="D67" i="6"/>
  <c r="C67" i="6"/>
  <c r="B67" i="6"/>
  <c r="D66" i="6"/>
  <c r="C66" i="6"/>
  <c r="B66" i="6"/>
  <c r="A65" i="6"/>
  <c r="D64" i="6"/>
  <c r="C64" i="6"/>
  <c r="B64" i="6"/>
  <c r="D63" i="6"/>
  <c r="C63" i="6"/>
  <c r="B63" i="6"/>
  <c r="A62" i="6"/>
  <c r="D61" i="6"/>
  <c r="C61" i="6"/>
  <c r="B61" i="6"/>
  <c r="A60" i="6"/>
  <c r="D59" i="6"/>
  <c r="C59" i="6"/>
  <c r="B59" i="6"/>
  <c r="A58" i="6"/>
  <c r="D57" i="6"/>
  <c r="C57" i="6"/>
  <c r="B57" i="6"/>
  <c r="D56" i="6"/>
  <c r="C56" i="6"/>
  <c r="B56" i="6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D50" i="6"/>
  <c r="C50" i="6"/>
  <c r="B50" i="6"/>
  <c r="D49" i="6"/>
  <c r="C49" i="6"/>
  <c r="B49" i="6"/>
  <c r="D48" i="6"/>
  <c r="C48" i="6"/>
  <c r="B48" i="6"/>
  <c r="D47" i="6"/>
  <c r="C47" i="6"/>
  <c r="B47" i="6"/>
  <c r="D46" i="6"/>
  <c r="C46" i="6"/>
  <c r="B46" i="6"/>
  <c r="D45" i="6"/>
  <c r="C45" i="6"/>
  <c r="B45" i="6"/>
  <c r="D44" i="6"/>
  <c r="C44" i="6"/>
  <c r="B44" i="6"/>
  <c r="D43" i="6"/>
  <c r="C43" i="6"/>
  <c r="B43" i="6"/>
  <c r="D42" i="6"/>
  <c r="C42" i="6"/>
  <c r="B42" i="6"/>
  <c r="A41" i="6"/>
  <c r="D40" i="6"/>
  <c r="C40" i="6"/>
  <c r="B40" i="6"/>
  <c r="D39" i="6"/>
  <c r="C39" i="6"/>
  <c r="B39" i="6"/>
  <c r="D38" i="6"/>
  <c r="C38" i="6"/>
  <c r="B38" i="6"/>
  <c r="D37" i="6"/>
  <c r="C37" i="6"/>
  <c r="B37" i="6"/>
  <c r="D36" i="6"/>
  <c r="C36" i="6"/>
  <c r="B36" i="6"/>
  <c r="D35" i="6"/>
  <c r="C35" i="6"/>
  <c r="B35" i="6"/>
  <c r="D34" i="6"/>
  <c r="C34" i="6"/>
  <c r="B34" i="6"/>
  <c r="A33" i="6"/>
  <c r="D32" i="6"/>
  <c r="C32" i="6"/>
  <c r="B32" i="6"/>
  <c r="D31" i="6"/>
  <c r="C31" i="6"/>
  <c r="B31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A18" i="6"/>
  <c r="A17" i="6"/>
  <c r="A16" i="6"/>
  <c r="AD12" i="6"/>
  <c r="A12" i="6"/>
  <c r="A11" i="6"/>
  <c r="A1" i="6"/>
  <c r="H659" i="5" l="1"/>
  <c r="H656" i="5"/>
  <c r="C659" i="5"/>
  <c r="C656" i="5"/>
  <c r="J653" i="5"/>
  <c r="C653" i="5"/>
  <c r="J652" i="5"/>
  <c r="C652" i="5"/>
  <c r="H651" i="5"/>
  <c r="J651" i="5"/>
  <c r="H650" i="5"/>
  <c r="J650" i="5"/>
  <c r="AL649" i="5"/>
  <c r="A649" i="5"/>
  <c r="J22" i="5"/>
  <c r="J19" i="5"/>
  <c r="J18" i="5"/>
  <c r="J17" i="5"/>
  <c r="J16" i="5"/>
  <c r="J15" i="5"/>
  <c r="J14" i="5"/>
  <c r="I22" i="5"/>
  <c r="H647" i="5"/>
  <c r="J647" i="5"/>
  <c r="H646" i="5"/>
  <c r="J646" i="5"/>
  <c r="AL645" i="5"/>
  <c r="A645" i="5"/>
  <c r="H643" i="5"/>
  <c r="J643" i="5"/>
  <c r="H642" i="5"/>
  <c r="J642" i="5"/>
  <c r="A641" i="5"/>
  <c r="AA638" i="5"/>
  <c r="Z638" i="5"/>
  <c r="X638" i="5"/>
  <c r="P638" i="5"/>
  <c r="K637" i="5"/>
  <c r="J638" i="5" s="1"/>
  <c r="J637" i="5"/>
  <c r="I637" i="5"/>
  <c r="Y638" i="5" s="1"/>
  <c r="H637" i="5"/>
  <c r="G637" i="5"/>
  <c r="F637" i="5"/>
  <c r="V637" i="5"/>
  <c r="T637" i="5"/>
  <c r="R637" i="5"/>
  <c r="U637" i="5"/>
  <c r="S637" i="5"/>
  <c r="Q637" i="5"/>
  <c r="E637" i="5"/>
  <c r="D637" i="5"/>
  <c r="B637" i="5"/>
  <c r="A637" i="5"/>
  <c r="AA635" i="5"/>
  <c r="Z635" i="5"/>
  <c r="X635" i="5"/>
  <c r="I634" i="5"/>
  <c r="AB634" i="5" s="1"/>
  <c r="H634" i="5"/>
  <c r="G634" i="5"/>
  <c r="E634" i="5"/>
  <c r="J633" i="5"/>
  <c r="I633" i="5"/>
  <c r="E633" i="5"/>
  <c r="J632" i="5"/>
  <c r="E632" i="5"/>
  <c r="K631" i="5"/>
  <c r="J631" i="5"/>
  <c r="I631" i="5"/>
  <c r="H631" i="5"/>
  <c r="G631" i="5"/>
  <c r="F631" i="5"/>
  <c r="K630" i="5"/>
  <c r="J635" i="5" s="1"/>
  <c r="J630" i="5"/>
  <c r="I630" i="5"/>
  <c r="H630" i="5"/>
  <c r="G630" i="5"/>
  <c r="F630" i="5"/>
  <c r="V629" i="5"/>
  <c r="T629" i="5"/>
  <c r="K633" i="5" s="1"/>
  <c r="R629" i="5"/>
  <c r="K632" i="5" s="1"/>
  <c r="P635" i="5" s="1"/>
  <c r="U629" i="5"/>
  <c r="S629" i="5"/>
  <c r="Q629" i="5"/>
  <c r="I632" i="5" s="1"/>
  <c r="E629" i="5"/>
  <c r="D629" i="5"/>
  <c r="B629" i="5"/>
  <c r="A629" i="5"/>
  <c r="AA627" i="5"/>
  <c r="Z627" i="5"/>
  <c r="X627" i="5"/>
  <c r="K626" i="5"/>
  <c r="P627" i="5" s="1"/>
  <c r="J626" i="5"/>
  <c r="I626" i="5"/>
  <c r="H626" i="5"/>
  <c r="G626" i="5"/>
  <c r="F626" i="5"/>
  <c r="V626" i="5"/>
  <c r="T626" i="5"/>
  <c r="R626" i="5"/>
  <c r="U626" i="5"/>
  <c r="S626" i="5"/>
  <c r="Q626" i="5"/>
  <c r="E626" i="5"/>
  <c r="D626" i="5"/>
  <c r="B626" i="5"/>
  <c r="A626" i="5"/>
  <c r="AA624" i="5"/>
  <c r="Z624" i="5"/>
  <c r="X624" i="5"/>
  <c r="I623" i="5"/>
  <c r="AB623" i="5" s="1"/>
  <c r="H623" i="5"/>
  <c r="G623" i="5"/>
  <c r="E623" i="5"/>
  <c r="J622" i="5"/>
  <c r="I622" i="5"/>
  <c r="E622" i="5"/>
  <c r="J621" i="5"/>
  <c r="E621" i="5"/>
  <c r="K620" i="5"/>
  <c r="J620" i="5"/>
  <c r="E620" i="5"/>
  <c r="K619" i="5"/>
  <c r="J619" i="5"/>
  <c r="I619" i="5"/>
  <c r="H619" i="5"/>
  <c r="G619" i="5"/>
  <c r="F619" i="5"/>
  <c r="K618" i="5"/>
  <c r="J618" i="5"/>
  <c r="I618" i="5"/>
  <c r="W618" i="5" s="1"/>
  <c r="H618" i="5"/>
  <c r="G618" i="5"/>
  <c r="F618" i="5"/>
  <c r="K617" i="5"/>
  <c r="J617" i="5"/>
  <c r="I617" i="5"/>
  <c r="O624" i="5" s="1"/>
  <c r="H617" i="5"/>
  <c r="G617" i="5"/>
  <c r="F617" i="5"/>
  <c r="K616" i="5"/>
  <c r="P624" i="5" s="1"/>
  <c r="J616" i="5"/>
  <c r="W616" i="5"/>
  <c r="I616" i="5"/>
  <c r="H616" i="5"/>
  <c r="G616" i="5"/>
  <c r="F616" i="5"/>
  <c r="V615" i="5"/>
  <c r="K622" i="5" s="1"/>
  <c r="T615" i="5"/>
  <c r="K621" i="5" s="1"/>
  <c r="R615" i="5"/>
  <c r="U615" i="5"/>
  <c r="S615" i="5"/>
  <c r="I621" i="5" s="1"/>
  <c r="Q615" i="5"/>
  <c r="I620" i="5" s="1"/>
  <c r="E615" i="5"/>
  <c r="D615" i="5"/>
  <c r="B615" i="5"/>
  <c r="A615" i="5"/>
  <c r="AA613" i="5"/>
  <c r="Z613" i="5"/>
  <c r="Y613" i="5"/>
  <c r="X613" i="5"/>
  <c r="H613" i="5"/>
  <c r="K612" i="5"/>
  <c r="P613" i="5" s="1"/>
  <c r="J612" i="5"/>
  <c r="I612" i="5"/>
  <c r="O613" i="5" s="1"/>
  <c r="H612" i="5"/>
  <c r="G612" i="5"/>
  <c r="F612" i="5"/>
  <c r="V612" i="5"/>
  <c r="T612" i="5"/>
  <c r="R612" i="5"/>
  <c r="U612" i="5"/>
  <c r="S612" i="5"/>
  <c r="Q612" i="5"/>
  <c r="E612" i="5"/>
  <c r="D612" i="5"/>
  <c r="B612" i="5"/>
  <c r="A612" i="5"/>
  <c r="AA610" i="5"/>
  <c r="Z610" i="5"/>
  <c r="X610" i="5"/>
  <c r="I609" i="5"/>
  <c r="AB609" i="5" s="1"/>
  <c r="H609" i="5"/>
  <c r="G609" i="5"/>
  <c r="E609" i="5"/>
  <c r="K608" i="5"/>
  <c r="J608" i="5"/>
  <c r="I608" i="5"/>
  <c r="E608" i="5"/>
  <c r="J607" i="5"/>
  <c r="E607" i="5"/>
  <c r="K606" i="5"/>
  <c r="J606" i="5"/>
  <c r="I606" i="5"/>
  <c r="H606" i="5"/>
  <c r="G606" i="5"/>
  <c r="F606" i="5"/>
  <c r="K605" i="5"/>
  <c r="J605" i="5"/>
  <c r="I605" i="5"/>
  <c r="H605" i="5"/>
  <c r="G605" i="5"/>
  <c r="F605" i="5"/>
  <c r="V604" i="5"/>
  <c r="T604" i="5"/>
  <c r="R604" i="5"/>
  <c r="K607" i="5" s="1"/>
  <c r="U604" i="5"/>
  <c r="S604" i="5"/>
  <c r="Q604" i="5"/>
  <c r="I607" i="5" s="1"/>
  <c r="Y610" i="5" s="1"/>
  <c r="E604" i="5"/>
  <c r="D604" i="5"/>
  <c r="B604" i="5"/>
  <c r="A604" i="5"/>
  <c r="AA602" i="5"/>
  <c r="Z602" i="5"/>
  <c r="X602" i="5"/>
  <c r="H602" i="5"/>
  <c r="P602" i="5"/>
  <c r="J602" i="5"/>
  <c r="K601" i="5"/>
  <c r="J601" i="5"/>
  <c r="I601" i="5"/>
  <c r="O602" i="5" s="1"/>
  <c r="H601" i="5"/>
  <c r="G601" i="5"/>
  <c r="F601" i="5"/>
  <c r="V601" i="5"/>
  <c r="T601" i="5"/>
  <c r="R601" i="5"/>
  <c r="U601" i="5"/>
  <c r="S601" i="5"/>
  <c r="Q601" i="5"/>
  <c r="E601" i="5"/>
  <c r="D601" i="5"/>
  <c r="B601" i="5"/>
  <c r="A601" i="5"/>
  <c r="AA599" i="5"/>
  <c r="Z599" i="5"/>
  <c r="X599" i="5"/>
  <c r="I598" i="5"/>
  <c r="AB598" i="5" s="1"/>
  <c r="H598" i="5"/>
  <c r="G598" i="5"/>
  <c r="E598" i="5"/>
  <c r="K597" i="5"/>
  <c r="J597" i="5"/>
  <c r="E597" i="5"/>
  <c r="J596" i="5"/>
  <c r="E596" i="5"/>
  <c r="J595" i="5"/>
  <c r="I595" i="5"/>
  <c r="E595" i="5"/>
  <c r="K594" i="5"/>
  <c r="J594" i="5"/>
  <c r="I594" i="5"/>
  <c r="H594" i="5"/>
  <c r="G594" i="5"/>
  <c r="F594" i="5"/>
  <c r="K593" i="5"/>
  <c r="J593" i="5"/>
  <c r="I593" i="5"/>
  <c r="W593" i="5" s="1"/>
  <c r="H593" i="5"/>
  <c r="G593" i="5"/>
  <c r="F593" i="5"/>
  <c r="K592" i="5"/>
  <c r="J592" i="5"/>
  <c r="I592" i="5"/>
  <c r="H592" i="5"/>
  <c r="G592" i="5"/>
  <c r="F592" i="5"/>
  <c r="K591" i="5"/>
  <c r="J591" i="5"/>
  <c r="I591" i="5"/>
  <c r="H591" i="5"/>
  <c r="G591" i="5"/>
  <c r="F591" i="5"/>
  <c r="V590" i="5"/>
  <c r="T590" i="5"/>
  <c r="K596" i="5" s="1"/>
  <c r="R590" i="5"/>
  <c r="K595" i="5" s="1"/>
  <c r="J599" i="5" s="1"/>
  <c r="U590" i="5"/>
  <c r="I597" i="5" s="1"/>
  <c r="S590" i="5"/>
  <c r="I596" i="5" s="1"/>
  <c r="Q590" i="5"/>
  <c r="E590" i="5"/>
  <c r="D590" i="5"/>
  <c r="B590" i="5"/>
  <c r="A590" i="5"/>
  <c r="AA588" i="5"/>
  <c r="Z588" i="5"/>
  <c r="X588" i="5"/>
  <c r="I587" i="5"/>
  <c r="AB587" i="5" s="1"/>
  <c r="H587" i="5"/>
  <c r="G587" i="5"/>
  <c r="E587" i="5"/>
  <c r="J586" i="5"/>
  <c r="I586" i="5"/>
  <c r="E586" i="5"/>
  <c r="J585" i="5"/>
  <c r="E585" i="5"/>
  <c r="J584" i="5"/>
  <c r="I584" i="5"/>
  <c r="E584" i="5"/>
  <c r="K583" i="5"/>
  <c r="J583" i="5"/>
  <c r="H583" i="5"/>
  <c r="AA583" i="5"/>
  <c r="Z583" i="5"/>
  <c r="Y583" i="5"/>
  <c r="X583" i="5"/>
  <c r="I583" i="5"/>
  <c r="F583" i="5"/>
  <c r="V583" i="5"/>
  <c r="T583" i="5"/>
  <c r="R583" i="5"/>
  <c r="U583" i="5"/>
  <c r="S583" i="5"/>
  <c r="Q583" i="5"/>
  <c r="E583" i="5"/>
  <c r="D583" i="5"/>
  <c r="B583" i="5"/>
  <c r="A583" i="5"/>
  <c r="K582" i="5"/>
  <c r="J582" i="5"/>
  <c r="I582" i="5"/>
  <c r="H582" i="5"/>
  <c r="G582" i="5"/>
  <c r="F582" i="5"/>
  <c r="K581" i="5"/>
  <c r="J581" i="5"/>
  <c r="I581" i="5"/>
  <c r="W581" i="5" s="1"/>
  <c r="H581" i="5"/>
  <c r="G581" i="5"/>
  <c r="F581" i="5"/>
  <c r="K580" i="5"/>
  <c r="J580" i="5"/>
  <c r="I580" i="5"/>
  <c r="H580" i="5"/>
  <c r="G580" i="5"/>
  <c r="F580" i="5"/>
  <c r="K579" i="5"/>
  <c r="J579" i="5"/>
  <c r="I579" i="5"/>
  <c r="H579" i="5"/>
  <c r="G579" i="5"/>
  <c r="F579" i="5"/>
  <c r="V578" i="5"/>
  <c r="K586" i="5" s="1"/>
  <c r="T578" i="5"/>
  <c r="K585" i="5" s="1"/>
  <c r="R578" i="5"/>
  <c r="U578" i="5"/>
  <c r="S578" i="5"/>
  <c r="I585" i="5" s="1"/>
  <c r="Q578" i="5"/>
  <c r="E578" i="5"/>
  <c r="D578" i="5"/>
  <c r="B578" i="5"/>
  <c r="A578" i="5"/>
  <c r="AA576" i="5"/>
  <c r="Z576" i="5"/>
  <c r="X576" i="5"/>
  <c r="O576" i="5"/>
  <c r="K575" i="5"/>
  <c r="P576" i="5" s="1"/>
  <c r="J575" i="5"/>
  <c r="I575" i="5"/>
  <c r="H575" i="5"/>
  <c r="G575" i="5"/>
  <c r="F575" i="5"/>
  <c r="V575" i="5"/>
  <c r="T575" i="5"/>
  <c r="R575" i="5"/>
  <c r="U575" i="5"/>
  <c r="S575" i="5"/>
  <c r="Q575" i="5"/>
  <c r="E575" i="5"/>
  <c r="D575" i="5"/>
  <c r="B575" i="5"/>
  <c r="A575" i="5"/>
  <c r="AA573" i="5"/>
  <c r="Z573" i="5"/>
  <c r="X573" i="5"/>
  <c r="I572" i="5"/>
  <c r="AB572" i="5" s="1"/>
  <c r="H572" i="5"/>
  <c r="G572" i="5"/>
  <c r="E572" i="5"/>
  <c r="K571" i="5"/>
  <c r="J571" i="5"/>
  <c r="I571" i="5"/>
  <c r="E571" i="5"/>
  <c r="J570" i="5"/>
  <c r="E570" i="5"/>
  <c r="K569" i="5"/>
  <c r="J569" i="5"/>
  <c r="I569" i="5"/>
  <c r="H569" i="5"/>
  <c r="G569" i="5"/>
  <c r="F569" i="5"/>
  <c r="K568" i="5"/>
  <c r="J568" i="5"/>
  <c r="I568" i="5"/>
  <c r="H568" i="5"/>
  <c r="G568" i="5"/>
  <c r="F568" i="5"/>
  <c r="V567" i="5"/>
  <c r="T567" i="5"/>
  <c r="R567" i="5"/>
  <c r="K570" i="5" s="1"/>
  <c r="U567" i="5"/>
  <c r="S567" i="5"/>
  <c r="Q567" i="5"/>
  <c r="I570" i="5" s="1"/>
  <c r="O573" i="5" s="1"/>
  <c r="E567" i="5"/>
  <c r="D567" i="5"/>
  <c r="B567" i="5"/>
  <c r="A567" i="5"/>
  <c r="A566" i="5"/>
  <c r="H564" i="5"/>
  <c r="J564" i="5"/>
  <c r="H563" i="5"/>
  <c r="J563" i="5"/>
  <c r="A562" i="5"/>
  <c r="Z559" i="5"/>
  <c r="Y559" i="5"/>
  <c r="X559" i="5"/>
  <c r="AB558" i="5"/>
  <c r="I558" i="5"/>
  <c r="H558" i="5"/>
  <c r="G558" i="5"/>
  <c r="E558" i="5"/>
  <c r="J557" i="5"/>
  <c r="E557" i="5"/>
  <c r="J556" i="5"/>
  <c r="E556" i="5"/>
  <c r="K555" i="5"/>
  <c r="J555" i="5"/>
  <c r="I555" i="5"/>
  <c r="H555" i="5"/>
  <c r="G555" i="5"/>
  <c r="F555" i="5"/>
  <c r="V554" i="5"/>
  <c r="T554" i="5"/>
  <c r="K557" i="5" s="1"/>
  <c r="R554" i="5"/>
  <c r="K556" i="5" s="1"/>
  <c r="P559" i="5" s="1"/>
  <c r="J562" i="5" s="1"/>
  <c r="U554" i="5"/>
  <c r="S554" i="5"/>
  <c r="I557" i="5" s="1"/>
  <c r="Q554" i="5"/>
  <c r="I556" i="5" s="1"/>
  <c r="E554" i="5"/>
  <c r="D554" i="5"/>
  <c r="B554" i="5"/>
  <c r="A554" i="5"/>
  <c r="A553" i="5"/>
  <c r="H551" i="5"/>
  <c r="J551" i="5"/>
  <c r="H550" i="5"/>
  <c r="J550" i="5"/>
  <c r="A549" i="5"/>
  <c r="AA546" i="5"/>
  <c r="Z546" i="5"/>
  <c r="Y546" i="5"/>
  <c r="X546" i="5"/>
  <c r="K545" i="5"/>
  <c r="J545" i="5"/>
  <c r="I545" i="5"/>
  <c r="O546" i="5" s="1"/>
  <c r="H545" i="5"/>
  <c r="G545" i="5"/>
  <c r="F545" i="5"/>
  <c r="C544" i="5"/>
  <c r="V543" i="5"/>
  <c r="T543" i="5"/>
  <c r="R543" i="5"/>
  <c r="U543" i="5"/>
  <c r="S543" i="5"/>
  <c r="Q543" i="5"/>
  <c r="E543" i="5"/>
  <c r="D543" i="5"/>
  <c r="B543" i="5"/>
  <c r="A543" i="5"/>
  <c r="AA541" i="5"/>
  <c r="Z541" i="5"/>
  <c r="Y541" i="5"/>
  <c r="X541" i="5"/>
  <c r="H541" i="5"/>
  <c r="P541" i="5"/>
  <c r="J541" i="5"/>
  <c r="K540" i="5"/>
  <c r="J540" i="5"/>
  <c r="I540" i="5"/>
  <c r="O541" i="5" s="1"/>
  <c r="H540" i="5"/>
  <c r="G540" i="5"/>
  <c r="F540" i="5"/>
  <c r="C539" i="5"/>
  <c r="V538" i="5"/>
  <c r="T538" i="5"/>
  <c r="R538" i="5"/>
  <c r="U538" i="5"/>
  <c r="S538" i="5"/>
  <c r="Q538" i="5"/>
  <c r="E538" i="5"/>
  <c r="D538" i="5"/>
  <c r="B538" i="5"/>
  <c r="A538" i="5"/>
  <c r="AA536" i="5"/>
  <c r="Z536" i="5"/>
  <c r="Y536" i="5"/>
  <c r="X536" i="5"/>
  <c r="P536" i="5"/>
  <c r="K535" i="5"/>
  <c r="J536" i="5" s="1"/>
  <c r="J535" i="5"/>
  <c r="I535" i="5"/>
  <c r="O536" i="5" s="1"/>
  <c r="H549" i="5" s="1"/>
  <c r="H535" i="5"/>
  <c r="G535" i="5"/>
  <c r="F535" i="5"/>
  <c r="C534" i="5"/>
  <c r="V533" i="5"/>
  <c r="T533" i="5"/>
  <c r="R533" i="5"/>
  <c r="U533" i="5"/>
  <c r="S533" i="5"/>
  <c r="Q533" i="5"/>
  <c r="E533" i="5"/>
  <c r="D533" i="5"/>
  <c r="B533" i="5"/>
  <c r="A533" i="5"/>
  <c r="A532" i="5"/>
  <c r="H530" i="5"/>
  <c r="J530" i="5"/>
  <c r="H529" i="5"/>
  <c r="J529" i="5"/>
  <c r="A528" i="5"/>
  <c r="AA525" i="5"/>
  <c r="Z525" i="5"/>
  <c r="Y525" i="5"/>
  <c r="X525" i="5"/>
  <c r="H525" i="5"/>
  <c r="J525" i="5"/>
  <c r="K524" i="5"/>
  <c r="P525" i="5" s="1"/>
  <c r="J524" i="5"/>
  <c r="I524" i="5"/>
  <c r="O525" i="5" s="1"/>
  <c r="H528" i="5" s="1"/>
  <c r="H524" i="5"/>
  <c r="G524" i="5"/>
  <c r="F524" i="5"/>
  <c r="V523" i="5"/>
  <c r="T523" i="5"/>
  <c r="R523" i="5"/>
  <c r="U523" i="5"/>
  <c r="S523" i="5"/>
  <c r="Q523" i="5"/>
  <c r="E523" i="5"/>
  <c r="D523" i="5"/>
  <c r="B523" i="5"/>
  <c r="A523" i="5"/>
  <c r="AA521" i="5"/>
  <c r="Z521" i="5"/>
  <c r="Y521" i="5"/>
  <c r="X521" i="5"/>
  <c r="H521" i="5"/>
  <c r="J521" i="5"/>
  <c r="K520" i="5"/>
  <c r="P521" i="5" s="1"/>
  <c r="J528" i="5" s="1"/>
  <c r="J520" i="5"/>
  <c r="I520" i="5"/>
  <c r="O521" i="5" s="1"/>
  <c r="H520" i="5"/>
  <c r="G520" i="5"/>
  <c r="F520" i="5"/>
  <c r="C519" i="5"/>
  <c r="V518" i="5"/>
  <c r="T518" i="5"/>
  <c r="R518" i="5"/>
  <c r="U518" i="5"/>
  <c r="S518" i="5"/>
  <c r="Q518" i="5"/>
  <c r="E518" i="5"/>
  <c r="D518" i="5"/>
  <c r="B518" i="5"/>
  <c r="A518" i="5"/>
  <c r="A517" i="5"/>
  <c r="H515" i="5"/>
  <c r="J515" i="5"/>
  <c r="H514" i="5"/>
  <c r="J514" i="5"/>
  <c r="A513" i="5"/>
  <c r="AA510" i="5"/>
  <c r="Y510" i="5"/>
  <c r="X510" i="5"/>
  <c r="H510" i="5"/>
  <c r="P510" i="5"/>
  <c r="K509" i="5"/>
  <c r="J510" i="5" s="1"/>
  <c r="J509" i="5"/>
  <c r="I509" i="5"/>
  <c r="O510" i="5" s="1"/>
  <c r="H509" i="5"/>
  <c r="G509" i="5"/>
  <c r="F509" i="5"/>
  <c r="V509" i="5"/>
  <c r="T509" i="5"/>
  <c r="R509" i="5"/>
  <c r="U509" i="5"/>
  <c r="S509" i="5"/>
  <c r="Q509" i="5"/>
  <c r="E509" i="5"/>
  <c r="D509" i="5"/>
  <c r="B509" i="5"/>
  <c r="A509" i="5"/>
  <c r="AA507" i="5"/>
  <c r="Y507" i="5"/>
  <c r="X507" i="5"/>
  <c r="H507" i="5"/>
  <c r="P507" i="5"/>
  <c r="K506" i="5"/>
  <c r="J507" i="5" s="1"/>
  <c r="J506" i="5"/>
  <c r="I506" i="5"/>
  <c r="O507" i="5" s="1"/>
  <c r="H506" i="5"/>
  <c r="G506" i="5"/>
  <c r="F506" i="5"/>
  <c r="V506" i="5"/>
  <c r="T506" i="5"/>
  <c r="R506" i="5"/>
  <c r="U506" i="5"/>
  <c r="S506" i="5"/>
  <c r="Q506" i="5"/>
  <c r="E506" i="5"/>
  <c r="D506" i="5"/>
  <c r="B506" i="5"/>
  <c r="A506" i="5"/>
  <c r="AA504" i="5"/>
  <c r="Y504" i="5"/>
  <c r="X504" i="5"/>
  <c r="H504" i="5"/>
  <c r="P504" i="5"/>
  <c r="K503" i="5"/>
  <c r="J504" i="5" s="1"/>
  <c r="J503" i="5"/>
  <c r="I503" i="5"/>
  <c r="O504" i="5" s="1"/>
  <c r="H503" i="5"/>
  <c r="G503" i="5"/>
  <c r="F503" i="5"/>
  <c r="V503" i="5"/>
  <c r="T503" i="5"/>
  <c r="R503" i="5"/>
  <c r="U503" i="5"/>
  <c r="S503" i="5"/>
  <c r="Q503" i="5"/>
  <c r="E503" i="5"/>
  <c r="D503" i="5"/>
  <c r="B503" i="5"/>
  <c r="A503" i="5"/>
  <c r="AA501" i="5"/>
  <c r="Z501" i="5"/>
  <c r="X501" i="5"/>
  <c r="P501" i="5"/>
  <c r="J513" i="5" s="1"/>
  <c r="AB500" i="5"/>
  <c r="I500" i="5"/>
  <c r="H500" i="5"/>
  <c r="G500" i="5"/>
  <c r="E500" i="5"/>
  <c r="J499" i="5"/>
  <c r="E499" i="5"/>
  <c r="J498" i="5"/>
  <c r="E498" i="5"/>
  <c r="J497" i="5"/>
  <c r="I497" i="5"/>
  <c r="E497" i="5"/>
  <c r="K496" i="5"/>
  <c r="J496" i="5"/>
  <c r="I496" i="5"/>
  <c r="H496" i="5"/>
  <c r="G496" i="5"/>
  <c r="F496" i="5"/>
  <c r="K495" i="5"/>
  <c r="J495" i="5"/>
  <c r="I495" i="5"/>
  <c r="W495" i="5" s="1"/>
  <c r="H495" i="5"/>
  <c r="G495" i="5"/>
  <c r="F495" i="5"/>
  <c r="K494" i="5"/>
  <c r="J494" i="5"/>
  <c r="I494" i="5"/>
  <c r="H494" i="5"/>
  <c r="G494" i="5"/>
  <c r="F494" i="5"/>
  <c r="K493" i="5"/>
  <c r="J493" i="5"/>
  <c r="I493" i="5"/>
  <c r="H493" i="5"/>
  <c r="G493" i="5"/>
  <c r="F493" i="5"/>
  <c r="V492" i="5"/>
  <c r="K499" i="5" s="1"/>
  <c r="T492" i="5"/>
  <c r="K498" i="5" s="1"/>
  <c r="R492" i="5"/>
  <c r="K497" i="5" s="1"/>
  <c r="U492" i="5"/>
  <c r="I499" i="5" s="1"/>
  <c r="S492" i="5"/>
  <c r="I498" i="5" s="1"/>
  <c r="Q492" i="5"/>
  <c r="E492" i="5"/>
  <c r="D492" i="5"/>
  <c r="B492" i="5"/>
  <c r="A492" i="5"/>
  <c r="A491" i="5"/>
  <c r="H489" i="5"/>
  <c r="J489" i="5"/>
  <c r="H488" i="5"/>
  <c r="J488" i="5"/>
  <c r="A487" i="5"/>
  <c r="AA484" i="5"/>
  <c r="Z484" i="5"/>
  <c r="Y484" i="5"/>
  <c r="X484" i="5"/>
  <c r="H484" i="5"/>
  <c r="K483" i="5"/>
  <c r="P484" i="5" s="1"/>
  <c r="J483" i="5"/>
  <c r="I483" i="5"/>
  <c r="O484" i="5" s="1"/>
  <c r="H483" i="5"/>
  <c r="G483" i="5"/>
  <c r="F483" i="5"/>
  <c r="V483" i="5"/>
  <c r="T483" i="5"/>
  <c r="R483" i="5"/>
  <c r="U483" i="5"/>
  <c r="S483" i="5"/>
  <c r="Q483" i="5"/>
  <c r="E483" i="5"/>
  <c r="D483" i="5"/>
  <c r="B483" i="5"/>
  <c r="A483" i="5"/>
  <c r="AA481" i="5"/>
  <c r="Z481" i="5"/>
  <c r="Y481" i="5"/>
  <c r="X481" i="5"/>
  <c r="H481" i="5"/>
  <c r="K480" i="5"/>
  <c r="P481" i="5" s="1"/>
  <c r="J480" i="5"/>
  <c r="I480" i="5"/>
  <c r="O481" i="5" s="1"/>
  <c r="H480" i="5"/>
  <c r="G480" i="5"/>
  <c r="F480" i="5"/>
  <c r="V480" i="5"/>
  <c r="T480" i="5"/>
  <c r="R480" i="5"/>
  <c r="U480" i="5"/>
  <c r="S480" i="5"/>
  <c r="Q480" i="5"/>
  <c r="E480" i="5"/>
  <c r="D480" i="5"/>
  <c r="B480" i="5"/>
  <c r="A480" i="5"/>
  <c r="AA478" i="5"/>
  <c r="Z478" i="5"/>
  <c r="Y478" i="5"/>
  <c r="X478" i="5"/>
  <c r="H478" i="5"/>
  <c r="K477" i="5"/>
  <c r="P478" i="5" s="1"/>
  <c r="J477" i="5"/>
  <c r="I477" i="5"/>
  <c r="O478" i="5" s="1"/>
  <c r="H477" i="5"/>
  <c r="G477" i="5"/>
  <c r="F477" i="5"/>
  <c r="V477" i="5"/>
  <c r="T477" i="5"/>
  <c r="R477" i="5"/>
  <c r="U477" i="5"/>
  <c r="S477" i="5"/>
  <c r="Q477" i="5"/>
  <c r="E477" i="5"/>
  <c r="D477" i="5"/>
  <c r="B477" i="5"/>
  <c r="A477" i="5"/>
  <c r="AA475" i="5"/>
  <c r="Z475" i="5"/>
  <c r="X475" i="5"/>
  <c r="I474" i="5"/>
  <c r="AB474" i="5" s="1"/>
  <c r="H474" i="5"/>
  <c r="G474" i="5"/>
  <c r="E474" i="5"/>
  <c r="K473" i="5"/>
  <c r="J473" i="5"/>
  <c r="I473" i="5"/>
  <c r="E473" i="5"/>
  <c r="J472" i="5"/>
  <c r="E472" i="5"/>
  <c r="K471" i="5"/>
  <c r="J471" i="5"/>
  <c r="E471" i="5"/>
  <c r="K470" i="5"/>
  <c r="J470" i="5"/>
  <c r="W470" i="5"/>
  <c r="I470" i="5"/>
  <c r="H470" i="5"/>
  <c r="G470" i="5"/>
  <c r="F470" i="5"/>
  <c r="K469" i="5"/>
  <c r="J469" i="5"/>
  <c r="I469" i="5"/>
  <c r="H469" i="5"/>
  <c r="G469" i="5"/>
  <c r="F469" i="5"/>
  <c r="K468" i="5"/>
  <c r="P475" i="5" s="1"/>
  <c r="J487" i="5" s="1"/>
  <c r="J468" i="5"/>
  <c r="I468" i="5"/>
  <c r="H468" i="5"/>
  <c r="G468" i="5"/>
  <c r="F468" i="5"/>
  <c r="C467" i="5"/>
  <c r="V466" i="5"/>
  <c r="T466" i="5"/>
  <c r="K472" i="5" s="1"/>
  <c r="R466" i="5"/>
  <c r="U466" i="5"/>
  <c r="S466" i="5"/>
  <c r="I472" i="5" s="1"/>
  <c r="Q466" i="5"/>
  <c r="I471" i="5" s="1"/>
  <c r="E466" i="5"/>
  <c r="D466" i="5"/>
  <c r="B466" i="5"/>
  <c r="A466" i="5"/>
  <c r="A465" i="5"/>
  <c r="H463" i="5"/>
  <c r="J463" i="5"/>
  <c r="H462" i="5"/>
  <c r="J462" i="5"/>
  <c r="AL461" i="5"/>
  <c r="A461" i="5"/>
  <c r="AA458" i="5"/>
  <c r="Z458" i="5"/>
  <c r="Y458" i="5"/>
  <c r="AB457" i="5"/>
  <c r="I457" i="5"/>
  <c r="H457" i="5"/>
  <c r="G457" i="5"/>
  <c r="E457" i="5"/>
  <c r="J456" i="5"/>
  <c r="E456" i="5"/>
  <c r="J455" i="5"/>
  <c r="E455" i="5"/>
  <c r="J454" i="5"/>
  <c r="E454" i="5"/>
  <c r="K453" i="5"/>
  <c r="J453" i="5"/>
  <c r="H453" i="5"/>
  <c r="AA453" i="5"/>
  <c r="Z453" i="5"/>
  <c r="Y453" i="5"/>
  <c r="I453" i="5"/>
  <c r="X453" i="5" s="1"/>
  <c r="F453" i="5"/>
  <c r="V453" i="5"/>
  <c r="T453" i="5"/>
  <c r="R453" i="5"/>
  <c r="U453" i="5"/>
  <c r="S453" i="5"/>
  <c r="Q453" i="5"/>
  <c r="E453" i="5"/>
  <c r="D453" i="5"/>
  <c r="B453" i="5"/>
  <c r="A453" i="5"/>
  <c r="K452" i="5"/>
  <c r="J452" i="5"/>
  <c r="I452" i="5"/>
  <c r="H452" i="5"/>
  <c r="G452" i="5"/>
  <c r="F452" i="5"/>
  <c r="K451" i="5"/>
  <c r="J451" i="5"/>
  <c r="W451" i="5"/>
  <c r="I451" i="5"/>
  <c r="H451" i="5"/>
  <c r="G451" i="5"/>
  <c r="F451" i="5"/>
  <c r="K450" i="5"/>
  <c r="J450" i="5"/>
  <c r="I450" i="5"/>
  <c r="H450" i="5"/>
  <c r="G450" i="5"/>
  <c r="F450" i="5"/>
  <c r="K449" i="5"/>
  <c r="J449" i="5"/>
  <c r="I449" i="5"/>
  <c r="H449" i="5"/>
  <c r="G449" i="5"/>
  <c r="F449" i="5"/>
  <c r="C448" i="5"/>
  <c r="V447" i="5"/>
  <c r="K456" i="5" s="1"/>
  <c r="T447" i="5"/>
  <c r="K455" i="5" s="1"/>
  <c r="R447" i="5"/>
  <c r="K454" i="5" s="1"/>
  <c r="U447" i="5"/>
  <c r="I456" i="5" s="1"/>
  <c r="S447" i="5"/>
  <c r="I455" i="5" s="1"/>
  <c r="O458" i="5" s="1"/>
  <c r="Q447" i="5"/>
  <c r="I454" i="5" s="1"/>
  <c r="E447" i="5"/>
  <c r="D447" i="5"/>
  <c r="B447" i="5"/>
  <c r="A447" i="5"/>
  <c r="AA445" i="5"/>
  <c r="Z445" i="5"/>
  <c r="Y445" i="5"/>
  <c r="I444" i="5"/>
  <c r="AB444" i="5" s="1"/>
  <c r="H444" i="5"/>
  <c r="G444" i="5"/>
  <c r="E444" i="5"/>
  <c r="K443" i="5"/>
  <c r="J443" i="5"/>
  <c r="E443" i="5"/>
  <c r="J442" i="5"/>
  <c r="I442" i="5"/>
  <c r="E442" i="5"/>
  <c r="J441" i="5"/>
  <c r="E441" i="5"/>
  <c r="K440" i="5"/>
  <c r="J440" i="5"/>
  <c r="H440" i="5"/>
  <c r="AA440" i="5"/>
  <c r="Z440" i="5"/>
  <c r="Y440" i="5"/>
  <c r="X440" i="5"/>
  <c r="I440" i="5"/>
  <c r="F440" i="5"/>
  <c r="V440" i="5"/>
  <c r="T440" i="5"/>
  <c r="K442" i="5" s="1"/>
  <c r="R440" i="5"/>
  <c r="U440" i="5"/>
  <c r="S440" i="5"/>
  <c r="Q440" i="5"/>
  <c r="E440" i="5"/>
  <c r="D440" i="5"/>
  <c r="B440" i="5"/>
  <c r="A440" i="5"/>
  <c r="K439" i="5"/>
  <c r="J439" i="5"/>
  <c r="I439" i="5"/>
  <c r="H439" i="5"/>
  <c r="G439" i="5"/>
  <c r="F439" i="5"/>
  <c r="K438" i="5"/>
  <c r="J438" i="5"/>
  <c r="I438" i="5"/>
  <c r="W438" i="5" s="1"/>
  <c r="H438" i="5"/>
  <c r="G438" i="5"/>
  <c r="F438" i="5"/>
  <c r="K437" i="5"/>
  <c r="J437" i="5"/>
  <c r="I437" i="5"/>
  <c r="H437" i="5"/>
  <c r="G437" i="5"/>
  <c r="F437" i="5"/>
  <c r="K436" i="5"/>
  <c r="J436" i="5"/>
  <c r="W436" i="5"/>
  <c r="I436" i="5"/>
  <c r="H436" i="5"/>
  <c r="G436" i="5"/>
  <c r="F436" i="5"/>
  <c r="C435" i="5"/>
  <c r="V434" i="5"/>
  <c r="T434" i="5"/>
  <c r="R434" i="5"/>
  <c r="K441" i="5" s="1"/>
  <c r="J445" i="5" s="1"/>
  <c r="U434" i="5"/>
  <c r="I443" i="5" s="1"/>
  <c r="S434" i="5"/>
  <c r="Q434" i="5"/>
  <c r="I441" i="5" s="1"/>
  <c r="E434" i="5"/>
  <c r="D434" i="5"/>
  <c r="B434" i="5"/>
  <c r="A434" i="5"/>
  <c r="AA432" i="5"/>
  <c r="Z432" i="5"/>
  <c r="Y432" i="5"/>
  <c r="AB431" i="5"/>
  <c r="I431" i="5"/>
  <c r="H431" i="5"/>
  <c r="G431" i="5"/>
  <c r="E431" i="5"/>
  <c r="J430" i="5"/>
  <c r="E430" i="5"/>
  <c r="J429" i="5"/>
  <c r="E429" i="5"/>
  <c r="K428" i="5"/>
  <c r="J428" i="5"/>
  <c r="H428" i="5"/>
  <c r="AA428" i="5"/>
  <c r="Z428" i="5"/>
  <c r="Y428" i="5"/>
  <c r="I428" i="5"/>
  <c r="X428" i="5" s="1"/>
  <c r="F428" i="5"/>
  <c r="V428" i="5"/>
  <c r="T428" i="5"/>
  <c r="R428" i="5"/>
  <c r="U428" i="5"/>
  <c r="S428" i="5"/>
  <c r="Q428" i="5"/>
  <c r="E428" i="5"/>
  <c r="D428" i="5"/>
  <c r="B428" i="5"/>
  <c r="A428" i="5"/>
  <c r="K427" i="5"/>
  <c r="J427" i="5"/>
  <c r="I427" i="5"/>
  <c r="H427" i="5"/>
  <c r="G427" i="5"/>
  <c r="F427" i="5"/>
  <c r="K426" i="5"/>
  <c r="J426" i="5"/>
  <c r="I426" i="5"/>
  <c r="W426" i="5" s="1"/>
  <c r="H426" i="5"/>
  <c r="G426" i="5"/>
  <c r="F426" i="5"/>
  <c r="C425" i="5"/>
  <c r="V424" i="5"/>
  <c r="T424" i="5"/>
  <c r="K430" i="5" s="1"/>
  <c r="R424" i="5"/>
  <c r="K429" i="5" s="1"/>
  <c r="U424" i="5"/>
  <c r="S424" i="5"/>
  <c r="Q424" i="5"/>
  <c r="I429" i="5" s="1"/>
  <c r="E424" i="5"/>
  <c r="D424" i="5"/>
  <c r="B424" i="5"/>
  <c r="A424" i="5"/>
  <c r="AA422" i="5"/>
  <c r="Z422" i="5"/>
  <c r="Y422" i="5"/>
  <c r="I421" i="5"/>
  <c r="AB421" i="5" s="1"/>
  <c r="H421" i="5"/>
  <c r="G421" i="5"/>
  <c r="E421" i="5"/>
  <c r="J420" i="5"/>
  <c r="E420" i="5"/>
  <c r="J419" i="5"/>
  <c r="E419" i="5"/>
  <c r="J418" i="5"/>
  <c r="E418" i="5"/>
  <c r="K417" i="5"/>
  <c r="J417" i="5"/>
  <c r="H417" i="5"/>
  <c r="AA417" i="5"/>
  <c r="Z417" i="5"/>
  <c r="Y417" i="5"/>
  <c r="X417" i="5"/>
  <c r="I417" i="5"/>
  <c r="F417" i="5"/>
  <c r="V417" i="5"/>
  <c r="T417" i="5"/>
  <c r="R417" i="5"/>
  <c r="U417" i="5"/>
  <c r="S417" i="5"/>
  <c r="Q417" i="5"/>
  <c r="E417" i="5"/>
  <c r="D417" i="5"/>
  <c r="B417" i="5"/>
  <c r="A417" i="5"/>
  <c r="K416" i="5"/>
  <c r="J416" i="5"/>
  <c r="I416" i="5"/>
  <c r="H416" i="5"/>
  <c r="G416" i="5"/>
  <c r="F416" i="5"/>
  <c r="K415" i="5"/>
  <c r="J415" i="5"/>
  <c r="W415" i="5"/>
  <c r="I415" i="5"/>
  <c r="H415" i="5"/>
  <c r="G415" i="5"/>
  <c r="F415" i="5"/>
  <c r="K414" i="5"/>
  <c r="J414" i="5"/>
  <c r="I414" i="5"/>
  <c r="H414" i="5"/>
  <c r="G414" i="5"/>
  <c r="F414" i="5"/>
  <c r="K413" i="5"/>
  <c r="J413" i="5"/>
  <c r="I413" i="5"/>
  <c r="H413" i="5"/>
  <c r="G413" i="5"/>
  <c r="F413" i="5"/>
  <c r="C412" i="5"/>
  <c r="V411" i="5"/>
  <c r="K420" i="5" s="1"/>
  <c r="T411" i="5"/>
  <c r="K419" i="5" s="1"/>
  <c r="R411" i="5"/>
  <c r="K418" i="5" s="1"/>
  <c r="J422" i="5" s="1"/>
  <c r="U411" i="5"/>
  <c r="I420" i="5" s="1"/>
  <c r="S411" i="5"/>
  <c r="I419" i="5" s="1"/>
  <c r="Q411" i="5"/>
  <c r="I418" i="5" s="1"/>
  <c r="E411" i="5"/>
  <c r="D411" i="5"/>
  <c r="B411" i="5"/>
  <c r="A411" i="5"/>
  <c r="AA409" i="5"/>
  <c r="Z409" i="5"/>
  <c r="Y409" i="5"/>
  <c r="I408" i="5"/>
  <c r="AB408" i="5" s="1"/>
  <c r="H408" i="5"/>
  <c r="G408" i="5"/>
  <c r="E408" i="5"/>
  <c r="K407" i="5"/>
  <c r="J407" i="5"/>
  <c r="I407" i="5"/>
  <c r="E407" i="5"/>
  <c r="J406" i="5"/>
  <c r="E406" i="5"/>
  <c r="K405" i="5"/>
  <c r="J405" i="5"/>
  <c r="E405" i="5"/>
  <c r="K404" i="5"/>
  <c r="J404" i="5"/>
  <c r="H404" i="5"/>
  <c r="AA404" i="5"/>
  <c r="Z404" i="5"/>
  <c r="Y404" i="5"/>
  <c r="X404" i="5"/>
  <c r="I404" i="5"/>
  <c r="F404" i="5"/>
  <c r="V404" i="5"/>
  <c r="T404" i="5"/>
  <c r="R404" i="5"/>
  <c r="U404" i="5"/>
  <c r="S404" i="5"/>
  <c r="Q404" i="5"/>
  <c r="E404" i="5"/>
  <c r="D404" i="5"/>
  <c r="B404" i="5"/>
  <c r="A404" i="5"/>
  <c r="K403" i="5"/>
  <c r="J403" i="5"/>
  <c r="I403" i="5"/>
  <c r="H403" i="5"/>
  <c r="G403" i="5"/>
  <c r="F403" i="5"/>
  <c r="K402" i="5"/>
  <c r="J402" i="5"/>
  <c r="W402" i="5"/>
  <c r="I402" i="5"/>
  <c r="H402" i="5"/>
  <c r="G402" i="5"/>
  <c r="F402" i="5"/>
  <c r="K401" i="5"/>
  <c r="J401" i="5"/>
  <c r="I401" i="5"/>
  <c r="H401" i="5"/>
  <c r="G401" i="5"/>
  <c r="F401" i="5"/>
  <c r="K400" i="5"/>
  <c r="J400" i="5"/>
  <c r="W400" i="5"/>
  <c r="I400" i="5"/>
  <c r="H400" i="5"/>
  <c r="G400" i="5"/>
  <c r="F400" i="5"/>
  <c r="C399" i="5"/>
  <c r="V398" i="5"/>
  <c r="T398" i="5"/>
  <c r="K406" i="5" s="1"/>
  <c r="R398" i="5"/>
  <c r="U398" i="5"/>
  <c r="S398" i="5"/>
  <c r="I406" i="5" s="1"/>
  <c r="Q398" i="5"/>
  <c r="E398" i="5"/>
  <c r="D398" i="5"/>
  <c r="B398" i="5"/>
  <c r="A398" i="5"/>
  <c r="AA396" i="5"/>
  <c r="Z396" i="5"/>
  <c r="Y396" i="5"/>
  <c r="P396" i="5"/>
  <c r="AB395" i="5"/>
  <c r="I395" i="5"/>
  <c r="H395" i="5"/>
  <c r="G395" i="5"/>
  <c r="E395" i="5"/>
  <c r="J394" i="5"/>
  <c r="E394" i="5"/>
  <c r="K393" i="5"/>
  <c r="J396" i="5" s="1"/>
  <c r="J393" i="5"/>
  <c r="E393" i="5"/>
  <c r="K392" i="5"/>
  <c r="J392" i="5"/>
  <c r="I392" i="5"/>
  <c r="H392" i="5"/>
  <c r="G392" i="5"/>
  <c r="F392" i="5"/>
  <c r="C391" i="5"/>
  <c r="V390" i="5"/>
  <c r="T390" i="5"/>
  <c r="K394" i="5" s="1"/>
  <c r="R390" i="5"/>
  <c r="U390" i="5"/>
  <c r="S390" i="5"/>
  <c r="I394" i="5" s="1"/>
  <c r="Q390" i="5"/>
  <c r="I393" i="5" s="1"/>
  <c r="E390" i="5"/>
  <c r="D390" i="5"/>
  <c r="B390" i="5"/>
  <c r="A390" i="5"/>
  <c r="AA388" i="5"/>
  <c r="Z388" i="5"/>
  <c r="Y388" i="5"/>
  <c r="I387" i="5"/>
  <c r="AB387" i="5" s="1"/>
  <c r="H387" i="5"/>
  <c r="G387" i="5"/>
  <c r="E387" i="5"/>
  <c r="K386" i="5"/>
  <c r="J386" i="5"/>
  <c r="E386" i="5"/>
  <c r="J385" i="5"/>
  <c r="I385" i="5"/>
  <c r="E385" i="5"/>
  <c r="K384" i="5"/>
  <c r="J384" i="5"/>
  <c r="I384" i="5"/>
  <c r="H384" i="5"/>
  <c r="G384" i="5"/>
  <c r="F384" i="5"/>
  <c r="C383" i="5"/>
  <c r="V382" i="5"/>
  <c r="T382" i="5"/>
  <c r="R382" i="5"/>
  <c r="K385" i="5" s="1"/>
  <c r="U382" i="5"/>
  <c r="S382" i="5"/>
  <c r="I386" i="5" s="1"/>
  <c r="X388" i="5" s="1"/>
  <c r="Q382" i="5"/>
  <c r="E382" i="5"/>
  <c r="D382" i="5"/>
  <c r="B382" i="5"/>
  <c r="A382" i="5"/>
  <c r="AA380" i="5"/>
  <c r="Z380" i="5"/>
  <c r="X380" i="5"/>
  <c r="P380" i="5"/>
  <c r="J380" i="5"/>
  <c r="K379" i="5"/>
  <c r="J379" i="5"/>
  <c r="I379" i="5"/>
  <c r="Y380" i="5" s="1"/>
  <c r="H379" i="5"/>
  <c r="G379" i="5"/>
  <c r="F379" i="5"/>
  <c r="V379" i="5"/>
  <c r="T379" i="5"/>
  <c r="R379" i="5"/>
  <c r="U379" i="5"/>
  <c r="S379" i="5"/>
  <c r="Q379" i="5"/>
  <c r="E379" i="5"/>
  <c r="D379" i="5"/>
  <c r="B379" i="5"/>
  <c r="A379" i="5"/>
  <c r="AA377" i="5"/>
  <c r="Z377" i="5"/>
  <c r="X377" i="5"/>
  <c r="P377" i="5"/>
  <c r="AB376" i="5"/>
  <c r="I376" i="5"/>
  <c r="H376" i="5"/>
  <c r="G376" i="5"/>
  <c r="E376" i="5"/>
  <c r="J375" i="5"/>
  <c r="E375" i="5"/>
  <c r="J374" i="5"/>
  <c r="I374" i="5"/>
  <c r="E374" i="5"/>
  <c r="J373" i="5"/>
  <c r="E373" i="5"/>
  <c r="K372" i="5"/>
  <c r="J372" i="5"/>
  <c r="I372" i="5"/>
  <c r="H372" i="5"/>
  <c r="G372" i="5"/>
  <c r="F372" i="5"/>
  <c r="K371" i="5"/>
  <c r="J371" i="5"/>
  <c r="I371" i="5"/>
  <c r="W371" i="5" s="1"/>
  <c r="H371" i="5"/>
  <c r="G371" i="5"/>
  <c r="F371" i="5"/>
  <c r="K370" i="5"/>
  <c r="J370" i="5"/>
  <c r="I370" i="5"/>
  <c r="H370" i="5"/>
  <c r="G370" i="5"/>
  <c r="F370" i="5"/>
  <c r="K369" i="5"/>
  <c r="J369" i="5"/>
  <c r="W369" i="5"/>
  <c r="I369" i="5"/>
  <c r="H369" i="5"/>
  <c r="G369" i="5"/>
  <c r="F369" i="5"/>
  <c r="C368" i="5"/>
  <c r="V367" i="5"/>
  <c r="K375" i="5" s="1"/>
  <c r="T367" i="5"/>
  <c r="K374" i="5" s="1"/>
  <c r="R367" i="5"/>
  <c r="K373" i="5" s="1"/>
  <c r="U367" i="5"/>
  <c r="I375" i="5" s="1"/>
  <c r="S367" i="5"/>
  <c r="Q367" i="5"/>
  <c r="I373" i="5" s="1"/>
  <c r="E367" i="5"/>
  <c r="D367" i="5"/>
  <c r="B367" i="5"/>
  <c r="A367" i="5"/>
  <c r="AA365" i="5"/>
  <c r="Z365" i="5"/>
  <c r="X365" i="5"/>
  <c r="AB364" i="5"/>
  <c r="I364" i="5"/>
  <c r="H364" i="5"/>
  <c r="G364" i="5"/>
  <c r="E364" i="5"/>
  <c r="J363" i="5"/>
  <c r="E363" i="5"/>
  <c r="J362" i="5"/>
  <c r="E362" i="5"/>
  <c r="J361" i="5"/>
  <c r="E361" i="5"/>
  <c r="K360" i="5"/>
  <c r="J360" i="5"/>
  <c r="H360" i="5"/>
  <c r="AA360" i="5"/>
  <c r="Z360" i="5"/>
  <c r="X360" i="5"/>
  <c r="I360" i="5"/>
  <c r="Y360" i="5" s="1"/>
  <c r="F360" i="5"/>
  <c r="V360" i="5"/>
  <c r="T360" i="5"/>
  <c r="R360" i="5"/>
  <c r="U360" i="5"/>
  <c r="S360" i="5"/>
  <c r="Q360" i="5"/>
  <c r="E360" i="5"/>
  <c r="D360" i="5"/>
  <c r="B360" i="5"/>
  <c r="A360" i="5"/>
  <c r="K359" i="5"/>
  <c r="J359" i="5"/>
  <c r="I359" i="5"/>
  <c r="O365" i="5" s="1"/>
  <c r="H359" i="5"/>
  <c r="G359" i="5"/>
  <c r="F359" i="5"/>
  <c r="K358" i="5"/>
  <c r="J358" i="5"/>
  <c r="W358" i="5"/>
  <c r="I358" i="5"/>
  <c r="H358" i="5"/>
  <c r="G358" i="5"/>
  <c r="F358" i="5"/>
  <c r="K357" i="5"/>
  <c r="J357" i="5"/>
  <c r="I357" i="5"/>
  <c r="H357" i="5"/>
  <c r="G357" i="5"/>
  <c r="F357" i="5"/>
  <c r="K356" i="5"/>
  <c r="J356" i="5"/>
  <c r="W356" i="5"/>
  <c r="I356" i="5"/>
  <c r="H356" i="5"/>
  <c r="G356" i="5"/>
  <c r="F356" i="5"/>
  <c r="C355" i="5"/>
  <c r="V354" i="5"/>
  <c r="T354" i="5"/>
  <c r="K362" i="5" s="1"/>
  <c r="R354" i="5"/>
  <c r="K361" i="5" s="1"/>
  <c r="U354" i="5"/>
  <c r="I363" i="5" s="1"/>
  <c r="S354" i="5"/>
  <c r="I362" i="5" s="1"/>
  <c r="Q354" i="5"/>
  <c r="I361" i="5" s="1"/>
  <c r="E354" i="5"/>
  <c r="D354" i="5"/>
  <c r="B354" i="5"/>
  <c r="A354" i="5"/>
  <c r="AA352" i="5"/>
  <c r="Z352" i="5"/>
  <c r="Y352" i="5"/>
  <c r="H352" i="5"/>
  <c r="J352" i="5"/>
  <c r="K351" i="5"/>
  <c r="P352" i="5" s="1"/>
  <c r="J351" i="5"/>
  <c r="I351" i="5"/>
  <c r="X352" i="5" s="1"/>
  <c r="H351" i="5"/>
  <c r="G351" i="5"/>
  <c r="F351" i="5"/>
  <c r="V351" i="5"/>
  <c r="T351" i="5"/>
  <c r="R351" i="5"/>
  <c r="U351" i="5"/>
  <c r="S351" i="5"/>
  <c r="Q351" i="5"/>
  <c r="E351" i="5"/>
  <c r="D351" i="5"/>
  <c r="B351" i="5"/>
  <c r="A351" i="5"/>
  <c r="AA349" i="5"/>
  <c r="Z349" i="5"/>
  <c r="Y349" i="5"/>
  <c r="AB348" i="5"/>
  <c r="I348" i="5"/>
  <c r="H348" i="5"/>
  <c r="G348" i="5"/>
  <c r="E348" i="5"/>
  <c r="K347" i="5"/>
  <c r="J349" i="5" s="1"/>
  <c r="J347" i="5"/>
  <c r="E347" i="5"/>
  <c r="K346" i="5"/>
  <c r="P349" i="5" s="1"/>
  <c r="J346" i="5"/>
  <c r="I346" i="5"/>
  <c r="E346" i="5"/>
  <c r="K345" i="5"/>
  <c r="J345" i="5"/>
  <c r="I345" i="5"/>
  <c r="H349" i="5" s="1"/>
  <c r="H345" i="5"/>
  <c r="G345" i="5"/>
  <c r="F345" i="5"/>
  <c r="K344" i="5"/>
  <c r="J344" i="5"/>
  <c r="W344" i="5"/>
  <c r="I344" i="5"/>
  <c r="H344" i="5"/>
  <c r="G344" i="5"/>
  <c r="F344" i="5"/>
  <c r="V343" i="5"/>
  <c r="T343" i="5"/>
  <c r="R343" i="5"/>
  <c r="U343" i="5"/>
  <c r="S343" i="5"/>
  <c r="I347" i="5" s="1"/>
  <c r="Q343" i="5"/>
  <c r="E343" i="5"/>
  <c r="D343" i="5"/>
  <c r="B343" i="5"/>
  <c r="A343" i="5"/>
  <c r="AA341" i="5"/>
  <c r="Z341" i="5"/>
  <c r="Y341" i="5"/>
  <c r="I340" i="5"/>
  <c r="AB340" i="5" s="1"/>
  <c r="H340" i="5"/>
  <c r="G340" i="5"/>
  <c r="E340" i="5"/>
  <c r="J339" i="5"/>
  <c r="E339" i="5"/>
  <c r="K338" i="5"/>
  <c r="J338" i="5"/>
  <c r="E338" i="5"/>
  <c r="K337" i="5"/>
  <c r="J341" i="5" s="1"/>
  <c r="J337" i="5"/>
  <c r="W337" i="5"/>
  <c r="I337" i="5"/>
  <c r="H337" i="5"/>
  <c r="G337" i="5"/>
  <c r="F337" i="5"/>
  <c r="C336" i="5"/>
  <c r="V335" i="5"/>
  <c r="T335" i="5"/>
  <c r="K339" i="5" s="1"/>
  <c r="R335" i="5"/>
  <c r="U335" i="5"/>
  <c r="S335" i="5"/>
  <c r="I339" i="5" s="1"/>
  <c r="H341" i="5" s="1"/>
  <c r="Q335" i="5"/>
  <c r="I338" i="5" s="1"/>
  <c r="E335" i="5"/>
  <c r="D335" i="5"/>
  <c r="B335" i="5"/>
  <c r="A335" i="5"/>
  <c r="AA333" i="5"/>
  <c r="Z333" i="5"/>
  <c r="Y333" i="5"/>
  <c r="AB332" i="5"/>
  <c r="I332" i="5"/>
  <c r="H332" i="5"/>
  <c r="G332" i="5"/>
  <c r="E332" i="5"/>
  <c r="J331" i="5"/>
  <c r="E331" i="5"/>
  <c r="J330" i="5"/>
  <c r="I330" i="5"/>
  <c r="E330" i="5"/>
  <c r="K329" i="5"/>
  <c r="J333" i="5" s="1"/>
  <c r="J329" i="5"/>
  <c r="I329" i="5"/>
  <c r="H329" i="5"/>
  <c r="G329" i="5"/>
  <c r="F329" i="5"/>
  <c r="C328" i="5"/>
  <c r="V327" i="5"/>
  <c r="T327" i="5"/>
  <c r="K331" i="5" s="1"/>
  <c r="R327" i="5"/>
  <c r="K330" i="5" s="1"/>
  <c r="U327" i="5"/>
  <c r="S327" i="5"/>
  <c r="I331" i="5" s="1"/>
  <c r="Q327" i="5"/>
  <c r="E327" i="5"/>
  <c r="D327" i="5"/>
  <c r="B327" i="5"/>
  <c r="A327" i="5"/>
  <c r="AA325" i="5"/>
  <c r="Z325" i="5"/>
  <c r="Y325" i="5"/>
  <c r="H325" i="5"/>
  <c r="J324" i="5"/>
  <c r="E324" i="5"/>
  <c r="K323" i="5"/>
  <c r="J323" i="5"/>
  <c r="I323" i="5"/>
  <c r="W323" i="5" s="1"/>
  <c r="H323" i="5"/>
  <c r="G323" i="5"/>
  <c r="F323" i="5"/>
  <c r="K322" i="5"/>
  <c r="J325" i="5" s="1"/>
  <c r="J322" i="5"/>
  <c r="I322" i="5"/>
  <c r="X325" i="5" s="1"/>
  <c r="H322" i="5"/>
  <c r="G322" i="5"/>
  <c r="F322" i="5"/>
  <c r="C321" i="5"/>
  <c r="V320" i="5"/>
  <c r="K324" i="5" s="1"/>
  <c r="P325" i="5" s="1"/>
  <c r="T320" i="5"/>
  <c r="R320" i="5"/>
  <c r="U320" i="5"/>
  <c r="I324" i="5" s="1"/>
  <c r="S320" i="5"/>
  <c r="Q320" i="5"/>
  <c r="E320" i="5"/>
  <c r="D320" i="5"/>
  <c r="B320" i="5"/>
  <c r="A320" i="5"/>
  <c r="AA318" i="5"/>
  <c r="Z318" i="5"/>
  <c r="Y318" i="5"/>
  <c r="I317" i="5"/>
  <c r="AB317" i="5" s="1"/>
  <c r="H317" i="5"/>
  <c r="G317" i="5"/>
  <c r="E317" i="5"/>
  <c r="J316" i="5"/>
  <c r="I316" i="5"/>
  <c r="E316" i="5"/>
  <c r="J315" i="5"/>
  <c r="E315" i="5"/>
  <c r="K314" i="5"/>
  <c r="J314" i="5"/>
  <c r="I314" i="5"/>
  <c r="E314" i="5"/>
  <c r="K313" i="5"/>
  <c r="J313" i="5"/>
  <c r="W313" i="5"/>
  <c r="I313" i="5"/>
  <c r="H313" i="5"/>
  <c r="G313" i="5"/>
  <c r="F313" i="5"/>
  <c r="K312" i="5"/>
  <c r="J312" i="5"/>
  <c r="I312" i="5"/>
  <c r="H312" i="5"/>
  <c r="G312" i="5"/>
  <c r="F312" i="5"/>
  <c r="K311" i="5"/>
  <c r="J311" i="5"/>
  <c r="I311" i="5"/>
  <c r="H311" i="5"/>
  <c r="G311" i="5"/>
  <c r="F311" i="5"/>
  <c r="C310" i="5"/>
  <c r="V309" i="5"/>
  <c r="K316" i="5" s="1"/>
  <c r="T309" i="5"/>
  <c r="K315" i="5" s="1"/>
  <c r="R309" i="5"/>
  <c r="U309" i="5"/>
  <c r="S309" i="5"/>
  <c r="I315" i="5" s="1"/>
  <c r="Q309" i="5"/>
  <c r="E309" i="5"/>
  <c r="D309" i="5"/>
  <c r="B309" i="5"/>
  <c r="A309" i="5"/>
  <c r="AA307" i="5"/>
  <c r="Z307" i="5"/>
  <c r="Y307" i="5"/>
  <c r="X307" i="5"/>
  <c r="I306" i="5"/>
  <c r="AB306" i="5" s="1"/>
  <c r="H306" i="5"/>
  <c r="G306" i="5"/>
  <c r="E306" i="5"/>
  <c r="K305" i="5"/>
  <c r="J305" i="5"/>
  <c r="I305" i="5"/>
  <c r="E305" i="5"/>
  <c r="J304" i="5"/>
  <c r="I304" i="5"/>
  <c r="E304" i="5"/>
  <c r="K303" i="5"/>
  <c r="J307" i="5" s="1"/>
  <c r="J303" i="5"/>
  <c r="E303" i="5"/>
  <c r="K302" i="5"/>
  <c r="J302" i="5"/>
  <c r="W302" i="5"/>
  <c r="I302" i="5"/>
  <c r="H302" i="5"/>
  <c r="G302" i="5"/>
  <c r="F302" i="5"/>
  <c r="K301" i="5"/>
  <c r="J301" i="5"/>
  <c r="I301" i="5"/>
  <c r="H301" i="5"/>
  <c r="G301" i="5"/>
  <c r="F301" i="5"/>
  <c r="K300" i="5"/>
  <c r="P307" i="5" s="1"/>
  <c r="J300" i="5"/>
  <c r="W300" i="5"/>
  <c r="I300" i="5"/>
  <c r="H300" i="5"/>
  <c r="G300" i="5"/>
  <c r="F300" i="5"/>
  <c r="C299" i="5"/>
  <c r="V298" i="5"/>
  <c r="T298" i="5"/>
  <c r="K304" i="5" s="1"/>
  <c r="R298" i="5"/>
  <c r="U298" i="5"/>
  <c r="S298" i="5"/>
  <c r="Q298" i="5"/>
  <c r="I303" i="5" s="1"/>
  <c r="E298" i="5"/>
  <c r="D298" i="5"/>
  <c r="B298" i="5"/>
  <c r="A298" i="5"/>
  <c r="AA296" i="5"/>
  <c r="Z296" i="5"/>
  <c r="Y296" i="5"/>
  <c r="AB295" i="5"/>
  <c r="I295" i="5"/>
  <c r="H295" i="5"/>
  <c r="G295" i="5"/>
  <c r="E295" i="5"/>
  <c r="K294" i="5"/>
  <c r="J294" i="5"/>
  <c r="E294" i="5"/>
  <c r="J293" i="5"/>
  <c r="I293" i="5"/>
  <c r="E293" i="5"/>
  <c r="J292" i="5"/>
  <c r="I292" i="5"/>
  <c r="E292" i="5"/>
  <c r="K291" i="5"/>
  <c r="J291" i="5"/>
  <c r="W291" i="5"/>
  <c r="I291" i="5"/>
  <c r="H291" i="5"/>
  <c r="G291" i="5"/>
  <c r="F291" i="5"/>
  <c r="K290" i="5"/>
  <c r="J290" i="5"/>
  <c r="I290" i="5"/>
  <c r="H290" i="5"/>
  <c r="G290" i="5"/>
  <c r="F290" i="5"/>
  <c r="K289" i="5"/>
  <c r="P296" i="5" s="1"/>
  <c r="J289" i="5"/>
  <c r="I289" i="5"/>
  <c r="H289" i="5"/>
  <c r="G289" i="5"/>
  <c r="F289" i="5"/>
  <c r="C288" i="5"/>
  <c r="V287" i="5"/>
  <c r="T287" i="5"/>
  <c r="K293" i="5" s="1"/>
  <c r="J296" i="5" s="1"/>
  <c r="R287" i="5"/>
  <c r="K292" i="5" s="1"/>
  <c r="U287" i="5"/>
  <c r="I294" i="5" s="1"/>
  <c r="S287" i="5"/>
  <c r="Q287" i="5"/>
  <c r="E287" i="5"/>
  <c r="D287" i="5"/>
  <c r="B287" i="5"/>
  <c r="A287" i="5"/>
  <c r="A286" i="5"/>
  <c r="H284" i="5"/>
  <c r="J284" i="5"/>
  <c r="H283" i="5"/>
  <c r="J283" i="5"/>
  <c r="AL282" i="5"/>
  <c r="A282" i="5"/>
  <c r="H280" i="5"/>
  <c r="J280" i="5"/>
  <c r="H279" i="5"/>
  <c r="J279" i="5"/>
  <c r="A278" i="5"/>
  <c r="AA275" i="5"/>
  <c r="Z275" i="5"/>
  <c r="X275" i="5"/>
  <c r="H275" i="5"/>
  <c r="J275" i="5"/>
  <c r="K274" i="5"/>
  <c r="P275" i="5" s="1"/>
  <c r="J274" i="5"/>
  <c r="I274" i="5"/>
  <c r="O275" i="5" s="1"/>
  <c r="H274" i="5"/>
  <c r="G274" i="5"/>
  <c r="F274" i="5"/>
  <c r="V274" i="5"/>
  <c r="T274" i="5"/>
  <c r="R274" i="5"/>
  <c r="U274" i="5"/>
  <c r="S274" i="5"/>
  <c r="Q274" i="5"/>
  <c r="E274" i="5"/>
  <c r="D274" i="5"/>
  <c r="B274" i="5"/>
  <c r="A274" i="5"/>
  <c r="AA272" i="5"/>
  <c r="Z272" i="5"/>
  <c r="X272" i="5"/>
  <c r="AB271" i="5"/>
  <c r="I271" i="5"/>
  <c r="H271" i="5"/>
  <c r="G271" i="5"/>
  <c r="E271" i="5"/>
  <c r="K270" i="5"/>
  <c r="J272" i="5" s="1"/>
  <c r="J270" i="5"/>
  <c r="E270" i="5"/>
  <c r="J269" i="5"/>
  <c r="I269" i="5"/>
  <c r="E269" i="5"/>
  <c r="K268" i="5"/>
  <c r="J268" i="5"/>
  <c r="I268" i="5"/>
  <c r="H268" i="5"/>
  <c r="G268" i="5"/>
  <c r="F268" i="5"/>
  <c r="K267" i="5"/>
  <c r="P272" i="5" s="1"/>
  <c r="J267" i="5"/>
  <c r="W267" i="5"/>
  <c r="I267" i="5"/>
  <c r="H267" i="5"/>
  <c r="G267" i="5"/>
  <c r="F267" i="5"/>
  <c r="C266" i="5"/>
  <c r="V265" i="5"/>
  <c r="T265" i="5"/>
  <c r="R265" i="5"/>
  <c r="K269" i="5" s="1"/>
  <c r="U265" i="5"/>
  <c r="S265" i="5"/>
  <c r="I270" i="5" s="1"/>
  <c r="Q265" i="5"/>
  <c r="E265" i="5"/>
  <c r="D265" i="5"/>
  <c r="B265" i="5"/>
  <c r="A265" i="5"/>
  <c r="AA263" i="5"/>
  <c r="Z263" i="5"/>
  <c r="X263" i="5"/>
  <c r="K262" i="5"/>
  <c r="P263" i="5" s="1"/>
  <c r="J262" i="5"/>
  <c r="I262" i="5"/>
  <c r="H262" i="5"/>
  <c r="G262" i="5"/>
  <c r="F262" i="5"/>
  <c r="V262" i="5"/>
  <c r="T262" i="5"/>
  <c r="R262" i="5"/>
  <c r="U262" i="5"/>
  <c r="S262" i="5"/>
  <c r="Q262" i="5"/>
  <c r="E262" i="5"/>
  <c r="D262" i="5"/>
  <c r="B262" i="5"/>
  <c r="A262" i="5"/>
  <c r="AA260" i="5"/>
  <c r="Z260" i="5"/>
  <c r="X260" i="5"/>
  <c r="AB259" i="5"/>
  <c r="I259" i="5"/>
  <c r="H259" i="5"/>
  <c r="G259" i="5"/>
  <c r="E259" i="5"/>
  <c r="J258" i="5"/>
  <c r="E258" i="5"/>
  <c r="J257" i="5"/>
  <c r="E257" i="5"/>
  <c r="J256" i="5"/>
  <c r="E256" i="5"/>
  <c r="K255" i="5"/>
  <c r="J255" i="5"/>
  <c r="I255" i="5"/>
  <c r="H255" i="5"/>
  <c r="G255" i="5"/>
  <c r="F255" i="5"/>
  <c r="K254" i="5"/>
  <c r="J254" i="5"/>
  <c r="I254" i="5"/>
  <c r="W254" i="5" s="1"/>
  <c r="H254" i="5"/>
  <c r="G254" i="5"/>
  <c r="F254" i="5"/>
  <c r="K253" i="5"/>
  <c r="J253" i="5"/>
  <c r="I253" i="5"/>
  <c r="H253" i="5"/>
  <c r="G253" i="5"/>
  <c r="F253" i="5"/>
  <c r="K252" i="5"/>
  <c r="J252" i="5"/>
  <c r="W252" i="5"/>
  <c r="I252" i="5"/>
  <c r="H252" i="5"/>
  <c r="G252" i="5"/>
  <c r="F252" i="5"/>
  <c r="C251" i="5"/>
  <c r="V250" i="5"/>
  <c r="K258" i="5" s="1"/>
  <c r="T250" i="5"/>
  <c r="K257" i="5" s="1"/>
  <c r="R250" i="5"/>
  <c r="K256" i="5" s="1"/>
  <c r="U250" i="5"/>
  <c r="I258" i="5" s="1"/>
  <c r="S250" i="5"/>
  <c r="I257" i="5" s="1"/>
  <c r="Q250" i="5"/>
  <c r="I256" i="5" s="1"/>
  <c r="O260" i="5" s="1"/>
  <c r="E250" i="5"/>
  <c r="D250" i="5"/>
  <c r="B250" i="5"/>
  <c r="A250" i="5"/>
  <c r="AA248" i="5"/>
  <c r="Z248" i="5"/>
  <c r="Y248" i="5"/>
  <c r="X248" i="5"/>
  <c r="H248" i="5"/>
  <c r="K247" i="5"/>
  <c r="J247" i="5"/>
  <c r="I247" i="5"/>
  <c r="O248" i="5" s="1"/>
  <c r="H247" i="5"/>
  <c r="G247" i="5"/>
  <c r="F247" i="5"/>
  <c r="V247" i="5"/>
  <c r="T247" i="5"/>
  <c r="R247" i="5"/>
  <c r="U247" i="5"/>
  <c r="S247" i="5"/>
  <c r="Q247" i="5"/>
  <c r="E247" i="5"/>
  <c r="D247" i="5"/>
  <c r="B247" i="5"/>
  <c r="A247" i="5"/>
  <c r="AA245" i="5"/>
  <c r="Z245" i="5"/>
  <c r="X245" i="5"/>
  <c r="AB244" i="5"/>
  <c r="I244" i="5"/>
  <c r="H244" i="5"/>
  <c r="G244" i="5"/>
  <c r="E244" i="5"/>
  <c r="J243" i="5"/>
  <c r="E243" i="5"/>
  <c r="J242" i="5"/>
  <c r="E242" i="5"/>
  <c r="J241" i="5"/>
  <c r="E241" i="5"/>
  <c r="K240" i="5"/>
  <c r="J240" i="5"/>
  <c r="I240" i="5"/>
  <c r="H240" i="5"/>
  <c r="G240" i="5"/>
  <c r="F240" i="5"/>
  <c r="K239" i="5"/>
  <c r="J239" i="5"/>
  <c r="W239" i="5"/>
  <c r="I239" i="5"/>
  <c r="H239" i="5"/>
  <c r="G239" i="5"/>
  <c r="F239" i="5"/>
  <c r="K238" i="5"/>
  <c r="J238" i="5"/>
  <c r="I238" i="5"/>
  <c r="H238" i="5"/>
  <c r="G238" i="5"/>
  <c r="F238" i="5"/>
  <c r="K237" i="5"/>
  <c r="J237" i="5"/>
  <c r="I237" i="5"/>
  <c r="H237" i="5"/>
  <c r="G237" i="5"/>
  <c r="F237" i="5"/>
  <c r="C236" i="5"/>
  <c r="V235" i="5"/>
  <c r="K243" i="5" s="1"/>
  <c r="T235" i="5"/>
  <c r="K242" i="5" s="1"/>
  <c r="R235" i="5"/>
  <c r="K241" i="5" s="1"/>
  <c r="U235" i="5"/>
  <c r="I243" i="5" s="1"/>
  <c r="S235" i="5"/>
  <c r="I242" i="5" s="1"/>
  <c r="Q235" i="5"/>
  <c r="I241" i="5" s="1"/>
  <c r="Y245" i="5" s="1"/>
  <c r="E235" i="5"/>
  <c r="D235" i="5"/>
  <c r="B235" i="5"/>
  <c r="A235" i="5"/>
  <c r="AA233" i="5"/>
  <c r="Z233" i="5"/>
  <c r="X233" i="5"/>
  <c r="I232" i="5"/>
  <c r="AB232" i="5" s="1"/>
  <c r="H232" i="5"/>
  <c r="G232" i="5"/>
  <c r="E232" i="5"/>
  <c r="J231" i="5"/>
  <c r="E231" i="5"/>
  <c r="J230" i="5"/>
  <c r="E230" i="5"/>
  <c r="J229" i="5"/>
  <c r="E229" i="5"/>
  <c r="K228" i="5"/>
  <c r="J228" i="5"/>
  <c r="H228" i="5"/>
  <c r="AA228" i="5"/>
  <c r="Z228" i="5"/>
  <c r="Y228" i="5"/>
  <c r="X228" i="5"/>
  <c r="I228" i="5"/>
  <c r="F228" i="5"/>
  <c r="V228" i="5"/>
  <c r="T228" i="5"/>
  <c r="R228" i="5"/>
  <c r="U228" i="5"/>
  <c r="S228" i="5"/>
  <c r="Q228" i="5"/>
  <c r="E228" i="5"/>
  <c r="D228" i="5"/>
  <c r="B228" i="5"/>
  <c r="A228" i="5"/>
  <c r="K227" i="5"/>
  <c r="J227" i="5"/>
  <c r="H227" i="5"/>
  <c r="AA227" i="5"/>
  <c r="Z227" i="5"/>
  <c r="X227" i="5"/>
  <c r="I227" i="5"/>
  <c r="Y227" i="5" s="1"/>
  <c r="F227" i="5"/>
  <c r="V227" i="5"/>
  <c r="T227" i="5"/>
  <c r="R227" i="5"/>
  <c r="U227" i="5"/>
  <c r="S227" i="5"/>
  <c r="Q227" i="5"/>
  <c r="E227" i="5"/>
  <c r="D227" i="5"/>
  <c r="B227" i="5"/>
  <c r="A227" i="5"/>
  <c r="K226" i="5"/>
  <c r="J226" i="5"/>
  <c r="I226" i="5"/>
  <c r="H226" i="5"/>
  <c r="G226" i="5"/>
  <c r="F226" i="5"/>
  <c r="K225" i="5"/>
  <c r="J225" i="5"/>
  <c r="I225" i="5"/>
  <c r="W225" i="5" s="1"/>
  <c r="H225" i="5"/>
  <c r="G225" i="5"/>
  <c r="F225" i="5"/>
  <c r="K224" i="5"/>
  <c r="J224" i="5"/>
  <c r="I224" i="5"/>
  <c r="H224" i="5"/>
  <c r="G224" i="5"/>
  <c r="F224" i="5"/>
  <c r="K223" i="5"/>
  <c r="J223" i="5"/>
  <c r="W223" i="5"/>
  <c r="I223" i="5"/>
  <c r="H223" i="5"/>
  <c r="G223" i="5"/>
  <c r="F223" i="5"/>
  <c r="V222" i="5"/>
  <c r="K231" i="5" s="1"/>
  <c r="T222" i="5"/>
  <c r="R222" i="5"/>
  <c r="U222" i="5"/>
  <c r="I231" i="5" s="1"/>
  <c r="S222" i="5"/>
  <c r="I230" i="5" s="1"/>
  <c r="Q222" i="5"/>
  <c r="I229" i="5" s="1"/>
  <c r="E222" i="5"/>
  <c r="D222" i="5"/>
  <c r="B222" i="5"/>
  <c r="A222" i="5"/>
  <c r="AA220" i="5"/>
  <c r="Z220" i="5"/>
  <c r="X220" i="5"/>
  <c r="I219" i="5"/>
  <c r="AB219" i="5" s="1"/>
  <c r="H219" i="5"/>
  <c r="G219" i="5"/>
  <c r="E219" i="5"/>
  <c r="J218" i="5"/>
  <c r="E218" i="5"/>
  <c r="K217" i="5"/>
  <c r="J217" i="5"/>
  <c r="E217" i="5"/>
  <c r="K216" i="5"/>
  <c r="J216" i="5"/>
  <c r="E216" i="5"/>
  <c r="K215" i="5"/>
  <c r="J215" i="5"/>
  <c r="H215" i="5"/>
  <c r="AA215" i="5"/>
  <c r="Z215" i="5"/>
  <c r="Y215" i="5"/>
  <c r="X215" i="5"/>
  <c r="I215" i="5"/>
  <c r="F215" i="5"/>
  <c r="V215" i="5"/>
  <c r="T215" i="5"/>
  <c r="R215" i="5"/>
  <c r="U215" i="5"/>
  <c r="S215" i="5"/>
  <c r="Q215" i="5"/>
  <c r="E215" i="5"/>
  <c r="D215" i="5"/>
  <c r="B215" i="5"/>
  <c r="A215" i="5"/>
  <c r="K214" i="5"/>
  <c r="J214" i="5"/>
  <c r="I214" i="5"/>
  <c r="H214" i="5"/>
  <c r="G214" i="5"/>
  <c r="F214" i="5"/>
  <c r="K213" i="5"/>
  <c r="J213" i="5"/>
  <c r="I213" i="5"/>
  <c r="W213" i="5" s="1"/>
  <c r="H213" i="5"/>
  <c r="G213" i="5"/>
  <c r="F213" i="5"/>
  <c r="K212" i="5"/>
  <c r="J212" i="5"/>
  <c r="I212" i="5"/>
  <c r="H212" i="5"/>
  <c r="G212" i="5"/>
  <c r="F212" i="5"/>
  <c r="K211" i="5"/>
  <c r="J211" i="5"/>
  <c r="W211" i="5"/>
  <c r="I211" i="5"/>
  <c r="H211" i="5"/>
  <c r="G211" i="5"/>
  <c r="F211" i="5"/>
  <c r="V210" i="5"/>
  <c r="K218" i="5" s="1"/>
  <c r="T210" i="5"/>
  <c r="R210" i="5"/>
  <c r="U210" i="5"/>
  <c r="I218" i="5" s="1"/>
  <c r="S210" i="5"/>
  <c r="I217" i="5" s="1"/>
  <c r="Q210" i="5"/>
  <c r="I216" i="5" s="1"/>
  <c r="E210" i="5"/>
  <c r="D210" i="5"/>
  <c r="B210" i="5"/>
  <c r="A210" i="5"/>
  <c r="AA208" i="5"/>
  <c r="Z208" i="5"/>
  <c r="X208" i="5"/>
  <c r="AB207" i="5"/>
  <c r="I207" i="5"/>
  <c r="H207" i="5"/>
  <c r="G207" i="5"/>
  <c r="E207" i="5"/>
  <c r="K206" i="5"/>
  <c r="J206" i="5"/>
  <c r="E206" i="5"/>
  <c r="J205" i="5"/>
  <c r="E205" i="5"/>
  <c r="J204" i="5"/>
  <c r="I204" i="5"/>
  <c r="E204" i="5"/>
  <c r="K203" i="5"/>
  <c r="J203" i="5"/>
  <c r="H203" i="5"/>
  <c r="AA203" i="5"/>
  <c r="Z203" i="5"/>
  <c r="Y203" i="5"/>
  <c r="X203" i="5"/>
  <c r="I203" i="5"/>
  <c r="F203" i="5"/>
  <c r="V203" i="5"/>
  <c r="T203" i="5"/>
  <c r="R203" i="5"/>
  <c r="U203" i="5"/>
  <c r="S203" i="5"/>
  <c r="Q203" i="5"/>
  <c r="E203" i="5"/>
  <c r="D203" i="5"/>
  <c r="B203" i="5"/>
  <c r="A203" i="5"/>
  <c r="K202" i="5"/>
  <c r="J202" i="5"/>
  <c r="I202" i="5"/>
  <c r="H202" i="5"/>
  <c r="G202" i="5"/>
  <c r="F202" i="5"/>
  <c r="K201" i="5"/>
  <c r="J201" i="5"/>
  <c r="I201" i="5"/>
  <c r="W201" i="5" s="1"/>
  <c r="H201" i="5"/>
  <c r="G201" i="5"/>
  <c r="F201" i="5"/>
  <c r="K200" i="5"/>
  <c r="J200" i="5"/>
  <c r="I200" i="5"/>
  <c r="H200" i="5"/>
  <c r="G200" i="5"/>
  <c r="F200" i="5"/>
  <c r="K199" i="5"/>
  <c r="J199" i="5"/>
  <c r="I199" i="5"/>
  <c r="H199" i="5"/>
  <c r="G199" i="5"/>
  <c r="F199" i="5"/>
  <c r="V198" i="5"/>
  <c r="T198" i="5"/>
  <c r="K205" i="5" s="1"/>
  <c r="R198" i="5"/>
  <c r="K204" i="5" s="1"/>
  <c r="U198" i="5"/>
  <c r="I206" i="5" s="1"/>
  <c r="S198" i="5"/>
  <c r="I205" i="5" s="1"/>
  <c r="Q198" i="5"/>
  <c r="E198" i="5"/>
  <c r="D198" i="5"/>
  <c r="B198" i="5"/>
  <c r="A198" i="5"/>
  <c r="AA196" i="5"/>
  <c r="Z196" i="5"/>
  <c r="Y196" i="5"/>
  <c r="I195" i="5"/>
  <c r="AB195" i="5" s="1"/>
  <c r="H195" i="5"/>
  <c r="G195" i="5"/>
  <c r="E195" i="5"/>
  <c r="J194" i="5"/>
  <c r="E194" i="5"/>
  <c r="J193" i="5"/>
  <c r="E193" i="5"/>
  <c r="K192" i="5"/>
  <c r="J192" i="5"/>
  <c r="I192" i="5"/>
  <c r="E192" i="5"/>
  <c r="K191" i="5"/>
  <c r="J191" i="5"/>
  <c r="I191" i="5"/>
  <c r="W191" i="5" s="1"/>
  <c r="H191" i="5"/>
  <c r="G191" i="5"/>
  <c r="F191" i="5"/>
  <c r="K190" i="5"/>
  <c r="J190" i="5"/>
  <c r="I190" i="5"/>
  <c r="X196" i="5" s="1"/>
  <c r="H190" i="5"/>
  <c r="G190" i="5"/>
  <c r="F190" i="5"/>
  <c r="K189" i="5"/>
  <c r="J189" i="5"/>
  <c r="W189" i="5"/>
  <c r="I189" i="5"/>
  <c r="H189" i="5"/>
  <c r="G189" i="5"/>
  <c r="F189" i="5"/>
  <c r="V188" i="5"/>
  <c r="K194" i="5" s="1"/>
  <c r="T188" i="5"/>
  <c r="K193" i="5" s="1"/>
  <c r="P196" i="5" s="1"/>
  <c r="R188" i="5"/>
  <c r="U188" i="5"/>
  <c r="I194" i="5" s="1"/>
  <c r="S188" i="5"/>
  <c r="I193" i="5" s="1"/>
  <c r="Q188" i="5"/>
  <c r="E188" i="5"/>
  <c r="D188" i="5"/>
  <c r="B188" i="5"/>
  <c r="A188" i="5"/>
  <c r="A187" i="5"/>
  <c r="H185" i="5"/>
  <c r="J185" i="5"/>
  <c r="H184" i="5"/>
  <c r="J184" i="5"/>
  <c r="A183" i="5"/>
  <c r="AA180" i="5"/>
  <c r="Z180" i="5"/>
  <c r="Y180" i="5"/>
  <c r="J179" i="5"/>
  <c r="E179" i="5"/>
  <c r="K178" i="5"/>
  <c r="J178" i="5"/>
  <c r="I178" i="5"/>
  <c r="W178" i="5" s="1"/>
  <c r="H178" i="5"/>
  <c r="G178" i="5"/>
  <c r="F178" i="5"/>
  <c r="K177" i="5"/>
  <c r="J180" i="5" s="1"/>
  <c r="J177" i="5"/>
  <c r="I177" i="5"/>
  <c r="H177" i="5"/>
  <c r="G177" i="5"/>
  <c r="F177" i="5"/>
  <c r="C176" i="5"/>
  <c r="V175" i="5"/>
  <c r="K179" i="5" s="1"/>
  <c r="T175" i="5"/>
  <c r="R175" i="5"/>
  <c r="U175" i="5"/>
  <c r="I179" i="5" s="1"/>
  <c r="S175" i="5"/>
  <c r="Q175" i="5"/>
  <c r="E175" i="5"/>
  <c r="D175" i="5"/>
  <c r="B175" i="5"/>
  <c r="A175" i="5"/>
  <c r="AA173" i="5"/>
  <c r="Z173" i="5"/>
  <c r="Y173" i="5"/>
  <c r="I172" i="5"/>
  <c r="AB172" i="5" s="1"/>
  <c r="H172" i="5"/>
  <c r="G172" i="5"/>
  <c r="E172" i="5"/>
  <c r="K171" i="5"/>
  <c r="J171" i="5"/>
  <c r="E171" i="5"/>
  <c r="J170" i="5"/>
  <c r="I170" i="5"/>
  <c r="X173" i="5" s="1"/>
  <c r="E170" i="5"/>
  <c r="K169" i="5"/>
  <c r="P173" i="5" s="1"/>
  <c r="J169" i="5"/>
  <c r="I169" i="5"/>
  <c r="O173" i="5" s="1"/>
  <c r="H169" i="5"/>
  <c r="G169" i="5"/>
  <c r="F169" i="5"/>
  <c r="C168" i="5"/>
  <c r="V167" i="5"/>
  <c r="T167" i="5"/>
  <c r="R167" i="5"/>
  <c r="K170" i="5" s="1"/>
  <c r="J173" i="5" s="1"/>
  <c r="U167" i="5"/>
  <c r="S167" i="5"/>
  <c r="I171" i="5" s="1"/>
  <c r="Q167" i="5"/>
  <c r="E167" i="5"/>
  <c r="D167" i="5"/>
  <c r="B167" i="5"/>
  <c r="A167" i="5"/>
  <c r="AA165" i="5"/>
  <c r="Z165" i="5"/>
  <c r="Y165" i="5"/>
  <c r="I164" i="5"/>
  <c r="AB164" i="5" s="1"/>
  <c r="H164" i="5"/>
  <c r="G164" i="5"/>
  <c r="E164" i="5"/>
  <c r="J163" i="5"/>
  <c r="I163" i="5"/>
  <c r="E163" i="5"/>
  <c r="J162" i="5"/>
  <c r="E162" i="5"/>
  <c r="J161" i="5"/>
  <c r="E161" i="5"/>
  <c r="K160" i="5"/>
  <c r="J160" i="5"/>
  <c r="H160" i="5"/>
  <c r="AA160" i="5"/>
  <c r="Z160" i="5"/>
  <c r="Y160" i="5"/>
  <c r="I160" i="5"/>
  <c r="X160" i="5" s="1"/>
  <c r="F160" i="5"/>
  <c r="V160" i="5"/>
  <c r="T160" i="5"/>
  <c r="R160" i="5"/>
  <c r="K161" i="5" s="1"/>
  <c r="U160" i="5"/>
  <c r="S160" i="5"/>
  <c r="Q160" i="5"/>
  <c r="E160" i="5"/>
  <c r="D160" i="5"/>
  <c r="B160" i="5"/>
  <c r="A160" i="5"/>
  <c r="K159" i="5"/>
  <c r="J159" i="5"/>
  <c r="I159" i="5"/>
  <c r="H159" i="5"/>
  <c r="G159" i="5"/>
  <c r="F159" i="5"/>
  <c r="K158" i="5"/>
  <c r="J158" i="5"/>
  <c r="W158" i="5"/>
  <c r="I158" i="5"/>
  <c r="H158" i="5"/>
  <c r="G158" i="5"/>
  <c r="F158" i="5"/>
  <c r="K157" i="5"/>
  <c r="J157" i="5"/>
  <c r="I157" i="5"/>
  <c r="H157" i="5"/>
  <c r="G157" i="5"/>
  <c r="F157" i="5"/>
  <c r="K156" i="5"/>
  <c r="J156" i="5"/>
  <c r="I156" i="5"/>
  <c r="H165" i="5" s="1"/>
  <c r="H156" i="5"/>
  <c r="G156" i="5"/>
  <c r="F156" i="5"/>
  <c r="C155" i="5"/>
  <c r="V154" i="5"/>
  <c r="K163" i="5" s="1"/>
  <c r="T154" i="5"/>
  <c r="K162" i="5" s="1"/>
  <c r="R154" i="5"/>
  <c r="U154" i="5"/>
  <c r="S154" i="5"/>
  <c r="I162" i="5" s="1"/>
  <c r="Q154" i="5"/>
  <c r="I161" i="5" s="1"/>
  <c r="E154" i="5"/>
  <c r="D154" i="5"/>
  <c r="B154" i="5"/>
  <c r="A154" i="5"/>
  <c r="AA152" i="5"/>
  <c r="Z152" i="5"/>
  <c r="Y152" i="5"/>
  <c r="I151" i="5"/>
  <c r="AB151" i="5" s="1"/>
  <c r="H151" i="5"/>
  <c r="G151" i="5"/>
  <c r="E151" i="5"/>
  <c r="J150" i="5"/>
  <c r="I150" i="5"/>
  <c r="E150" i="5"/>
  <c r="J149" i="5"/>
  <c r="I149" i="5"/>
  <c r="E149" i="5"/>
  <c r="K148" i="5"/>
  <c r="J148" i="5"/>
  <c r="H148" i="5"/>
  <c r="AA148" i="5"/>
  <c r="Z148" i="5"/>
  <c r="Y148" i="5"/>
  <c r="X148" i="5"/>
  <c r="I148" i="5"/>
  <c r="F148" i="5"/>
  <c r="V148" i="5"/>
  <c r="T148" i="5"/>
  <c r="R148" i="5"/>
  <c r="U148" i="5"/>
  <c r="S148" i="5"/>
  <c r="Q148" i="5"/>
  <c r="E148" i="5"/>
  <c r="D148" i="5"/>
  <c r="B148" i="5"/>
  <c r="A148" i="5"/>
  <c r="K147" i="5"/>
  <c r="J147" i="5"/>
  <c r="I147" i="5"/>
  <c r="H147" i="5"/>
  <c r="G147" i="5"/>
  <c r="F147" i="5"/>
  <c r="K146" i="5"/>
  <c r="J146" i="5"/>
  <c r="I146" i="5"/>
  <c r="X152" i="5" s="1"/>
  <c r="H146" i="5"/>
  <c r="G146" i="5"/>
  <c r="F146" i="5"/>
  <c r="C145" i="5"/>
  <c r="V144" i="5"/>
  <c r="T144" i="5"/>
  <c r="K150" i="5" s="1"/>
  <c r="R144" i="5"/>
  <c r="K149" i="5" s="1"/>
  <c r="U144" i="5"/>
  <c r="S144" i="5"/>
  <c r="Q144" i="5"/>
  <c r="E144" i="5"/>
  <c r="D144" i="5"/>
  <c r="B144" i="5"/>
  <c r="A144" i="5"/>
  <c r="AA142" i="5"/>
  <c r="Z142" i="5"/>
  <c r="Y142" i="5"/>
  <c r="I141" i="5"/>
  <c r="AB141" i="5" s="1"/>
  <c r="H141" i="5"/>
  <c r="G141" i="5"/>
  <c r="E141" i="5"/>
  <c r="J140" i="5"/>
  <c r="I140" i="5"/>
  <c r="E140" i="5"/>
  <c r="J139" i="5"/>
  <c r="E139" i="5"/>
  <c r="K138" i="5"/>
  <c r="J138" i="5"/>
  <c r="E138" i="5"/>
  <c r="K137" i="5"/>
  <c r="J137" i="5"/>
  <c r="H137" i="5"/>
  <c r="AA137" i="5"/>
  <c r="Z137" i="5"/>
  <c r="Y137" i="5"/>
  <c r="I137" i="5"/>
  <c r="X137" i="5" s="1"/>
  <c r="F137" i="5"/>
  <c r="V137" i="5"/>
  <c r="T137" i="5"/>
  <c r="K139" i="5" s="1"/>
  <c r="R137" i="5"/>
  <c r="U137" i="5"/>
  <c r="S137" i="5"/>
  <c r="Q137" i="5"/>
  <c r="I138" i="5" s="1"/>
  <c r="X142" i="5" s="1"/>
  <c r="E137" i="5"/>
  <c r="D137" i="5"/>
  <c r="B137" i="5"/>
  <c r="A137" i="5"/>
  <c r="K136" i="5"/>
  <c r="J136" i="5"/>
  <c r="I136" i="5"/>
  <c r="H136" i="5"/>
  <c r="G136" i="5"/>
  <c r="F136" i="5"/>
  <c r="K135" i="5"/>
  <c r="J135" i="5"/>
  <c r="I135" i="5"/>
  <c r="W135" i="5" s="1"/>
  <c r="H135" i="5"/>
  <c r="G135" i="5"/>
  <c r="F135" i="5"/>
  <c r="K134" i="5"/>
  <c r="J134" i="5"/>
  <c r="I134" i="5"/>
  <c r="H134" i="5"/>
  <c r="G134" i="5"/>
  <c r="F134" i="5"/>
  <c r="K133" i="5"/>
  <c r="J133" i="5"/>
  <c r="W133" i="5"/>
  <c r="I133" i="5"/>
  <c r="O142" i="5" s="1"/>
  <c r="H133" i="5"/>
  <c r="G133" i="5"/>
  <c r="F133" i="5"/>
  <c r="C132" i="5"/>
  <c r="V131" i="5"/>
  <c r="K140" i="5" s="1"/>
  <c r="T131" i="5"/>
  <c r="R131" i="5"/>
  <c r="U131" i="5"/>
  <c r="S131" i="5"/>
  <c r="I139" i="5" s="1"/>
  <c r="Q131" i="5"/>
  <c r="E131" i="5"/>
  <c r="D131" i="5"/>
  <c r="B131" i="5"/>
  <c r="A131" i="5"/>
  <c r="AA129" i="5"/>
  <c r="Z129" i="5"/>
  <c r="Y129" i="5"/>
  <c r="AB128" i="5"/>
  <c r="I128" i="5"/>
  <c r="H128" i="5"/>
  <c r="G128" i="5"/>
  <c r="E128" i="5"/>
  <c r="J127" i="5"/>
  <c r="E127" i="5"/>
  <c r="J126" i="5"/>
  <c r="E126" i="5"/>
  <c r="J125" i="5"/>
  <c r="I125" i="5"/>
  <c r="E125" i="5"/>
  <c r="K124" i="5"/>
  <c r="J124" i="5"/>
  <c r="H124" i="5"/>
  <c r="AA124" i="5"/>
  <c r="Z124" i="5"/>
  <c r="Y124" i="5"/>
  <c r="I124" i="5"/>
  <c r="X124" i="5" s="1"/>
  <c r="F124" i="5"/>
  <c r="V124" i="5"/>
  <c r="T124" i="5"/>
  <c r="R124" i="5"/>
  <c r="U124" i="5"/>
  <c r="S124" i="5"/>
  <c r="Q124" i="5"/>
  <c r="E124" i="5"/>
  <c r="D124" i="5"/>
  <c r="B124" i="5"/>
  <c r="A124" i="5"/>
  <c r="K123" i="5"/>
  <c r="J123" i="5"/>
  <c r="I123" i="5"/>
  <c r="H123" i="5"/>
  <c r="G123" i="5"/>
  <c r="F123" i="5"/>
  <c r="K122" i="5"/>
  <c r="J122" i="5"/>
  <c r="I122" i="5"/>
  <c r="W122" i="5" s="1"/>
  <c r="H122" i="5"/>
  <c r="G122" i="5"/>
  <c r="F122" i="5"/>
  <c r="K121" i="5"/>
  <c r="J121" i="5"/>
  <c r="I121" i="5"/>
  <c r="H121" i="5"/>
  <c r="G121" i="5"/>
  <c r="F121" i="5"/>
  <c r="K120" i="5"/>
  <c r="J120" i="5"/>
  <c r="I120" i="5"/>
  <c r="X129" i="5" s="1"/>
  <c r="H120" i="5"/>
  <c r="G120" i="5"/>
  <c r="F120" i="5"/>
  <c r="C119" i="5"/>
  <c r="V118" i="5"/>
  <c r="K127" i="5" s="1"/>
  <c r="T118" i="5"/>
  <c r="K126" i="5" s="1"/>
  <c r="R118" i="5"/>
  <c r="K125" i="5" s="1"/>
  <c r="U118" i="5"/>
  <c r="I127" i="5" s="1"/>
  <c r="S118" i="5"/>
  <c r="I126" i="5" s="1"/>
  <c r="Q118" i="5"/>
  <c r="E118" i="5"/>
  <c r="D118" i="5"/>
  <c r="B118" i="5"/>
  <c r="A118" i="5"/>
  <c r="AA116" i="5"/>
  <c r="Z116" i="5"/>
  <c r="Y116" i="5"/>
  <c r="I115" i="5"/>
  <c r="AB115" i="5" s="1"/>
  <c r="H115" i="5"/>
  <c r="G115" i="5"/>
  <c r="E115" i="5"/>
  <c r="J114" i="5"/>
  <c r="I114" i="5"/>
  <c r="E114" i="5"/>
  <c r="J113" i="5"/>
  <c r="E113" i="5"/>
  <c r="K112" i="5"/>
  <c r="J112" i="5"/>
  <c r="E112" i="5"/>
  <c r="K111" i="5"/>
  <c r="J111" i="5"/>
  <c r="H111" i="5"/>
  <c r="AA111" i="5"/>
  <c r="Z111" i="5"/>
  <c r="Y111" i="5"/>
  <c r="I111" i="5"/>
  <c r="X111" i="5" s="1"/>
  <c r="F111" i="5"/>
  <c r="V111" i="5"/>
  <c r="T111" i="5"/>
  <c r="R111" i="5"/>
  <c r="U111" i="5"/>
  <c r="S111" i="5"/>
  <c r="Q111" i="5"/>
  <c r="E111" i="5"/>
  <c r="D111" i="5"/>
  <c r="B111" i="5"/>
  <c r="A111" i="5"/>
  <c r="K110" i="5"/>
  <c r="J110" i="5"/>
  <c r="I110" i="5"/>
  <c r="W110" i="5" s="1"/>
  <c r="H110" i="5"/>
  <c r="G110" i="5"/>
  <c r="F110" i="5"/>
  <c r="K109" i="5"/>
  <c r="J109" i="5"/>
  <c r="I109" i="5"/>
  <c r="H109" i="5"/>
  <c r="G109" i="5"/>
  <c r="F109" i="5"/>
  <c r="K108" i="5"/>
  <c r="P116" i="5" s="1"/>
  <c r="J108" i="5"/>
  <c r="W108" i="5"/>
  <c r="I108" i="5"/>
  <c r="H108" i="5"/>
  <c r="G108" i="5"/>
  <c r="F108" i="5"/>
  <c r="V107" i="5"/>
  <c r="K114" i="5" s="1"/>
  <c r="T107" i="5"/>
  <c r="K113" i="5" s="1"/>
  <c r="R107" i="5"/>
  <c r="U107" i="5"/>
  <c r="S107" i="5"/>
  <c r="I113" i="5" s="1"/>
  <c r="Q107" i="5"/>
  <c r="I112" i="5" s="1"/>
  <c r="X116" i="5" s="1"/>
  <c r="E107" i="5"/>
  <c r="D107" i="5"/>
  <c r="B107" i="5"/>
  <c r="A107" i="5"/>
  <c r="AA105" i="5"/>
  <c r="Z105" i="5"/>
  <c r="Y105" i="5"/>
  <c r="I104" i="5"/>
  <c r="AB104" i="5" s="1"/>
  <c r="H104" i="5"/>
  <c r="G104" i="5"/>
  <c r="E104" i="5"/>
  <c r="K103" i="5"/>
  <c r="J103" i="5"/>
  <c r="E103" i="5"/>
  <c r="J102" i="5"/>
  <c r="I102" i="5"/>
  <c r="E102" i="5"/>
  <c r="K101" i="5"/>
  <c r="J101" i="5"/>
  <c r="E101" i="5"/>
  <c r="K100" i="5"/>
  <c r="J100" i="5"/>
  <c r="H100" i="5"/>
  <c r="AA100" i="5"/>
  <c r="Z100" i="5"/>
  <c r="Y100" i="5"/>
  <c r="X100" i="5"/>
  <c r="I100" i="5"/>
  <c r="F100" i="5"/>
  <c r="V100" i="5"/>
  <c r="T100" i="5"/>
  <c r="R100" i="5"/>
  <c r="U100" i="5"/>
  <c r="S100" i="5"/>
  <c r="Q100" i="5"/>
  <c r="E100" i="5"/>
  <c r="D100" i="5"/>
  <c r="B100" i="5"/>
  <c r="A100" i="5"/>
  <c r="K99" i="5"/>
  <c r="J99" i="5"/>
  <c r="I99" i="5"/>
  <c r="W99" i="5" s="1"/>
  <c r="H99" i="5"/>
  <c r="G99" i="5"/>
  <c r="F99" i="5"/>
  <c r="K98" i="5"/>
  <c r="J98" i="5"/>
  <c r="I98" i="5"/>
  <c r="H98" i="5"/>
  <c r="G98" i="5"/>
  <c r="F98" i="5"/>
  <c r="K97" i="5"/>
  <c r="P105" i="5" s="1"/>
  <c r="J97" i="5"/>
  <c r="I97" i="5"/>
  <c r="O105" i="5" s="1"/>
  <c r="H97" i="5"/>
  <c r="G97" i="5"/>
  <c r="F97" i="5"/>
  <c r="V96" i="5"/>
  <c r="T96" i="5"/>
  <c r="K102" i="5" s="1"/>
  <c r="J105" i="5" s="1"/>
  <c r="R96" i="5"/>
  <c r="U96" i="5"/>
  <c r="I103" i="5" s="1"/>
  <c r="S96" i="5"/>
  <c r="Q96" i="5"/>
  <c r="I101" i="5" s="1"/>
  <c r="E96" i="5"/>
  <c r="D96" i="5"/>
  <c r="B96" i="5"/>
  <c r="A96" i="5"/>
  <c r="AA94" i="5"/>
  <c r="Z94" i="5"/>
  <c r="Y94" i="5"/>
  <c r="I93" i="5"/>
  <c r="AB93" i="5" s="1"/>
  <c r="H93" i="5"/>
  <c r="G93" i="5"/>
  <c r="E93" i="5"/>
  <c r="K92" i="5"/>
  <c r="J92" i="5"/>
  <c r="E92" i="5"/>
  <c r="J91" i="5"/>
  <c r="I91" i="5"/>
  <c r="E91" i="5"/>
  <c r="J90" i="5"/>
  <c r="I90" i="5"/>
  <c r="E90" i="5"/>
  <c r="K89" i="5"/>
  <c r="J89" i="5"/>
  <c r="H89" i="5"/>
  <c r="AA89" i="5"/>
  <c r="Z89" i="5"/>
  <c r="Y89" i="5"/>
  <c r="X89" i="5"/>
  <c r="I89" i="5"/>
  <c r="F89" i="5"/>
  <c r="V89" i="5"/>
  <c r="T89" i="5"/>
  <c r="R89" i="5"/>
  <c r="U89" i="5"/>
  <c r="S89" i="5"/>
  <c r="Q89" i="5"/>
  <c r="E89" i="5"/>
  <c r="D89" i="5"/>
  <c r="B89" i="5"/>
  <c r="A89" i="5"/>
  <c r="K88" i="5"/>
  <c r="J88" i="5"/>
  <c r="I88" i="5"/>
  <c r="W88" i="5" s="1"/>
  <c r="H88" i="5"/>
  <c r="G88" i="5"/>
  <c r="F88" i="5"/>
  <c r="K87" i="5"/>
  <c r="J87" i="5"/>
  <c r="I87" i="5"/>
  <c r="H87" i="5"/>
  <c r="G87" i="5"/>
  <c r="F87" i="5"/>
  <c r="K86" i="5"/>
  <c r="J86" i="5"/>
  <c r="W86" i="5"/>
  <c r="I86" i="5"/>
  <c r="X94" i="5" s="1"/>
  <c r="H86" i="5"/>
  <c r="G86" i="5"/>
  <c r="F86" i="5"/>
  <c r="V85" i="5"/>
  <c r="T85" i="5"/>
  <c r="K91" i="5" s="1"/>
  <c r="R85" i="5"/>
  <c r="K90" i="5" s="1"/>
  <c r="J94" i="5" s="1"/>
  <c r="U85" i="5"/>
  <c r="I92" i="5" s="1"/>
  <c r="S85" i="5"/>
  <c r="Q85" i="5"/>
  <c r="E85" i="5"/>
  <c r="D85" i="5"/>
  <c r="B85" i="5"/>
  <c r="A85" i="5"/>
  <c r="AA83" i="5"/>
  <c r="Z83" i="5"/>
  <c r="Y83" i="5"/>
  <c r="I82" i="5"/>
  <c r="AB82" i="5" s="1"/>
  <c r="H82" i="5"/>
  <c r="G82" i="5"/>
  <c r="E82" i="5"/>
  <c r="J81" i="5"/>
  <c r="I81" i="5"/>
  <c r="E81" i="5"/>
  <c r="J80" i="5"/>
  <c r="E80" i="5"/>
  <c r="K79" i="5"/>
  <c r="J79" i="5"/>
  <c r="E79" i="5"/>
  <c r="K78" i="5"/>
  <c r="J78" i="5"/>
  <c r="H78" i="5"/>
  <c r="AA78" i="5"/>
  <c r="Z78" i="5"/>
  <c r="Y78" i="5"/>
  <c r="I78" i="5"/>
  <c r="X78" i="5" s="1"/>
  <c r="F78" i="5"/>
  <c r="V78" i="5"/>
  <c r="T78" i="5"/>
  <c r="R78" i="5"/>
  <c r="U78" i="5"/>
  <c r="S78" i="5"/>
  <c r="Q78" i="5"/>
  <c r="E78" i="5"/>
  <c r="D78" i="5"/>
  <c r="B78" i="5"/>
  <c r="A78" i="5"/>
  <c r="K77" i="5"/>
  <c r="J77" i="5"/>
  <c r="I77" i="5"/>
  <c r="H77" i="5"/>
  <c r="G77" i="5"/>
  <c r="F77" i="5"/>
  <c r="K76" i="5"/>
  <c r="J76" i="5"/>
  <c r="I76" i="5"/>
  <c r="W76" i="5" s="1"/>
  <c r="H76" i="5"/>
  <c r="G76" i="5"/>
  <c r="F76" i="5"/>
  <c r="K75" i="5"/>
  <c r="J75" i="5"/>
  <c r="I75" i="5"/>
  <c r="H75" i="5"/>
  <c r="G75" i="5"/>
  <c r="F75" i="5"/>
  <c r="K74" i="5"/>
  <c r="J74" i="5"/>
  <c r="W74" i="5"/>
  <c r="I74" i="5"/>
  <c r="O83" i="5" s="1"/>
  <c r="H74" i="5"/>
  <c r="G74" i="5"/>
  <c r="F74" i="5"/>
  <c r="V73" i="5"/>
  <c r="K81" i="5" s="1"/>
  <c r="T73" i="5"/>
  <c r="K80" i="5" s="1"/>
  <c r="R73" i="5"/>
  <c r="U73" i="5"/>
  <c r="S73" i="5"/>
  <c r="I80" i="5" s="1"/>
  <c r="Q73" i="5"/>
  <c r="I79" i="5" s="1"/>
  <c r="E73" i="5"/>
  <c r="D73" i="5"/>
  <c r="B73" i="5"/>
  <c r="A73" i="5"/>
  <c r="AA71" i="5"/>
  <c r="Z71" i="5"/>
  <c r="Y71" i="5"/>
  <c r="I70" i="5"/>
  <c r="AB70" i="5" s="1"/>
  <c r="H70" i="5"/>
  <c r="G70" i="5"/>
  <c r="E70" i="5"/>
  <c r="K69" i="5"/>
  <c r="J69" i="5"/>
  <c r="E69" i="5"/>
  <c r="J68" i="5"/>
  <c r="I68" i="5"/>
  <c r="E68" i="5"/>
  <c r="K67" i="5"/>
  <c r="J67" i="5"/>
  <c r="I67" i="5"/>
  <c r="H67" i="5"/>
  <c r="G67" i="5"/>
  <c r="F67" i="5"/>
  <c r="C66" i="5"/>
  <c r="V65" i="5"/>
  <c r="T65" i="5"/>
  <c r="R65" i="5"/>
  <c r="K68" i="5" s="1"/>
  <c r="J71" i="5" s="1"/>
  <c r="U65" i="5"/>
  <c r="S65" i="5"/>
  <c r="I69" i="5" s="1"/>
  <c r="Q65" i="5"/>
  <c r="E65" i="5"/>
  <c r="D65" i="5"/>
  <c r="B65" i="5"/>
  <c r="A65" i="5"/>
  <c r="AA63" i="5"/>
  <c r="Z63" i="5"/>
  <c r="Y63" i="5"/>
  <c r="I62" i="5"/>
  <c r="AB62" i="5" s="1"/>
  <c r="H62" i="5"/>
  <c r="G62" i="5"/>
  <c r="E62" i="5"/>
  <c r="J61" i="5"/>
  <c r="I61" i="5"/>
  <c r="E61" i="5"/>
  <c r="J60" i="5"/>
  <c r="E60" i="5"/>
  <c r="J59" i="5"/>
  <c r="E59" i="5"/>
  <c r="K58" i="5"/>
  <c r="J58" i="5"/>
  <c r="I58" i="5"/>
  <c r="W58" i="5" s="1"/>
  <c r="H58" i="5"/>
  <c r="G58" i="5"/>
  <c r="F58" i="5"/>
  <c r="K57" i="5"/>
  <c r="J57" i="5"/>
  <c r="I57" i="5"/>
  <c r="X63" i="5" s="1"/>
  <c r="H57" i="5"/>
  <c r="G57" i="5"/>
  <c r="F57" i="5"/>
  <c r="K56" i="5"/>
  <c r="J56" i="5"/>
  <c r="W56" i="5"/>
  <c r="I56" i="5"/>
  <c r="H56" i="5"/>
  <c r="G56" i="5"/>
  <c r="F56" i="5"/>
  <c r="C55" i="5"/>
  <c r="V54" i="5"/>
  <c r="K61" i="5" s="1"/>
  <c r="T54" i="5"/>
  <c r="K60" i="5" s="1"/>
  <c r="R54" i="5"/>
  <c r="K59" i="5" s="1"/>
  <c r="U54" i="5"/>
  <c r="S54" i="5"/>
  <c r="I60" i="5" s="1"/>
  <c r="Q54" i="5"/>
  <c r="I59" i="5" s="1"/>
  <c r="E54" i="5"/>
  <c r="D54" i="5"/>
  <c r="B54" i="5"/>
  <c r="A54" i="5"/>
  <c r="AA52" i="5"/>
  <c r="Z52" i="5"/>
  <c r="Y52" i="5"/>
  <c r="AB51" i="5"/>
  <c r="I51" i="5"/>
  <c r="H51" i="5"/>
  <c r="G51" i="5"/>
  <c r="E51" i="5"/>
  <c r="J50" i="5"/>
  <c r="E50" i="5"/>
  <c r="J49" i="5"/>
  <c r="E49" i="5"/>
  <c r="J48" i="5"/>
  <c r="E48" i="5"/>
  <c r="K47" i="5"/>
  <c r="J47" i="5"/>
  <c r="I47" i="5"/>
  <c r="W47" i="5" s="1"/>
  <c r="H47" i="5"/>
  <c r="G47" i="5"/>
  <c r="F47" i="5"/>
  <c r="K46" i="5"/>
  <c r="J46" i="5"/>
  <c r="I46" i="5"/>
  <c r="H46" i="5"/>
  <c r="G46" i="5"/>
  <c r="F46" i="5"/>
  <c r="K45" i="5"/>
  <c r="P52" i="5" s="1"/>
  <c r="J45" i="5"/>
  <c r="W45" i="5"/>
  <c r="I45" i="5"/>
  <c r="H45" i="5"/>
  <c r="G45" i="5"/>
  <c r="F45" i="5"/>
  <c r="C44" i="5"/>
  <c r="V43" i="5"/>
  <c r="K50" i="5" s="1"/>
  <c r="T43" i="5"/>
  <c r="K49" i="5" s="1"/>
  <c r="R43" i="5"/>
  <c r="K48" i="5" s="1"/>
  <c r="U43" i="5"/>
  <c r="I50" i="5" s="1"/>
  <c r="S43" i="5"/>
  <c r="I49" i="5" s="1"/>
  <c r="Q43" i="5"/>
  <c r="I48" i="5" s="1"/>
  <c r="E43" i="5"/>
  <c r="D43" i="5"/>
  <c r="B43" i="5"/>
  <c r="A43" i="5"/>
  <c r="AA41" i="5"/>
  <c r="Z41" i="5"/>
  <c r="Y41" i="5"/>
  <c r="AB40" i="5"/>
  <c r="I40" i="5"/>
  <c r="H40" i="5"/>
  <c r="G40" i="5"/>
  <c r="E40" i="5"/>
  <c r="J39" i="5"/>
  <c r="E39" i="5"/>
  <c r="J38" i="5"/>
  <c r="E38" i="5"/>
  <c r="J37" i="5"/>
  <c r="I37" i="5"/>
  <c r="E37" i="5"/>
  <c r="K36" i="5"/>
  <c r="J36" i="5"/>
  <c r="W36" i="5"/>
  <c r="I36" i="5"/>
  <c r="H36" i="5"/>
  <c r="G36" i="5"/>
  <c r="F36" i="5"/>
  <c r="K35" i="5"/>
  <c r="J35" i="5"/>
  <c r="I35" i="5"/>
  <c r="H35" i="5"/>
  <c r="G35" i="5"/>
  <c r="F35" i="5"/>
  <c r="K34" i="5"/>
  <c r="J34" i="5"/>
  <c r="I34" i="5"/>
  <c r="X41" i="5" s="1"/>
  <c r="H34" i="5"/>
  <c r="G34" i="5"/>
  <c r="F34" i="5"/>
  <c r="C33" i="5"/>
  <c r="V32" i="5"/>
  <c r="K39" i="5" s="1"/>
  <c r="T32" i="5"/>
  <c r="K38" i="5" s="1"/>
  <c r="R32" i="5"/>
  <c r="K37" i="5" s="1"/>
  <c r="U32" i="5"/>
  <c r="I39" i="5" s="1"/>
  <c r="S32" i="5"/>
  <c r="I38" i="5" s="1"/>
  <c r="Q32" i="5"/>
  <c r="E32" i="5"/>
  <c r="D32" i="5"/>
  <c r="B32" i="5"/>
  <c r="A32" i="5"/>
  <c r="A31" i="5"/>
  <c r="A29" i="5"/>
  <c r="A11" i="5"/>
  <c r="A8" i="5"/>
  <c r="A6" i="5"/>
  <c r="A1" i="5"/>
  <c r="J165" i="5" l="1"/>
  <c r="O52" i="5"/>
  <c r="P63" i="5"/>
  <c r="H116" i="5"/>
  <c r="P41" i="5"/>
  <c r="H63" i="5"/>
  <c r="X71" i="5"/>
  <c r="P94" i="5"/>
  <c r="P129" i="5"/>
  <c r="P142" i="5"/>
  <c r="P165" i="5"/>
  <c r="H196" i="5"/>
  <c r="O71" i="5"/>
  <c r="H83" i="5"/>
  <c r="O165" i="5"/>
  <c r="P208" i="5"/>
  <c r="J278" i="5" s="1"/>
  <c r="Y208" i="5"/>
  <c r="J41" i="5"/>
  <c r="J129" i="5"/>
  <c r="X180" i="5"/>
  <c r="J196" i="5"/>
  <c r="X52" i="5"/>
  <c r="P71" i="5"/>
  <c r="X83" i="5"/>
  <c r="P83" i="5"/>
  <c r="H94" i="5"/>
  <c r="X105" i="5"/>
  <c r="O116" i="5"/>
  <c r="H142" i="5"/>
  <c r="J208" i="5"/>
  <c r="I15" i="5"/>
  <c r="J63" i="5"/>
  <c r="P152" i="5"/>
  <c r="J152" i="5"/>
  <c r="O63" i="5"/>
  <c r="O196" i="5"/>
  <c r="H278" i="5" s="1"/>
  <c r="H41" i="5"/>
  <c r="J52" i="5"/>
  <c r="O94" i="5"/>
  <c r="W120" i="5"/>
  <c r="H129" i="5"/>
  <c r="W146" i="5"/>
  <c r="X165" i="5"/>
  <c r="P180" i="5"/>
  <c r="W199" i="5"/>
  <c r="H208" i="5"/>
  <c r="K229" i="5"/>
  <c r="P233" i="5" s="1"/>
  <c r="Y233" i="5"/>
  <c r="P260" i="5"/>
  <c r="P365" i="5"/>
  <c r="O388" i="5"/>
  <c r="X422" i="5"/>
  <c r="O422" i="5"/>
  <c r="H422" i="5"/>
  <c r="W413" i="5"/>
  <c r="I430" i="5"/>
  <c r="O432" i="5" s="1"/>
  <c r="P445" i="5"/>
  <c r="P546" i="5"/>
  <c r="J546" i="5"/>
  <c r="O559" i="5"/>
  <c r="H562" i="5" s="1"/>
  <c r="H559" i="5"/>
  <c r="W555" i="5"/>
  <c r="Y573" i="5"/>
  <c r="Y576" i="5"/>
  <c r="H576" i="5"/>
  <c r="H610" i="5"/>
  <c r="Y627" i="5"/>
  <c r="H627" i="5"/>
  <c r="W34" i="5"/>
  <c r="O41" i="5"/>
  <c r="W67" i="5"/>
  <c r="H71" i="5"/>
  <c r="J83" i="5"/>
  <c r="W97" i="5"/>
  <c r="H105" i="5"/>
  <c r="J116" i="5"/>
  <c r="O129" i="5"/>
  <c r="J142" i="5"/>
  <c r="H152" i="5"/>
  <c r="W169" i="5"/>
  <c r="H173" i="5"/>
  <c r="H180" i="5"/>
  <c r="O208" i="5"/>
  <c r="H220" i="5"/>
  <c r="Y220" i="5"/>
  <c r="I16" i="5" s="1"/>
  <c r="O220" i="5"/>
  <c r="K230" i="5"/>
  <c r="P248" i="5"/>
  <c r="J248" i="5"/>
  <c r="P333" i="5"/>
  <c r="Y377" i="5"/>
  <c r="I405" i="5"/>
  <c r="X409" i="5" s="1"/>
  <c r="H475" i="5"/>
  <c r="P599" i="5"/>
  <c r="Y635" i="5"/>
  <c r="O635" i="5"/>
  <c r="H635" i="5"/>
  <c r="W630" i="5"/>
  <c r="Y263" i="5"/>
  <c r="H263" i="5"/>
  <c r="H409" i="5"/>
  <c r="P432" i="5"/>
  <c r="J432" i="5"/>
  <c r="O599" i="5"/>
  <c r="H52" i="5"/>
  <c r="O152" i="5"/>
  <c r="O180" i="5"/>
  <c r="O263" i="5"/>
  <c r="X296" i="5"/>
  <c r="H307" i="5"/>
  <c r="O333" i="5"/>
  <c r="O341" i="5"/>
  <c r="X349" i="5"/>
  <c r="H388" i="5"/>
  <c r="P409" i="5"/>
  <c r="J409" i="5"/>
  <c r="X458" i="5"/>
  <c r="Y501" i="5"/>
  <c r="J559" i="5"/>
  <c r="P573" i="5"/>
  <c r="K584" i="5"/>
  <c r="P588" i="5" s="1"/>
  <c r="Y588" i="5"/>
  <c r="O588" i="5"/>
  <c r="H588" i="5"/>
  <c r="W579" i="5"/>
  <c r="P610" i="5"/>
  <c r="J610" i="5"/>
  <c r="H624" i="5"/>
  <c r="O627" i="5"/>
  <c r="P245" i="5"/>
  <c r="J245" i="5"/>
  <c r="J233" i="5"/>
  <c r="O245" i="5"/>
  <c r="Y260" i="5"/>
  <c r="O272" i="5"/>
  <c r="X318" i="5"/>
  <c r="O318" i="5"/>
  <c r="W311" i="5"/>
  <c r="H318" i="5"/>
  <c r="H365" i="5"/>
  <c r="P422" i="5"/>
  <c r="X445" i="5"/>
  <c r="Y475" i="5"/>
  <c r="J549" i="5"/>
  <c r="Y624" i="5"/>
  <c r="J318" i="5"/>
  <c r="I20" i="5"/>
  <c r="W156" i="5"/>
  <c r="P220" i="5"/>
  <c r="J220" i="5"/>
  <c r="X341" i="5"/>
  <c r="K363" i="5"/>
  <c r="Y365" i="5"/>
  <c r="J377" i="5"/>
  <c r="P388" i="5"/>
  <c r="J388" i="5"/>
  <c r="X396" i="5"/>
  <c r="O396" i="5"/>
  <c r="H396" i="5"/>
  <c r="W392" i="5"/>
  <c r="H445" i="5"/>
  <c r="P458" i="5"/>
  <c r="J501" i="5"/>
  <c r="AA559" i="5"/>
  <c r="I18" i="5" s="1"/>
  <c r="H260" i="5"/>
  <c r="Y272" i="5"/>
  <c r="Y275" i="5"/>
  <c r="O307" i="5"/>
  <c r="P318" i="5"/>
  <c r="J461" i="5" s="1"/>
  <c r="X333" i="5"/>
  <c r="P341" i="5"/>
  <c r="O409" i="5"/>
  <c r="H432" i="5"/>
  <c r="W449" i="5"/>
  <c r="H458" i="5"/>
  <c r="W468" i="5"/>
  <c r="O475" i="5"/>
  <c r="H487" i="5" s="1"/>
  <c r="Z504" i="5"/>
  <c r="I17" i="5" s="1"/>
  <c r="Z507" i="5"/>
  <c r="Z510" i="5"/>
  <c r="W568" i="5"/>
  <c r="H573" i="5"/>
  <c r="Y599" i="5"/>
  <c r="Y602" i="5"/>
  <c r="O610" i="5"/>
  <c r="H641" i="5" s="1"/>
  <c r="H233" i="5"/>
  <c r="O325" i="5"/>
  <c r="H377" i="5"/>
  <c r="H380" i="5"/>
  <c r="X432" i="5"/>
  <c r="H501" i="5"/>
  <c r="H536" i="5"/>
  <c r="H638" i="5"/>
  <c r="O233" i="5"/>
  <c r="H272" i="5"/>
  <c r="H296" i="5"/>
  <c r="O377" i="5"/>
  <c r="O380" i="5"/>
  <c r="J475" i="5"/>
  <c r="J478" i="5"/>
  <c r="J481" i="5"/>
  <c r="J484" i="5"/>
  <c r="W493" i="5"/>
  <c r="O501" i="5"/>
  <c r="H513" i="5" s="1"/>
  <c r="H599" i="5"/>
  <c r="J613" i="5"/>
  <c r="O638" i="5"/>
  <c r="H245" i="5"/>
  <c r="J260" i="5"/>
  <c r="J263" i="5"/>
  <c r="W289" i="5"/>
  <c r="O296" i="5"/>
  <c r="W329" i="5"/>
  <c r="H333" i="5"/>
  <c r="O349" i="5"/>
  <c r="O352" i="5"/>
  <c r="J365" i="5"/>
  <c r="O445" i="5"/>
  <c r="J458" i="5"/>
  <c r="H546" i="5"/>
  <c r="J573" i="5"/>
  <c r="J576" i="5"/>
  <c r="W591" i="5"/>
  <c r="J624" i="5"/>
  <c r="J627" i="5"/>
  <c r="W237" i="5"/>
  <c r="W384" i="5"/>
  <c r="W605" i="5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1" i="3"/>
  <c r="CY1" i="3"/>
  <c r="CZ1" i="3"/>
  <c r="DB1" i="3" s="1"/>
  <c r="DA1" i="3"/>
  <c r="DC1" i="3"/>
  <c r="A2" i="3"/>
  <c r="CY2" i="3"/>
  <c r="CZ2" i="3"/>
  <c r="DA2" i="3"/>
  <c r="DB2" i="3"/>
  <c r="DC2" i="3"/>
  <c r="A3" i="3"/>
  <c r="CY3" i="3"/>
  <c r="CZ3" i="3"/>
  <c r="DB3" i="3" s="1"/>
  <c r="DA3" i="3"/>
  <c r="DC3" i="3"/>
  <c r="A4" i="3"/>
  <c r="CY4" i="3"/>
  <c r="CZ4" i="3"/>
  <c r="DA4" i="3"/>
  <c r="DB4" i="3"/>
  <c r="DC4" i="3"/>
  <c r="A5" i="3"/>
  <c r="CY5" i="3"/>
  <c r="CZ5" i="3"/>
  <c r="DA5" i="3"/>
  <c r="DB5" i="3"/>
  <c r="DC5" i="3"/>
  <c r="A6" i="3"/>
  <c r="CY6" i="3"/>
  <c r="CZ6" i="3"/>
  <c r="DB6" i="3" s="1"/>
  <c r="DA6" i="3"/>
  <c r="DC6" i="3"/>
  <c r="A7" i="3"/>
  <c r="CY7" i="3"/>
  <c r="CZ7" i="3"/>
  <c r="DB7" i="3" s="1"/>
  <c r="DA7" i="3"/>
  <c r="DC7" i="3"/>
  <c r="A8" i="3"/>
  <c r="CY8" i="3"/>
  <c r="CZ8" i="3"/>
  <c r="DA8" i="3"/>
  <c r="DB8" i="3"/>
  <c r="DC8" i="3"/>
  <c r="A9" i="3"/>
  <c r="CY9" i="3"/>
  <c r="CZ9" i="3"/>
  <c r="DB9" i="3" s="1"/>
  <c r="DA9" i="3"/>
  <c r="DC9" i="3"/>
  <c r="A10" i="3"/>
  <c r="CY10" i="3"/>
  <c r="CZ10" i="3"/>
  <c r="DA10" i="3"/>
  <c r="DB10" i="3"/>
  <c r="DC10" i="3"/>
  <c r="A11" i="3"/>
  <c r="CY11" i="3"/>
  <c r="CZ11" i="3"/>
  <c r="DA11" i="3"/>
  <c r="DB11" i="3"/>
  <c r="DC11" i="3"/>
  <c r="A12" i="3"/>
  <c r="CY12" i="3"/>
  <c r="CZ12" i="3"/>
  <c r="DB12" i="3" s="1"/>
  <c r="DA12" i="3"/>
  <c r="DC12" i="3"/>
  <c r="A13" i="3"/>
  <c r="CY13" i="3"/>
  <c r="CZ13" i="3"/>
  <c r="DB13" i="3" s="1"/>
  <c r="DA13" i="3"/>
  <c r="DC13" i="3"/>
  <c r="A14" i="3"/>
  <c r="CY14" i="3"/>
  <c r="CZ14" i="3"/>
  <c r="DA14" i="3"/>
  <c r="DB14" i="3"/>
  <c r="DC14" i="3"/>
  <c r="A15" i="3"/>
  <c r="CY15" i="3"/>
  <c r="CZ15" i="3"/>
  <c r="DB15" i="3" s="1"/>
  <c r="DA15" i="3"/>
  <c r="DC15" i="3"/>
  <c r="A16" i="3"/>
  <c r="CY16" i="3"/>
  <c r="CZ16" i="3"/>
  <c r="DA16" i="3"/>
  <c r="DB16" i="3"/>
  <c r="DC16" i="3"/>
  <c r="A17" i="3"/>
  <c r="CY17" i="3"/>
  <c r="CZ17" i="3"/>
  <c r="DA17" i="3"/>
  <c r="DB17" i="3"/>
  <c r="DC17" i="3"/>
  <c r="A18" i="3"/>
  <c r="CY18" i="3"/>
  <c r="CZ18" i="3"/>
  <c r="DB18" i="3" s="1"/>
  <c r="DA18" i="3"/>
  <c r="DC18" i="3"/>
  <c r="A19" i="3"/>
  <c r="CY19" i="3"/>
  <c r="CZ19" i="3"/>
  <c r="DB19" i="3" s="1"/>
  <c r="DA19" i="3"/>
  <c r="DC19" i="3"/>
  <c r="A20" i="3"/>
  <c r="CY20" i="3"/>
  <c r="CZ20" i="3"/>
  <c r="DA20" i="3"/>
  <c r="DB20" i="3"/>
  <c r="DC20" i="3"/>
  <c r="A21" i="3"/>
  <c r="CY21" i="3"/>
  <c r="CZ21" i="3"/>
  <c r="DB21" i="3" s="1"/>
  <c r="DA21" i="3"/>
  <c r="DC21" i="3"/>
  <c r="A22" i="3"/>
  <c r="CY22" i="3"/>
  <c r="CZ22" i="3"/>
  <c r="DA22" i="3"/>
  <c r="DB22" i="3"/>
  <c r="DC22" i="3"/>
  <c r="A23" i="3"/>
  <c r="CY23" i="3"/>
  <c r="CZ23" i="3"/>
  <c r="DA23" i="3"/>
  <c r="DB23" i="3"/>
  <c r="DC23" i="3"/>
  <c r="A24" i="3"/>
  <c r="CY24" i="3"/>
  <c r="CZ24" i="3"/>
  <c r="DB24" i="3" s="1"/>
  <c r="DA24" i="3"/>
  <c r="DC24" i="3"/>
  <c r="A25" i="3"/>
  <c r="CY25" i="3"/>
  <c r="CZ25" i="3"/>
  <c r="DB25" i="3" s="1"/>
  <c r="DA25" i="3"/>
  <c r="DC25" i="3"/>
  <c r="A26" i="3"/>
  <c r="CY26" i="3"/>
  <c r="CZ26" i="3"/>
  <c r="DA26" i="3"/>
  <c r="DB26" i="3"/>
  <c r="DC26" i="3"/>
  <c r="A27" i="3"/>
  <c r="CY27" i="3"/>
  <c r="CZ27" i="3"/>
  <c r="DB27" i="3" s="1"/>
  <c r="DA27" i="3"/>
  <c r="DC27" i="3"/>
  <c r="A28" i="3"/>
  <c r="CY28" i="3"/>
  <c r="CZ28" i="3"/>
  <c r="DA28" i="3"/>
  <c r="DB28" i="3"/>
  <c r="DC28" i="3"/>
  <c r="A29" i="3"/>
  <c r="CX29" i="3"/>
  <c r="CY29" i="3"/>
  <c r="CZ29" i="3"/>
  <c r="DA29" i="3"/>
  <c r="DB29" i="3"/>
  <c r="DC29" i="3"/>
  <c r="A30" i="3"/>
  <c r="CX30" i="3"/>
  <c r="CY30" i="3"/>
  <c r="CZ30" i="3"/>
  <c r="DB30" i="3" s="1"/>
  <c r="DA30" i="3"/>
  <c r="DC30" i="3"/>
  <c r="A31" i="3"/>
  <c r="CX31" i="3"/>
  <c r="CY31" i="3"/>
  <c r="CZ31" i="3"/>
  <c r="DB31" i="3" s="1"/>
  <c r="DA31" i="3"/>
  <c r="DC31" i="3"/>
  <c r="A32" i="3"/>
  <c r="CX32" i="3"/>
  <c r="CY32" i="3"/>
  <c r="CZ32" i="3"/>
  <c r="DA32" i="3"/>
  <c r="DB32" i="3"/>
  <c r="DC32" i="3"/>
  <c r="A33" i="3"/>
  <c r="CX33" i="3"/>
  <c r="CY33" i="3"/>
  <c r="CZ33" i="3"/>
  <c r="DB33" i="3" s="1"/>
  <c r="DA33" i="3"/>
  <c r="DC33" i="3"/>
  <c r="A34" i="3"/>
  <c r="CX34" i="3"/>
  <c r="CY34" i="3"/>
  <c r="CZ34" i="3"/>
  <c r="DA34" i="3"/>
  <c r="DB34" i="3"/>
  <c r="DC34" i="3"/>
  <c r="A35" i="3"/>
  <c r="CX35" i="3"/>
  <c r="CY35" i="3"/>
  <c r="CZ35" i="3"/>
  <c r="DA35" i="3"/>
  <c r="DB35" i="3"/>
  <c r="DC35" i="3"/>
  <c r="A36" i="3"/>
  <c r="CX36" i="3"/>
  <c r="CY36" i="3"/>
  <c r="CZ36" i="3"/>
  <c r="DB36" i="3" s="1"/>
  <c r="DA36" i="3"/>
  <c r="DC36" i="3"/>
  <c r="A37" i="3"/>
  <c r="CX37" i="3"/>
  <c r="CY37" i="3"/>
  <c r="CZ37" i="3"/>
  <c r="DB37" i="3" s="1"/>
  <c r="DA37" i="3"/>
  <c r="DC37" i="3"/>
  <c r="A38" i="3"/>
  <c r="CX38" i="3"/>
  <c r="CY38" i="3"/>
  <c r="CZ38" i="3"/>
  <c r="DA38" i="3"/>
  <c r="DB38" i="3"/>
  <c r="DC38" i="3"/>
  <c r="A39" i="3"/>
  <c r="CX39" i="3"/>
  <c r="CY39" i="3"/>
  <c r="CZ39" i="3"/>
  <c r="DB39" i="3" s="1"/>
  <c r="DA39" i="3"/>
  <c r="DC39" i="3"/>
  <c r="A40" i="3"/>
  <c r="CX40" i="3"/>
  <c r="CY40" i="3"/>
  <c r="CZ40" i="3"/>
  <c r="DA40" i="3"/>
  <c r="DB40" i="3"/>
  <c r="DC40" i="3"/>
  <c r="A41" i="3"/>
  <c r="CX41" i="3"/>
  <c r="CY41" i="3"/>
  <c r="CZ41" i="3"/>
  <c r="DA41" i="3"/>
  <c r="DB41" i="3"/>
  <c r="DC41" i="3"/>
  <c r="A42" i="3"/>
  <c r="CX42" i="3"/>
  <c r="CY42" i="3"/>
  <c r="CZ42" i="3"/>
  <c r="DB42" i="3" s="1"/>
  <c r="DA42" i="3"/>
  <c r="DC42" i="3"/>
  <c r="A43" i="3"/>
  <c r="CX43" i="3"/>
  <c r="CY43" i="3"/>
  <c r="CZ43" i="3"/>
  <c r="DB43" i="3" s="1"/>
  <c r="DA43" i="3"/>
  <c r="DC43" i="3"/>
  <c r="A44" i="3"/>
  <c r="CX44" i="3"/>
  <c r="CY44" i="3"/>
  <c r="CZ44" i="3"/>
  <c r="DA44" i="3"/>
  <c r="DB44" i="3"/>
  <c r="DC44" i="3"/>
  <c r="A45" i="3"/>
  <c r="CX45" i="3"/>
  <c r="CY45" i="3"/>
  <c r="CZ45" i="3"/>
  <c r="DB45" i="3" s="1"/>
  <c r="DA45" i="3"/>
  <c r="DC45" i="3"/>
  <c r="A46" i="3"/>
  <c r="CX46" i="3"/>
  <c r="CY46" i="3"/>
  <c r="CZ46" i="3"/>
  <c r="DA46" i="3"/>
  <c r="DB46" i="3"/>
  <c r="DC46" i="3"/>
  <c r="A47" i="3"/>
  <c r="CX47" i="3"/>
  <c r="CY47" i="3"/>
  <c r="CZ47" i="3"/>
  <c r="DA47" i="3"/>
  <c r="DB47" i="3"/>
  <c r="DC47" i="3"/>
  <c r="A48" i="3"/>
  <c r="CX48" i="3"/>
  <c r="CY48" i="3"/>
  <c r="CZ48" i="3"/>
  <c r="DB48" i="3" s="1"/>
  <c r="DA48" i="3"/>
  <c r="DC48" i="3"/>
  <c r="A49" i="3"/>
  <c r="CX49" i="3"/>
  <c r="CY49" i="3"/>
  <c r="CZ49" i="3"/>
  <c r="DB49" i="3" s="1"/>
  <c r="DA49" i="3"/>
  <c r="DC49" i="3"/>
  <c r="A50" i="3"/>
  <c r="CX50" i="3"/>
  <c r="CY50" i="3"/>
  <c r="CZ50" i="3"/>
  <c r="DA50" i="3"/>
  <c r="DB50" i="3"/>
  <c r="DC50" i="3"/>
  <c r="A51" i="3"/>
  <c r="CX51" i="3"/>
  <c r="CY51" i="3"/>
  <c r="CZ51" i="3"/>
  <c r="DB51" i="3" s="1"/>
  <c r="DA51" i="3"/>
  <c r="DC51" i="3"/>
  <c r="A52" i="3"/>
  <c r="CX52" i="3"/>
  <c r="CY52" i="3"/>
  <c r="CZ52" i="3"/>
  <c r="DA52" i="3"/>
  <c r="DB52" i="3"/>
  <c r="DC52" i="3"/>
  <c r="A53" i="3"/>
  <c r="CX53" i="3"/>
  <c r="CY53" i="3"/>
  <c r="CZ53" i="3"/>
  <c r="DA53" i="3"/>
  <c r="DB53" i="3"/>
  <c r="DC53" i="3"/>
  <c r="A54" i="3"/>
  <c r="CX54" i="3"/>
  <c r="CY54" i="3"/>
  <c r="CZ54" i="3"/>
  <c r="DB54" i="3" s="1"/>
  <c r="DA54" i="3"/>
  <c r="DC54" i="3"/>
  <c r="A55" i="3"/>
  <c r="CX55" i="3"/>
  <c r="CY55" i="3"/>
  <c r="CZ55" i="3"/>
  <c r="DB55" i="3" s="1"/>
  <c r="DA55" i="3"/>
  <c r="DC55" i="3"/>
  <c r="A56" i="3"/>
  <c r="CX56" i="3"/>
  <c r="CY56" i="3"/>
  <c r="CZ56" i="3"/>
  <c r="DA56" i="3"/>
  <c r="DB56" i="3"/>
  <c r="DC56" i="3"/>
  <c r="A57" i="3"/>
  <c r="CX57" i="3"/>
  <c r="CY57" i="3"/>
  <c r="CZ57" i="3"/>
  <c r="DB57" i="3" s="1"/>
  <c r="DA57" i="3"/>
  <c r="DC57" i="3"/>
  <c r="A58" i="3"/>
  <c r="CX58" i="3"/>
  <c r="CY58" i="3"/>
  <c r="CZ58" i="3"/>
  <c r="DA58" i="3"/>
  <c r="DB58" i="3"/>
  <c r="DC58" i="3"/>
  <c r="A59" i="3"/>
  <c r="CX59" i="3"/>
  <c r="CY59" i="3"/>
  <c r="CZ59" i="3"/>
  <c r="DA59" i="3"/>
  <c r="DB59" i="3"/>
  <c r="DC59" i="3"/>
  <c r="A60" i="3"/>
  <c r="CX60" i="3"/>
  <c r="CY60" i="3"/>
  <c r="CZ60" i="3"/>
  <c r="DB60" i="3" s="1"/>
  <c r="DA60" i="3"/>
  <c r="DC60" i="3"/>
  <c r="A61" i="3"/>
  <c r="CX61" i="3"/>
  <c r="CY61" i="3"/>
  <c r="CZ61" i="3"/>
  <c r="DB61" i="3" s="1"/>
  <c r="DA61" i="3"/>
  <c r="DC61" i="3"/>
  <c r="A62" i="3"/>
  <c r="CX62" i="3"/>
  <c r="CY62" i="3"/>
  <c r="CZ62" i="3"/>
  <c r="DA62" i="3"/>
  <c r="DB62" i="3"/>
  <c r="DC62" i="3"/>
  <c r="A63" i="3"/>
  <c r="CX63" i="3"/>
  <c r="CY63" i="3"/>
  <c r="CZ63" i="3"/>
  <c r="DB63" i="3" s="1"/>
  <c r="DA63" i="3"/>
  <c r="DC63" i="3"/>
  <c r="A64" i="3"/>
  <c r="CX64" i="3"/>
  <c r="CY64" i="3"/>
  <c r="CZ64" i="3"/>
  <c r="DA64" i="3"/>
  <c r="DB64" i="3"/>
  <c r="DC64" i="3"/>
  <c r="A65" i="3"/>
  <c r="CX65" i="3"/>
  <c r="CY65" i="3"/>
  <c r="CZ65" i="3"/>
  <c r="DA65" i="3"/>
  <c r="DB65" i="3"/>
  <c r="DC65" i="3"/>
  <c r="A66" i="3"/>
  <c r="CX66" i="3"/>
  <c r="CY66" i="3"/>
  <c r="CZ66" i="3"/>
  <c r="DB66" i="3" s="1"/>
  <c r="DA66" i="3"/>
  <c r="DC66" i="3"/>
  <c r="A67" i="3"/>
  <c r="CY67" i="3"/>
  <c r="CZ67" i="3"/>
  <c r="DB67" i="3" s="1"/>
  <c r="DA67" i="3"/>
  <c r="DC67" i="3"/>
  <c r="A68" i="3"/>
  <c r="CY68" i="3"/>
  <c r="CZ68" i="3"/>
  <c r="DA68" i="3"/>
  <c r="DB68" i="3"/>
  <c r="DC68" i="3"/>
  <c r="A69" i="3"/>
  <c r="CY69" i="3"/>
  <c r="CZ69" i="3"/>
  <c r="DB69" i="3" s="1"/>
  <c r="DA69" i="3"/>
  <c r="DC69" i="3"/>
  <c r="A70" i="3"/>
  <c r="CY70" i="3"/>
  <c r="CZ70" i="3"/>
  <c r="DA70" i="3"/>
  <c r="DB70" i="3"/>
  <c r="DC70" i="3"/>
  <c r="A71" i="3"/>
  <c r="CY71" i="3"/>
  <c r="CZ71" i="3"/>
  <c r="DA71" i="3"/>
  <c r="DB71" i="3"/>
  <c r="DC71" i="3"/>
  <c r="A72" i="3"/>
  <c r="CY72" i="3"/>
  <c r="CZ72" i="3"/>
  <c r="DB72" i="3" s="1"/>
  <c r="DA72" i="3"/>
  <c r="DC72" i="3"/>
  <c r="A73" i="3"/>
  <c r="CY73" i="3"/>
  <c r="CZ73" i="3"/>
  <c r="DB73" i="3" s="1"/>
  <c r="DA73" i="3"/>
  <c r="DC73" i="3"/>
  <c r="A74" i="3"/>
  <c r="CY74" i="3"/>
  <c r="CZ74" i="3"/>
  <c r="DA74" i="3"/>
  <c r="DB74" i="3"/>
  <c r="DC74" i="3"/>
  <c r="A75" i="3"/>
  <c r="CY75" i="3"/>
  <c r="CZ75" i="3"/>
  <c r="DB75" i="3" s="1"/>
  <c r="DA75" i="3"/>
  <c r="DC75" i="3"/>
  <c r="A76" i="3"/>
  <c r="CY76" i="3"/>
  <c r="CZ76" i="3"/>
  <c r="DA76" i="3"/>
  <c r="DB76" i="3"/>
  <c r="DC76" i="3"/>
  <c r="A77" i="3"/>
  <c r="CY77" i="3"/>
  <c r="CZ77" i="3"/>
  <c r="DA77" i="3"/>
  <c r="DB77" i="3"/>
  <c r="DC77" i="3"/>
  <c r="A78" i="3"/>
  <c r="CY78" i="3"/>
  <c r="CZ78" i="3"/>
  <c r="DB78" i="3" s="1"/>
  <c r="DA78" i="3"/>
  <c r="DC78" i="3"/>
  <c r="A79" i="3"/>
  <c r="CY79" i="3"/>
  <c r="CZ79" i="3"/>
  <c r="DB79" i="3" s="1"/>
  <c r="DA79" i="3"/>
  <c r="DC79" i="3"/>
  <c r="A80" i="3"/>
  <c r="CY80" i="3"/>
  <c r="CZ80" i="3"/>
  <c r="DA80" i="3"/>
  <c r="DB80" i="3"/>
  <c r="DC80" i="3"/>
  <c r="A81" i="3"/>
  <c r="CX81" i="3"/>
  <c r="CY81" i="3"/>
  <c r="CZ81" i="3"/>
  <c r="DB81" i="3" s="1"/>
  <c r="DA81" i="3"/>
  <c r="DC81" i="3"/>
  <c r="A82" i="3"/>
  <c r="CY82" i="3"/>
  <c r="CZ82" i="3"/>
  <c r="DA82" i="3"/>
  <c r="DB82" i="3"/>
  <c r="DC82" i="3"/>
  <c r="A83" i="3"/>
  <c r="CY83" i="3"/>
  <c r="CZ83" i="3"/>
  <c r="DA83" i="3"/>
  <c r="DB83" i="3"/>
  <c r="DC83" i="3"/>
  <c r="A84" i="3"/>
  <c r="CY84" i="3"/>
  <c r="CZ84" i="3"/>
  <c r="DB84" i="3" s="1"/>
  <c r="DA84" i="3"/>
  <c r="DC84" i="3"/>
  <c r="A85" i="3"/>
  <c r="CY85" i="3"/>
  <c r="CZ85" i="3"/>
  <c r="DB85" i="3" s="1"/>
  <c r="DA85" i="3"/>
  <c r="DC85" i="3"/>
  <c r="A86" i="3"/>
  <c r="CY86" i="3"/>
  <c r="CZ86" i="3"/>
  <c r="DA86" i="3"/>
  <c r="DB86" i="3"/>
  <c r="DC86" i="3"/>
  <c r="A87" i="3"/>
  <c r="CY87" i="3"/>
  <c r="CZ87" i="3"/>
  <c r="DB87" i="3" s="1"/>
  <c r="DA87" i="3"/>
  <c r="DC87" i="3"/>
  <c r="A88" i="3"/>
  <c r="CY88" i="3"/>
  <c r="CZ88" i="3"/>
  <c r="DA88" i="3"/>
  <c r="DB88" i="3"/>
  <c r="DC88" i="3"/>
  <c r="A89" i="3"/>
  <c r="CY89" i="3"/>
  <c r="CZ89" i="3"/>
  <c r="DA89" i="3"/>
  <c r="DB89" i="3"/>
  <c r="DC89" i="3"/>
  <c r="A90" i="3"/>
  <c r="CY90" i="3"/>
  <c r="CZ90" i="3"/>
  <c r="DB90" i="3" s="1"/>
  <c r="DA90" i="3"/>
  <c r="DC90" i="3"/>
  <c r="A91" i="3"/>
  <c r="CY91" i="3"/>
  <c r="CZ91" i="3"/>
  <c r="DB91" i="3" s="1"/>
  <c r="DA91" i="3"/>
  <c r="DC91" i="3"/>
  <c r="A92" i="3"/>
  <c r="CY92" i="3"/>
  <c r="CZ92" i="3"/>
  <c r="DA92" i="3"/>
  <c r="DB92" i="3"/>
  <c r="DC92" i="3"/>
  <c r="A93" i="3"/>
  <c r="CY93" i="3"/>
  <c r="CZ93" i="3"/>
  <c r="DB93" i="3" s="1"/>
  <c r="DA93" i="3"/>
  <c r="DC93" i="3"/>
  <c r="A94" i="3"/>
  <c r="CY94" i="3"/>
  <c r="CZ94" i="3"/>
  <c r="DA94" i="3"/>
  <c r="DB94" i="3"/>
  <c r="DC94" i="3"/>
  <c r="A95" i="3"/>
  <c r="CY95" i="3"/>
  <c r="CZ95" i="3"/>
  <c r="DA95" i="3"/>
  <c r="DB95" i="3"/>
  <c r="DC95" i="3"/>
  <c r="A96" i="3"/>
  <c r="CY96" i="3"/>
  <c r="CZ96" i="3"/>
  <c r="DB96" i="3" s="1"/>
  <c r="DA96" i="3"/>
  <c r="DC96" i="3"/>
  <c r="A97" i="3"/>
  <c r="CY97" i="3"/>
  <c r="CZ97" i="3"/>
  <c r="DB97" i="3" s="1"/>
  <c r="DA97" i="3"/>
  <c r="DC97" i="3"/>
  <c r="A98" i="3"/>
  <c r="CY98" i="3"/>
  <c r="CZ98" i="3"/>
  <c r="DA98" i="3"/>
  <c r="DB98" i="3"/>
  <c r="DC98" i="3"/>
  <c r="A99" i="3"/>
  <c r="CY99" i="3"/>
  <c r="CZ99" i="3"/>
  <c r="DB99" i="3" s="1"/>
  <c r="DA99" i="3"/>
  <c r="DC99" i="3"/>
  <c r="A100" i="3"/>
  <c r="CY100" i="3"/>
  <c r="CZ100" i="3"/>
  <c r="DA100" i="3"/>
  <c r="DB100" i="3"/>
  <c r="DC100" i="3"/>
  <c r="A101" i="3"/>
  <c r="CY101" i="3"/>
  <c r="CZ101" i="3"/>
  <c r="DA101" i="3"/>
  <c r="DB101" i="3"/>
  <c r="DC101" i="3"/>
  <c r="A102" i="3"/>
  <c r="CY102" i="3"/>
  <c r="CZ102" i="3"/>
  <c r="DB102" i="3" s="1"/>
  <c r="DA102" i="3"/>
  <c r="DC102" i="3"/>
  <c r="A103" i="3"/>
  <c r="CY103" i="3"/>
  <c r="CZ103" i="3"/>
  <c r="DB103" i="3" s="1"/>
  <c r="DA103" i="3"/>
  <c r="DC103" i="3"/>
  <c r="A104" i="3"/>
  <c r="CY104" i="3"/>
  <c r="CZ104" i="3"/>
  <c r="DA104" i="3"/>
  <c r="DB104" i="3"/>
  <c r="DC104" i="3"/>
  <c r="A105" i="3"/>
  <c r="CY105" i="3"/>
  <c r="CZ105" i="3"/>
  <c r="DB105" i="3" s="1"/>
  <c r="DA105" i="3"/>
  <c r="DC105" i="3"/>
  <c r="A106" i="3"/>
  <c r="CY106" i="3"/>
  <c r="CZ106" i="3"/>
  <c r="DA106" i="3"/>
  <c r="DB106" i="3"/>
  <c r="DC106" i="3"/>
  <c r="A107" i="3"/>
  <c r="CY107" i="3"/>
  <c r="CZ107" i="3"/>
  <c r="DA107" i="3"/>
  <c r="DB107" i="3"/>
  <c r="DC107" i="3"/>
  <c r="A108" i="3"/>
  <c r="CY108" i="3"/>
  <c r="CZ108" i="3"/>
  <c r="DB108" i="3" s="1"/>
  <c r="DA108" i="3"/>
  <c r="DC108" i="3"/>
  <c r="A109" i="3"/>
  <c r="CY109" i="3"/>
  <c r="CZ109" i="3"/>
  <c r="DB109" i="3" s="1"/>
  <c r="DA109" i="3"/>
  <c r="DC109" i="3"/>
  <c r="A110" i="3"/>
  <c r="CY110" i="3"/>
  <c r="CZ110" i="3"/>
  <c r="DA110" i="3"/>
  <c r="DB110" i="3"/>
  <c r="DC110" i="3"/>
  <c r="A111" i="3"/>
  <c r="CY111" i="3"/>
  <c r="CZ111" i="3"/>
  <c r="DB111" i="3" s="1"/>
  <c r="DA111" i="3"/>
  <c r="DC111" i="3"/>
  <c r="A112" i="3"/>
  <c r="CY112" i="3"/>
  <c r="CZ112" i="3"/>
  <c r="DA112" i="3"/>
  <c r="DB112" i="3"/>
  <c r="DC112" i="3"/>
  <c r="A113" i="3"/>
  <c r="CY113" i="3"/>
  <c r="CZ113" i="3"/>
  <c r="DA113" i="3"/>
  <c r="DB113" i="3"/>
  <c r="DC113" i="3"/>
  <c r="A114" i="3"/>
  <c r="CY114" i="3"/>
  <c r="CZ114" i="3"/>
  <c r="DB114" i="3" s="1"/>
  <c r="DA114" i="3"/>
  <c r="DC114" i="3"/>
  <c r="A115" i="3"/>
  <c r="CY115" i="3"/>
  <c r="CZ115" i="3"/>
  <c r="DB115" i="3" s="1"/>
  <c r="DA115" i="3"/>
  <c r="DC115" i="3"/>
  <c r="A116" i="3"/>
  <c r="CY116" i="3"/>
  <c r="CZ116" i="3"/>
  <c r="DA116" i="3"/>
  <c r="DB116" i="3"/>
  <c r="DC116" i="3"/>
  <c r="A117" i="3"/>
  <c r="CY117" i="3"/>
  <c r="CZ117" i="3"/>
  <c r="DB117" i="3" s="1"/>
  <c r="DA117" i="3"/>
  <c r="DC117" i="3"/>
  <c r="A118" i="3"/>
  <c r="CY118" i="3"/>
  <c r="CZ118" i="3"/>
  <c r="DA118" i="3"/>
  <c r="DB118" i="3"/>
  <c r="DC118" i="3"/>
  <c r="A119" i="3"/>
  <c r="CY119" i="3"/>
  <c r="CZ119" i="3"/>
  <c r="DA119" i="3"/>
  <c r="DB119" i="3"/>
  <c r="DC119" i="3"/>
  <c r="A120" i="3"/>
  <c r="CY120" i="3"/>
  <c r="CZ120" i="3"/>
  <c r="DB120" i="3" s="1"/>
  <c r="DA120" i="3"/>
  <c r="DC120" i="3"/>
  <c r="A121" i="3"/>
  <c r="CY121" i="3"/>
  <c r="CZ121" i="3"/>
  <c r="DB121" i="3" s="1"/>
  <c r="DA121" i="3"/>
  <c r="DC121" i="3"/>
  <c r="A122" i="3"/>
  <c r="CY122" i="3"/>
  <c r="CZ122" i="3"/>
  <c r="DA122" i="3"/>
  <c r="DB122" i="3"/>
  <c r="DC122" i="3"/>
  <c r="A123" i="3"/>
  <c r="CX123" i="3"/>
  <c r="CY123" i="3"/>
  <c r="CZ123" i="3"/>
  <c r="DB123" i="3" s="1"/>
  <c r="DA123" i="3"/>
  <c r="DC123" i="3"/>
  <c r="A124" i="3"/>
  <c r="CX124" i="3"/>
  <c r="CY124" i="3"/>
  <c r="CZ124" i="3"/>
  <c r="DA124" i="3"/>
  <c r="DB124" i="3"/>
  <c r="DC124" i="3"/>
  <c r="A125" i="3"/>
  <c r="CX125" i="3"/>
  <c r="CY125" i="3"/>
  <c r="CZ125" i="3"/>
  <c r="DA125" i="3"/>
  <c r="DB125" i="3"/>
  <c r="DC125" i="3"/>
  <c r="A126" i="3"/>
  <c r="CX126" i="3"/>
  <c r="CY126" i="3"/>
  <c r="CZ126" i="3"/>
  <c r="DB126" i="3" s="1"/>
  <c r="DA126" i="3"/>
  <c r="DC126" i="3"/>
  <c r="A127" i="3"/>
  <c r="CX127" i="3"/>
  <c r="CY127" i="3"/>
  <c r="CZ127" i="3"/>
  <c r="DB127" i="3" s="1"/>
  <c r="DA127" i="3"/>
  <c r="DC127" i="3"/>
  <c r="A128" i="3"/>
  <c r="CX128" i="3"/>
  <c r="CY128" i="3"/>
  <c r="CZ128" i="3"/>
  <c r="DA128" i="3"/>
  <c r="DB128" i="3"/>
  <c r="DC128" i="3"/>
  <c r="A129" i="3"/>
  <c r="CX129" i="3"/>
  <c r="CY129" i="3"/>
  <c r="CZ129" i="3"/>
  <c r="DB129" i="3" s="1"/>
  <c r="DA129" i="3"/>
  <c r="DC129" i="3"/>
  <c r="A130" i="3"/>
  <c r="CX130" i="3"/>
  <c r="CY130" i="3"/>
  <c r="CZ130" i="3"/>
  <c r="DA130" i="3"/>
  <c r="DB130" i="3"/>
  <c r="DC130" i="3"/>
  <c r="A131" i="3"/>
  <c r="CX131" i="3"/>
  <c r="CY131" i="3"/>
  <c r="CZ131" i="3"/>
  <c r="DA131" i="3"/>
  <c r="DB131" i="3"/>
  <c r="DC131" i="3"/>
  <c r="A132" i="3"/>
  <c r="CX132" i="3"/>
  <c r="CY132" i="3"/>
  <c r="CZ132" i="3"/>
  <c r="DB132" i="3" s="1"/>
  <c r="DA132" i="3"/>
  <c r="DC132" i="3"/>
  <c r="A133" i="3"/>
  <c r="CX133" i="3"/>
  <c r="CY133" i="3"/>
  <c r="CZ133" i="3"/>
  <c r="DB133" i="3" s="1"/>
  <c r="DA133" i="3"/>
  <c r="DC133" i="3"/>
  <c r="A134" i="3"/>
  <c r="CX134" i="3"/>
  <c r="CY134" i="3"/>
  <c r="CZ134" i="3"/>
  <c r="DA134" i="3"/>
  <c r="DB134" i="3"/>
  <c r="DC134" i="3"/>
  <c r="A135" i="3"/>
  <c r="CX135" i="3"/>
  <c r="CY135" i="3"/>
  <c r="CZ135" i="3"/>
  <c r="DB135" i="3" s="1"/>
  <c r="DA135" i="3"/>
  <c r="DC135" i="3"/>
  <c r="A136" i="3"/>
  <c r="CX136" i="3"/>
  <c r="CY136" i="3"/>
  <c r="CZ136" i="3"/>
  <c r="DA136" i="3"/>
  <c r="DB136" i="3"/>
  <c r="DC136" i="3"/>
  <c r="A137" i="3"/>
  <c r="CX137" i="3"/>
  <c r="CY137" i="3"/>
  <c r="CZ137" i="3"/>
  <c r="DA137" i="3"/>
  <c r="DB137" i="3"/>
  <c r="DC137" i="3"/>
  <c r="A138" i="3"/>
  <c r="CX138" i="3"/>
  <c r="CY138" i="3"/>
  <c r="CZ138" i="3"/>
  <c r="DB138" i="3" s="1"/>
  <c r="DA138" i="3"/>
  <c r="DC138" i="3"/>
  <c r="A139" i="3"/>
  <c r="CX139" i="3"/>
  <c r="CY139" i="3"/>
  <c r="CZ139" i="3"/>
  <c r="DB139" i="3" s="1"/>
  <c r="DA139" i="3"/>
  <c r="DC139" i="3"/>
  <c r="A140" i="3"/>
  <c r="CX140" i="3"/>
  <c r="CY140" i="3"/>
  <c r="CZ140" i="3"/>
  <c r="DA140" i="3"/>
  <c r="DB140" i="3"/>
  <c r="DC140" i="3"/>
  <c r="A141" i="3"/>
  <c r="CX141" i="3"/>
  <c r="CY141" i="3"/>
  <c r="CZ141" i="3"/>
  <c r="DB141" i="3" s="1"/>
  <c r="DA141" i="3"/>
  <c r="DC141" i="3"/>
  <c r="A142" i="3"/>
  <c r="CX142" i="3"/>
  <c r="CY142" i="3"/>
  <c r="CZ142" i="3"/>
  <c r="DA142" i="3"/>
  <c r="DB142" i="3"/>
  <c r="DC142" i="3"/>
  <c r="A143" i="3"/>
  <c r="CX143" i="3"/>
  <c r="CY143" i="3"/>
  <c r="CZ143" i="3"/>
  <c r="DA143" i="3"/>
  <c r="DB143" i="3"/>
  <c r="DC143" i="3"/>
  <c r="A144" i="3"/>
  <c r="CX144" i="3"/>
  <c r="CY144" i="3"/>
  <c r="CZ144" i="3"/>
  <c r="DB144" i="3" s="1"/>
  <c r="DA144" i="3"/>
  <c r="DC144" i="3"/>
  <c r="A145" i="3"/>
  <c r="CX145" i="3"/>
  <c r="CY145" i="3"/>
  <c r="CZ145" i="3"/>
  <c r="DB145" i="3" s="1"/>
  <c r="DA145" i="3"/>
  <c r="DC145" i="3"/>
  <c r="A146" i="3"/>
  <c r="CX146" i="3"/>
  <c r="CY146" i="3"/>
  <c r="CZ146" i="3"/>
  <c r="DA146" i="3"/>
  <c r="DB146" i="3"/>
  <c r="DC146" i="3"/>
  <c r="A147" i="3"/>
  <c r="CY147" i="3"/>
  <c r="CZ147" i="3"/>
  <c r="DB147" i="3" s="1"/>
  <c r="DA147" i="3"/>
  <c r="DC147" i="3"/>
  <c r="A148" i="3"/>
  <c r="CY148" i="3"/>
  <c r="CZ148" i="3"/>
  <c r="DA148" i="3"/>
  <c r="DB148" i="3"/>
  <c r="DC148" i="3"/>
  <c r="A149" i="3"/>
  <c r="CY149" i="3"/>
  <c r="CZ149" i="3"/>
  <c r="DA149" i="3"/>
  <c r="DB149" i="3"/>
  <c r="DC149" i="3"/>
  <c r="A150" i="3"/>
  <c r="CY150" i="3"/>
  <c r="CZ150" i="3"/>
  <c r="DB150" i="3" s="1"/>
  <c r="DA150" i="3"/>
  <c r="DC150" i="3"/>
  <c r="A151" i="3"/>
  <c r="CY151" i="3"/>
  <c r="CZ151" i="3"/>
  <c r="DB151" i="3" s="1"/>
  <c r="DA151" i="3"/>
  <c r="DC151" i="3"/>
  <c r="A152" i="3"/>
  <c r="CY152" i="3"/>
  <c r="CZ152" i="3"/>
  <c r="DA152" i="3"/>
  <c r="DB152" i="3"/>
  <c r="DC152" i="3"/>
  <c r="A153" i="3"/>
  <c r="CY153" i="3"/>
  <c r="CZ153" i="3"/>
  <c r="DB153" i="3" s="1"/>
  <c r="DA153" i="3"/>
  <c r="DC153" i="3"/>
  <c r="A154" i="3"/>
  <c r="CY154" i="3"/>
  <c r="CZ154" i="3"/>
  <c r="DA154" i="3"/>
  <c r="DB154" i="3"/>
  <c r="DC154" i="3"/>
  <c r="A155" i="3"/>
  <c r="CY155" i="3"/>
  <c r="CZ155" i="3"/>
  <c r="DA155" i="3"/>
  <c r="DB155" i="3"/>
  <c r="DC155" i="3"/>
  <c r="A156" i="3"/>
  <c r="CY156" i="3"/>
  <c r="CZ156" i="3"/>
  <c r="DB156" i="3" s="1"/>
  <c r="DA156" i="3"/>
  <c r="DC156" i="3"/>
  <c r="A157" i="3"/>
  <c r="CY157" i="3"/>
  <c r="CZ157" i="3"/>
  <c r="DB157" i="3" s="1"/>
  <c r="DA157" i="3"/>
  <c r="DC157" i="3"/>
  <c r="A158" i="3"/>
  <c r="CY158" i="3"/>
  <c r="CZ158" i="3"/>
  <c r="DA158" i="3"/>
  <c r="DB158" i="3"/>
  <c r="DC158" i="3"/>
  <c r="A159" i="3"/>
  <c r="CY159" i="3"/>
  <c r="CZ159" i="3"/>
  <c r="DB159" i="3" s="1"/>
  <c r="DA159" i="3"/>
  <c r="DC159" i="3"/>
  <c r="A160" i="3"/>
  <c r="CY160" i="3"/>
  <c r="CZ160" i="3"/>
  <c r="DA160" i="3"/>
  <c r="DB160" i="3"/>
  <c r="DC160" i="3"/>
  <c r="A161" i="3"/>
  <c r="CY161" i="3"/>
  <c r="CZ161" i="3"/>
  <c r="DA161" i="3"/>
  <c r="DB161" i="3"/>
  <c r="DC161" i="3"/>
  <c r="A162" i="3"/>
  <c r="CY162" i="3"/>
  <c r="CZ162" i="3"/>
  <c r="DB162" i="3" s="1"/>
  <c r="DA162" i="3"/>
  <c r="DC162" i="3"/>
  <c r="A163" i="3"/>
  <c r="CY163" i="3"/>
  <c r="CZ163" i="3"/>
  <c r="DB163" i="3" s="1"/>
  <c r="DA163" i="3"/>
  <c r="DC163" i="3"/>
  <c r="A164" i="3"/>
  <c r="CY164" i="3"/>
  <c r="CZ164" i="3"/>
  <c r="DA164" i="3"/>
  <c r="DB164" i="3"/>
  <c r="DC164" i="3"/>
  <c r="A165" i="3"/>
  <c r="CY165" i="3"/>
  <c r="CZ165" i="3"/>
  <c r="DB165" i="3" s="1"/>
  <c r="DA165" i="3"/>
  <c r="DC165" i="3"/>
  <c r="A166" i="3"/>
  <c r="CY166" i="3"/>
  <c r="CZ166" i="3"/>
  <c r="DA166" i="3"/>
  <c r="DB166" i="3"/>
  <c r="DC166" i="3"/>
  <c r="A167" i="3"/>
  <c r="CY167" i="3"/>
  <c r="CZ167" i="3"/>
  <c r="DA167" i="3"/>
  <c r="DB167" i="3"/>
  <c r="DC167" i="3"/>
  <c r="A168" i="3"/>
  <c r="CY168" i="3"/>
  <c r="CZ168" i="3"/>
  <c r="DB168" i="3" s="1"/>
  <c r="DA168" i="3"/>
  <c r="DC168" i="3"/>
  <c r="A169" i="3"/>
  <c r="CY169" i="3"/>
  <c r="CZ169" i="3"/>
  <c r="DB169" i="3" s="1"/>
  <c r="DA169" i="3"/>
  <c r="DC169" i="3"/>
  <c r="A170" i="3"/>
  <c r="CY170" i="3"/>
  <c r="CZ170" i="3"/>
  <c r="DA170" i="3"/>
  <c r="DB170" i="3"/>
  <c r="DC170" i="3"/>
  <c r="A171" i="3"/>
  <c r="CY171" i="3"/>
  <c r="CZ171" i="3"/>
  <c r="DB171" i="3" s="1"/>
  <c r="DA171" i="3"/>
  <c r="DC171" i="3"/>
  <c r="A172" i="3"/>
  <c r="CY172" i="3"/>
  <c r="CZ172" i="3"/>
  <c r="DA172" i="3"/>
  <c r="DB172" i="3"/>
  <c r="DC172" i="3"/>
  <c r="A173" i="3"/>
  <c r="CY173" i="3"/>
  <c r="CZ173" i="3"/>
  <c r="DA173" i="3"/>
  <c r="DB173" i="3"/>
  <c r="DC173" i="3"/>
  <c r="A174" i="3"/>
  <c r="CY174" i="3"/>
  <c r="CZ174" i="3"/>
  <c r="DB174" i="3" s="1"/>
  <c r="DA174" i="3"/>
  <c r="DC174" i="3"/>
  <c r="A175" i="3"/>
  <c r="CY175" i="3"/>
  <c r="CZ175" i="3"/>
  <c r="DB175" i="3" s="1"/>
  <c r="DA175" i="3"/>
  <c r="DC175" i="3"/>
  <c r="A176" i="3"/>
  <c r="CY176" i="3"/>
  <c r="CZ176" i="3"/>
  <c r="DA176" i="3"/>
  <c r="DB176" i="3"/>
  <c r="DC176" i="3"/>
  <c r="A177" i="3"/>
  <c r="CY177" i="3"/>
  <c r="CZ177" i="3"/>
  <c r="DB177" i="3" s="1"/>
  <c r="DA177" i="3"/>
  <c r="DC177" i="3"/>
  <c r="A178" i="3"/>
  <c r="CY178" i="3"/>
  <c r="CZ178" i="3"/>
  <c r="DA178" i="3"/>
  <c r="DB178" i="3"/>
  <c r="DC178" i="3"/>
  <c r="A179" i="3"/>
  <c r="CY179" i="3"/>
  <c r="CZ179" i="3"/>
  <c r="DA179" i="3"/>
  <c r="DB179" i="3"/>
  <c r="DC179" i="3"/>
  <c r="A180" i="3"/>
  <c r="CY180" i="3"/>
  <c r="CZ180" i="3"/>
  <c r="DB180" i="3" s="1"/>
  <c r="DA180" i="3"/>
  <c r="DC180" i="3"/>
  <c r="A181" i="3"/>
  <c r="CY181" i="3"/>
  <c r="CZ181" i="3"/>
  <c r="DB181" i="3" s="1"/>
  <c r="DA181" i="3"/>
  <c r="DC181" i="3"/>
  <c r="A182" i="3"/>
  <c r="CY182" i="3"/>
  <c r="CZ182" i="3"/>
  <c r="DA182" i="3"/>
  <c r="DB182" i="3"/>
  <c r="DC182" i="3"/>
  <c r="A183" i="3"/>
  <c r="CY183" i="3"/>
  <c r="CZ183" i="3"/>
  <c r="DB183" i="3" s="1"/>
  <c r="DA183" i="3"/>
  <c r="DC183" i="3"/>
  <c r="A184" i="3"/>
  <c r="CY184" i="3"/>
  <c r="CZ184" i="3"/>
  <c r="DA184" i="3"/>
  <c r="DB184" i="3"/>
  <c r="DC184" i="3"/>
  <c r="A185" i="3"/>
  <c r="CX185" i="3"/>
  <c r="CY185" i="3"/>
  <c r="CZ185" i="3"/>
  <c r="DA185" i="3"/>
  <c r="DB185" i="3"/>
  <c r="DC185" i="3"/>
  <c r="A186" i="3"/>
  <c r="CX186" i="3"/>
  <c r="CY186" i="3"/>
  <c r="CZ186" i="3"/>
  <c r="DB186" i="3" s="1"/>
  <c r="DA186" i="3"/>
  <c r="DC186" i="3"/>
  <c r="A187" i="3"/>
  <c r="CX187" i="3"/>
  <c r="CY187" i="3"/>
  <c r="CZ187" i="3"/>
  <c r="DB187" i="3" s="1"/>
  <c r="DA187" i="3"/>
  <c r="DC187" i="3"/>
  <c r="A188" i="3"/>
  <c r="CX188" i="3"/>
  <c r="CY188" i="3"/>
  <c r="CZ188" i="3"/>
  <c r="DA188" i="3"/>
  <c r="DB188" i="3"/>
  <c r="DC188" i="3"/>
  <c r="A189" i="3"/>
  <c r="CX189" i="3"/>
  <c r="CY189" i="3"/>
  <c r="CZ189" i="3"/>
  <c r="DB189" i="3" s="1"/>
  <c r="DA189" i="3"/>
  <c r="DC189" i="3"/>
  <c r="A190" i="3"/>
  <c r="CX190" i="3"/>
  <c r="CY190" i="3"/>
  <c r="CZ190" i="3"/>
  <c r="DA190" i="3"/>
  <c r="DB190" i="3"/>
  <c r="DC190" i="3"/>
  <c r="A191" i="3"/>
  <c r="CX191" i="3"/>
  <c r="CY191" i="3"/>
  <c r="CZ191" i="3"/>
  <c r="DA191" i="3"/>
  <c r="DB191" i="3"/>
  <c r="DC191" i="3"/>
  <c r="A192" i="3"/>
  <c r="CX192" i="3"/>
  <c r="CY192" i="3"/>
  <c r="CZ192" i="3"/>
  <c r="DB192" i="3" s="1"/>
  <c r="DA192" i="3"/>
  <c r="DC192" i="3"/>
  <c r="A193" i="3"/>
  <c r="CY193" i="3"/>
  <c r="CZ193" i="3"/>
  <c r="DB193" i="3" s="1"/>
  <c r="DA193" i="3"/>
  <c r="DC193" i="3"/>
  <c r="A194" i="3"/>
  <c r="CY194" i="3"/>
  <c r="CZ194" i="3"/>
  <c r="DA194" i="3"/>
  <c r="DB194" i="3"/>
  <c r="DC194" i="3"/>
  <c r="A195" i="3"/>
  <c r="CY195" i="3"/>
  <c r="CZ195" i="3"/>
  <c r="DB195" i="3" s="1"/>
  <c r="DA195" i="3"/>
  <c r="DC195" i="3"/>
  <c r="A196" i="3"/>
  <c r="CY196" i="3"/>
  <c r="CZ196" i="3"/>
  <c r="DA196" i="3"/>
  <c r="DB196" i="3"/>
  <c r="DC196" i="3"/>
  <c r="A197" i="3"/>
  <c r="CY197" i="3"/>
  <c r="CZ197" i="3"/>
  <c r="DA197" i="3"/>
  <c r="DB197" i="3"/>
  <c r="DC197" i="3"/>
  <c r="A198" i="3"/>
  <c r="CY198" i="3"/>
  <c r="CZ198" i="3"/>
  <c r="DB198" i="3" s="1"/>
  <c r="DA198" i="3"/>
  <c r="DC198" i="3"/>
  <c r="A199" i="3"/>
  <c r="CY199" i="3"/>
  <c r="CZ199" i="3"/>
  <c r="DB199" i="3" s="1"/>
  <c r="DA199" i="3"/>
  <c r="DC199" i="3"/>
  <c r="A200" i="3"/>
  <c r="CY200" i="3"/>
  <c r="CZ200" i="3"/>
  <c r="DA200" i="3"/>
  <c r="DB200" i="3"/>
  <c r="DC200" i="3"/>
  <c r="A201" i="3"/>
  <c r="CY201" i="3"/>
  <c r="CZ201" i="3"/>
  <c r="DB201" i="3" s="1"/>
  <c r="DA201" i="3"/>
  <c r="DC201" i="3"/>
  <c r="A202" i="3"/>
  <c r="CY202" i="3"/>
  <c r="CZ202" i="3"/>
  <c r="DA202" i="3"/>
  <c r="DB202" i="3"/>
  <c r="DC202" i="3"/>
  <c r="A203" i="3"/>
  <c r="CY203" i="3"/>
  <c r="CZ203" i="3"/>
  <c r="DA203" i="3"/>
  <c r="DB203" i="3"/>
  <c r="DC203" i="3"/>
  <c r="A204" i="3"/>
  <c r="CY204" i="3"/>
  <c r="CZ204" i="3"/>
  <c r="DB204" i="3" s="1"/>
  <c r="DA204" i="3"/>
  <c r="DC204" i="3"/>
  <c r="A205" i="3"/>
  <c r="CY205" i="3"/>
  <c r="CZ205" i="3"/>
  <c r="DB205" i="3" s="1"/>
  <c r="DA205" i="3"/>
  <c r="DC205" i="3"/>
  <c r="A206" i="3"/>
  <c r="CY206" i="3"/>
  <c r="CZ206" i="3"/>
  <c r="DA206" i="3"/>
  <c r="DB206" i="3"/>
  <c r="DC206" i="3"/>
  <c r="A207" i="3"/>
  <c r="CY207" i="3"/>
  <c r="CZ207" i="3"/>
  <c r="DB207" i="3" s="1"/>
  <c r="DA207" i="3"/>
  <c r="DC207" i="3"/>
  <c r="A208" i="3"/>
  <c r="CY208" i="3"/>
  <c r="CZ208" i="3"/>
  <c r="DA208" i="3"/>
  <c r="DB208" i="3"/>
  <c r="DC208" i="3"/>
  <c r="A209" i="3"/>
  <c r="CY209" i="3"/>
  <c r="CZ209" i="3"/>
  <c r="DA209" i="3"/>
  <c r="DB209" i="3"/>
  <c r="DC209" i="3"/>
  <c r="A210" i="3"/>
  <c r="CY210" i="3"/>
  <c r="CZ210" i="3"/>
  <c r="DB210" i="3" s="1"/>
  <c r="DA210" i="3"/>
  <c r="DC210" i="3"/>
  <c r="A211" i="3"/>
  <c r="CY211" i="3"/>
  <c r="CZ211" i="3"/>
  <c r="DB211" i="3" s="1"/>
  <c r="DA211" i="3"/>
  <c r="DC211" i="3"/>
  <c r="A212" i="3"/>
  <c r="CY212" i="3"/>
  <c r="CZ212" i="3"/>
  <c r="DA212" i="3"/>
  <c r="DB212" i="3"/>
  <c r="DC212" i="3"/>
  <c r="A213" i="3"/>
  <c r="CY213" i="3"/>
  <c r="CZ213" i="3"/>
  <c r="DB213" i="3" s="1"/>
  <c r="DA213" i="3"/>
  <c r="DC213" i="3"/>
  <c r="A214" i="3"/>
  <c r="CY214" i="3"/>
  <c r="CZ214" i="3"/>
  <c r="DA214" i="3"/>
  <c r="DB214" i="3"/>
  <c r="DC214" i="3"/>
  <c r="A215" i="3"/>
  <c r="CY215" i="3"/>
  <c r="CZ215" i="3"/>
  <c r="DA215" i="3"/>
  <c r="DB215" i="3"/>
  <c r="DC215" i="3"/>
  <c r="A216" i="3"/>
  <c r="CY216" i="3"/>
  <c r="CZ216" i="3"/>
  <c r="DB216" i="3" s="1"/>
  <c r="DA216" i="3"/>
  <c r="DC216" i="3"/>
  <c r="A217" i="3"/>
  <c r="CY217" i="3"/>
  <c r="CZ217" i="3"/>
  <c r="DB217" i="3" s="1"/>
  <c r="DA217" i="3"/>
  <c r="DC217" i="3"/>
  <c r="A218" i="3"/>
  <c r="CY218" i="3"/>
  <c r="CZ218" i="3"/>
  <c r="DA218" i="3"/>
  <c r="DB218" i="3"/>
  <c r="DC218" i="3"/>
  <c r="A219" i="3"/>
  <c r="CY219" i="3"/>
  <c r="CZ219" i="3"/>
  <c r="DB219" i="3" s="1"/>
  <c r="DA219" i="3"/>
  <c r="DC219" i="3"/>
  <c r="A220" i="3"/>
  <c r="CY220" i="3"/>
  <c r="CZ220" i="3"/>
  <c r="DA220" i="3"/>
  <c r="DB220" i="3"/>
  <c r="DC220" i="3"/>
  <c r="A221" i="3"/>
  <c r="CY221" i="3"/>
  <c r="CZ221" i="3"/>
  <c r="DA221" i="3"/>
  <c r="DB221" i="3"/>
  <c r="DC221" i="3"/>
  <c r="A222" i="3"/>
  <c r="CY222" i="3"/>
  <c r="CZ222" i="3"/>
  <c r="DB222" i="3" s="1"/>
  <c r="DA222" i="3"/>
  <c r="DC222" i="3"/>
  <c r="A223" i="3"/>
  <c r="CY223" i="3"/>
  <c r="CZ223" i="3"/>
  <c r="DB223" i="3" s="1"/>
  <c r="DA223" i="3"/>
  <c r="DC223" i="3"/>
  <c r="A224" i="3"/>
  <c r="CY224" i="3"/>
  <c r="CZ224" i="3"/>
  <c r="DA224" i="3"/>
  <c r="DB224" i="3"/>
  <c r="DC224" i="3"/>
  <c r="A225" i="3"/>
  <c r="CY225" i="3"/>
  <c r="CZ225" i="3"/>
  <c r="DB225" i="3" s="1"/>
  <c r="DA225" i="3"/>
  <c r="DC225" i="3"/>
  <c r="A226" i="3"/>
  <c r="CY226" i="3"/>
  <c r="CZ226" i="3"/>
  <c r="DA226" i="3"/>
  <c r="DB226" i="3"/>
  <c r="DC226" i="3"/>
  <c r="A227" i="3"/>
  <c r="CY227" i="3"/>
  <c r="CZ227" i="3"/>
  <c r="DA227" i="3"/>
  <c r="DB227" i="3"/>
  <c r="DC227" i="3"/>
  <c r="A228" i="3"/>
  <c r="CY228" i="3"/>
  <c r="CZ228" i="3"/>
  <c r="DB228" i="3" s="1"/>
  <c r="DA228" i="3"/>
  <c r="DC228" i="3"/>
  <c r="A229" i="3"/>
  <c r="CY229" i="3"/>
  <c r="CZ229" i="3"/>
  <c r="DB229" i="3" s="1"/>
  <c r="DA229" i="3"/>
  <c r="DC229" i="3"/>
  <c r="A230" i="3"/>
  <c r="CY230" i="3"/>
  <c r="CZ230" i="3"/>
  <c r="DA230" i="3"/>
  <c r="DB230" i="3"/>
  <c r="DC230" i="3"/>
  <c r="A231" i="3"/>
  <c r="CY231" i="3"/>
  <c r="CZ231" i="3"/>
  <c r="DB231" i="3" s="1"/>
  <c r="DA231" i="3"/>
  <c r="DC231" i="3"/>
  <c r="A232" i="3"/>
  <c r="CY232" i="3"/>
  <c r="CZ232" i="3"/>
  <c r="DA232" i="3"/>
  <c r="DB232" i="3"/>
  <c r="DC232" i="3"/>
  <c r="A233" i="3"/>
  <c r="CY233" i="3"/>
  <c r="CZ233" i="3"/>
  <c r="DA233" i="3"/>
  <c r="DB233" i="3"/>
  <c r="DC233" i="3"/>
  <c r="A234" i="3"/>
  <c r="CY234" i="3"/>
  <c r="CZ234" i="3"/>
  <c r="DB234" i="3" s="1"/>
  <c r="DA234" i="3"/>
  <c r="DC234" i="3"/>
  <c r="A235" i="3"/>
  <c r="CY235" i="3"/>
  <c r="CZ235" i="3"/>
  <c r="DB235" i="3" s="1"/>
  <c r="DA235" i="3"/>
  <c r="DC235" i="3"/>
  <c r="A236" i="3"/>
  <c r="CY236" i="3"/>
  <c r="CZ236" i="3"/>
  <c r="DA236" i="3"/>
  <c r="DB236" i="3"/>
  <c r="DC236" i="3"/>
  <c r="A237" i="3"/>
  <c r="CY237" i="3"/>
  <c r="CZ237" i="3"/>
  <c r="DB237" i="3" s="1"/>
  <c r="DA237" i="3"/>
  <c r="DC237" i="3"/>
  <c r="A238" i="3"/>
  <c r="CY238" i="3"/>
  <c r="CZ238" i="3"/>
  <c r="DA238" i="3"/>
  <c r="DB238" i="3"/>
  <c r="DC238" i="3"/>
  <c r="A239" i="3"/>
  <c r="CY239" i="3"/>
  <c r="CZ239" i="3"/>
  <c r="DA239" i="3"/>
  <c r="DB239" i="3"/>
  <c r="DC239" i="3"/>
  <c r="A240" i="3"/>
  <c r="CY240" i="3"/>
  <c r="CZ240" i="3"/>
  <c r="DB240" i="3" s="1"/>
  <c r="DA240" i="3"/>
  <c r="DC240" i="3"/>
  <c r="A241" i="3"/>
  <c r="CY241" i="3"/>
  <c r="CZ241" i="3"/>
  <c r="DB241" i="3" s="1"/>
  <c r="DA241" i="3"/>
  <c r="DC241" i="3"/>
  <c r="A242" i="3"/>
  <c r="CY242" i="3"/>
  <c r="CZ242" i="3"/>
  <c r="DA242" i="3"/>
  <c r="DB242" i="3"/>
  <c r="DC242" i="3"/>
  <c r="A243" i="3"/>
  <c r="CY243" i="3"/>
  <c r="CZ243" i="3"/>
  <c r="DB243" i="3" s="1"/>
  <c r="DA243" i="3"/>
  <c r="DC243" i="3"/>
  <c r="A244" i="3"/>
  <c r="CY244" i="3"/>
  <c r="CZ244" i="3"/>
  <c r="DA244" i="3"/>
  <c r="DB244" i="3"/>
  <c r="DC244" i="3"/>
  <c r="A245" i="3"/>
  <c r="CY245" i="3"/>
  <c r="CZ245" i="3"/>
  <c r="DA245" i="3"/>
  <c r="DB245" i="3"/>
  <c r="DC245" i="3"/>
  <c r="A246" i="3"/>
  <c r="CY246" i="3"/>
  <c r="CZ246" i="3"/>
  <c r="DB246" i="3" s="1"/>
  <c r="DA246" i="3"/>
  <c r="DC246" i="3"/>
  <c r="A247" i="3"/>
  <c r="CY247" i="3"/>
  <c r="CZ247" i="3"/>
  <c r="DB247" i="3" s="1"/>
  <c r="DA247" i="3"/>
  <c r="DC247" i="3"/>
  <c r="A248" i="3"/>
  <c r="CY248" i="3"/>
  <c r="CZ248" i="3"/>
  <c r="DA248" i="3"/>
  <c r="DB248" i="3"/>
  <c r="DC248" i="3"/>
  <c r="A249" i="3"/>
  <c r="CY249" i="3"/>
  <c r="CZ249" i="3"/>
  <c r="DB249" i="3" s="1"/>
  <c r="DA249" i="3"/>
  <c r="DC249" i="3"/>
  <c r="A250" i="3"/>
  <c r="CY250" i="3"/>
  <c r="CZ250" i="3"/>
  <c r="DA250" i="3"/>
  <c r="DB250" i="3"/>
  <c r="DC250" i="3"/>
  <c r="A251" i="3"/>
  <c r="CY251" i="3"/>
  <c r="CZ251" i="3"/>
  <c r="DA251" i="3"/>
  <c r="DB251" i="3"/>
  <c r="DC251" i="3"/>
  <c r="A252" i="3"/>
  <c r="CY252" i="3"/>
  <c r="CZ252" i="3"/>
  <c r="DB252" i="3" s="1"/>
  <c r="DA252" i="3"/>
  <c r="DC252" i="3"/>
  <c r="A253" i="3"/>
  <c r="CY253" i="3"/>
  <c r="CZ253" i="3"/>
  <c r="DB253" i="3" s="1"/>
  <c r="DA253" i="3"/>
  <c r="DC253" i="3"/>
  <c r="A254" i="3"/>
  <c r="CY254" i="3"/>
  <c r="CZ254" i="3"/>
  <c r="DA254" i="3"/>
  <c r="DB254" i="3"/>
  <c r="DC254" i="3"/>
  <c r="A255" i="3"/>
  <c r="CY255" i="3"/>
  <c r="CZ255" i="3"/>
  <c r="DB255" i="3" s="1"/>
  <c r="DA255" i="3"/>
  <c r="DC255" i="3"/>
  <c r="A256" i="3"/>
  <c r="CY256" i="3"/>
  <c r="CZ256" i="3"/>
  <c r="DA256" i="3"/>
  <c r="DB256" i="3"/>
  <c r="DC256" i="3"/>
  <c r="A257" i="3"/>
  <c r="CY257" i="3"/>
  <c r="CZ257" i="3"/>
  <c r="DA257" i="3"/>
  <c r="DB257" i="3"/>
  <c r="DC257" i="3"/>
  <c r="A258" i="3"/>
  <c r="CY258" i="3"/>
  <c r="CZ258" i="3"/>
  <c r="DB258" i="3" s="1"/>
  <c r="DA258" i="3"/>
  <c r="DC258" i="3"/>
  <c r="A259" i="3"/>
  <c r="CY259" i="3"/>
  <c r="CZ259" i="3"/>
  <c r="DB259" i="3" s="1"/>
  <c r="DA259" i="3"/>
  <c r="DC259" i="3"/>
  <c r="A260" i="3"/>
  <c r="CY260" i="3"/>
  <c r="CZ260" i="3"/>
  <c r="DA260" i="3"/>
  <c r="DB260" i="3"/>
  <c r="DC260" i="3"/>
  <c r="A261" i="3"/>
  <c r="CY261" i="3"/>
  <c r="CZ261" i="3"/>
  <c r="DB261" i="3" s="1"/>
  <c r="DA261" i="3"/>
  <c r="DC261" i="3"/>
  <c r="A262" i="3"/>
  <c r="CY262" i="3"/>
  <c r="CZ262" i="3"/>
  <c r="DA262" i="3"/>
  <c r="DB262" i="3"/>
  <c r="DC262" i="3"/>
  <c r="A263" i="3"/>
  <c r="CY263" i="3"/>
  <c r="CZ263" i="3"/>
  <c r="DA263" i="3"/>
  <c r="DB263" i="3"/>
  <c r="DC263" i="3"/>
  <c r="A264" i="3"/>
  <c r="CY264" i="3"/>
  <c r="CZ264" i="3"/>
  <c r="DB264" i="3" s="1"/>
  <c r="DA264" i="3"/>
  <c r="DC264" i="3"/>
  <c r="A265" i="3"/>
  <c r="CY265" i="3"/>
  <c r="CZ265" i="3"/>
  <c r="DA265" i="3"/>
  <c r="DB265" i="3"/>
  <c r="DC265" i="3"/>
  <c r="A266" i="3"/>
  <c r="CY266" i="3"/>
  <c r="CZ266" i="3"/>
  <c r="DA266" i="3"/>
  <c r="DB266" i="3"/>
  <c r="DC266" i="3"/>
  <c r="A267" i="3"/>
  <c r="CY267" i="3"/>
  <c r="CZ267" i="3"/>
  <c r="DB267" i="3" s="1"/>
  <c r="DA267" i="3"/>
  <c r="DC267" i="3"/>
  <c r="A268" i="3"/>
  <c r="CY268" i="3"/>
  <c r="CZ268" i="3"/>
  <c r="DB268" i="3" s="1"/>
  <c r="DA268" i="3"/>
  <c r="DC268" i="3"/>
  <c r="A269" i="3"/>
  <c r="CY269" i="3"/>
  <c r="CZ269" i="3"/>
  <c r="DA269" i="3"/>
  <c r="DB269" i="3"/>
  <c r="DC269" i="3"/>
  <c r="A270" i="3"/>
  <c r="CY270" i="3"/>
  <c r="CZ270" i="3"/>
  <c r="DB270" i="3" s="1"/>
  <c r="DA270" i="3"/>
  <c r="DC270" i="3"/>
  <c r="A271" i="3"/>
  <c r="CY271" i="3"/>
  <c r="CZ271" i="3"/>
  <c r="DA271" i="3"/>
  <c r="DB271" i="3"/>
  <c r="DC271" i="3"/>
  <c r="A272" i="3"/>
  <c r="CY272" i="3"/>
  <c r="CZ272" i="3"/>
  <c r="DA272" i="3"/>
  <c r="DB272" i="3"/>
  <c r="DC272" i="3"/>
  <c r="A273" i="3"/>
  <c r="CX273" i="3"/>
  <c r="CY273" i="3"/>
  <c r="CZ273" i="3"/>
  <c r="DB273" i="3" s="1"/>
  <c r="DA273" i="3"/>
  <c r="DC273" i="3"/>
  <c r="A274" i="3"/>
  <c r="CX274" i="3"/>
  <c r="CY274" i="3"/>
  <c r="CZ274" i="3"/>
  <c r="DB274" i="3" s="1"/>
  <c r="DA274" i="3"/>
  <c r="DC274" i="3"/>
  <c r="A275" i="3"/>
  <c r="CY275" i="3"/>
  <c r="CZ275" i="3"/>
  <c r="DA275" i="3"/>
  <c r="DB275" i="3"/>
  <c r="DC275" i="3"/>
  <c r="A276" i="3"/>
  <c r="CY276" i="3"/>
  <c r="CZ276" i="3"/>
  <c r="DB276" i="3" s="1"/>
  <c r="DA276" i="3"/>
  <c r="DC276" i="3"/>
  <c r="A277" i="3"/>
  <c r="CY277" i="3"/>
  <c r="CZ277" i="3"/>
  <c r="DA277" i="3"/>
  <c r="DB277" i="3"/>
  <c r="DC277" i="3"/>
  <c r="A278" i="3"/>
  <c r="CY278" i="3"/>
  <c r="CZ278" i="3"/>
  <c r="DA278" i="3"/>
  <c r="DB278" i="3"/>
  <c r="DC278" i="3"/>
  <c r="A279" i="3"/>
  <c r="CY279" i="3"/>
  <c r="CZ279" i="3"/>
  <c r="DB279" i="3" s="1"/>
  <c r="DA279" i="3"/>
  <c r="DC279" i="3"/>
  <c r="A280" i="3"/>
  <c r="CY280" i="3"/>
  <c r="CZ280" i="3"/>
  <c r="DA280" i="3"/>
  <c r="DB280" i="3"/>
  <c r="DC280" i="3"/>
  <c r="A281" i="3"/>
  <c r="CY281" i="3"/>
  <c r="CZ281" i="3"/>
  <c r="DA281" i="3"/>
  <c r="DB281" i="3"/>
  <c r="DC281" i="3"/>
  <c r="A282" i="3"/>
  <c r="CY282" i="3"/>
  <c r="CZ282" i="3"/>
  <c r="DB282" i="3" s="1"/>
  <c r="DA282" i="3"/>
  <c r="DC282" i="3"/>
  <c r="A283" i="3"/>
  <c r="CY283" i="3"/>
  <c r="CZ283" i="3"/>
  <c r="DB283" i="3" s="1"/>
  <c r="DA283" i="3"/>
  <c r="DC283" i="3"/>
  <c r="A284" i="3"/>
  <c r="CY284" i="3"/>
  <c r="CZ284" i="3"/>
  <c r="DA284" i="3"/>
  <c r="DB284" i="3"/>
  <c r="DC284" i="3"/>
  <c r="A285" i="3"/>
  <c r="CX285" i="3"/>
  <c r="CY285" i="3"/>
  <c r="CZ285" i="3"/>
  <c r="DB285" i="3" s="1"/>
  <c r="DA285" i="3"/>
  <c r="DC285" i="3"/>
  <c r="A286" i="3"/>
  <c r="CX286" i="3"/>
  <c r="CY286" i="3"/>
  <c r="CZ286" i="3"/>
  <c r="DA286" i="3"/>
  <c r="DB286" i="3"/>
  <c r="DC286" i="3"/>
  <c r="A287" i="3"/>
  <c r="CX287" i="3"/>
  <c r="CY287" i="3"/>
  <c r="CZ287" i="3"/>
  <c r="DB287" i="3" s="1"/>
  <c r="DA287" i="3"/>
  <c r="DC287" i="3"/>
  <c r="A288" i="3"/>
  <c r="CX288" i="3"/>
  <c r="CY288" i="3"/>
  <c r="CZ288" i="3"/>
  <c r="DB288" i="3" s="1"/>
  <c r="DA288" i="3"/>
  <c r="DC288" i="3"/>
  <c r="A289" i="3"/>
  <c r="CX289" i="3"/>
  <c r="CY289" i="3"/>
  <c r="CZ289" i="3"/>
  <c r="DA289" i="3"/>
  <c r="DB289" i="3"/>
  <c r="DC289" i="3"/>
  <c r="A290" i="3"/>
  <c r="CX290" i="3"/>
  <c r="CY290" i="3"/>
  <c r="CZ290" i="3"/>
  <c r="DA290" i="3"/>
  <c r="DB290" i="3"/>
  <c r="DC290" i="3"/>
  <c r="A291" i="3"/>
  <c r="CX291" i="3"/>
  <c r="CY291" i="3"/>
  <c r="CZ291" i="3"/>
  <c r="DB291" i="3" s="1"/>
  <c r="DA291" i="3"/>
  <c r="DC291" i="3"/>
  <c r="A292" i="3"/>
  <c r="CX292" i="3"/>
  <c r="CY292" i="3"/>
  <c r="CZ292" i="3"/>
  <c r="DA292" i="3"/>
  <c r="DB292" i="3"/>
  <c r="DC292" i="3"/>
  <c r="A293" i="3"/>
  <c r="CX293" i="3"/>
  <c r="CY293" i="3"/>
  <c r="CZ293" i="3"/>
  <c r="DA293" i="3"/>
  <c r="DB293" i="3"/>
  <c r="DC293" i="3"/>
  <c r="A294" i="3"/>
  <c r="CX294" i="3"/>
  <c r="CY294" i="3"/>
  <c r="CZ294" i="3"/>
  <c r="DB294" i="3" s="1"/>
  <c r="DA294" i="3"/>
  <c r="DC294" i="3"/>
  <c r="A295" i="3"/>
  <c r="CX295" i="3"/>
  <c r="CY295" i="3"/>
  <c r="CZ295" i="3"/>
  <c r="DA295" i="3"/>
  <c r="DB295" i="3"/>
  <c r="DC295" i="3"/>
  <c r="A296" i="3"/>
  <c r="CX296" i="3"/>
  <c r="CY296" i="3"/>
  <c r="CZ296" i="3"/>
  <c r="DA296" i="3"/>
  <c r="DB296" i="3"/>
  <c r="DC296" i="3"/>
  <c r="A297" i="3"/>
  <c r="CX297" i="3"/>
  <c r="CY297" i="3"/>
  <c r="CZ297" i="3"/>
  <c r="DB297" i="3" s="1"/>
  <c r="DA297" i="3"/>
  <c r="DC297" i="3"/>
  <c r="A298" i="3"/>
  <c r="CX298" i="3"/>
  <c r="CY298" i="3"/>
  <c r="CZ298" i="3"/>
  <c r="DA298" i="3"/>
  <c r="DB298" i="3"/>
  <c r="DC298" i="3"/>
  <c r="A299" i="3"/>
  <c r="CX299" i="3"/>
  <c r="CY299" i="3"/>
  <c r="CZ299" i="3"/>
  <c r="DA299" i="3"/>
  <c r="DB299" i="3"/>
  <c r="DC299" i="3"/>
  <c r="A300" i="3"/>
  <c r="CX300" i="3"/>
  <c r="CY300" i="3"/>
  <c r="CZ300" i="3"/>
  <c r="DB300" i="3" s="1"/>
  <c r="DA300" i="3"/>
  <c r="DC300" i="3"/>
  <c r="A301" i="3"/>
  <c r="CX301" i="3"/>
  <c r="CY301" i="3"/>
  <c r="CZ301" i="3"/>
  <c r="DA301" i="3"/>
  <c r="DB301" i="3"/>
  <c r="DC301" i="3"/>
  <c r="A302" i="3"/>
  <c r="CX302" i="3"/>
  <c r="CY302" i="3"/>
  <c r="CZ302" i="3"/>
  <c r="DA302" i="3"/>
  <c r="DB302" i="3"/>
  <c r="DC30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D28" i="1"/>
  <c r="E30" i="1"/>
  <c r="Z30" i="1"/>
  <c r="AA30" i="1"/>
  <c r="AM30" i="1"/>
  <c r="AN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R30" i="1"/>
  <c r="DS30" i="1"/>
  <c r="EE30" i="1"/>
  <c r="EF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GX30" i="1"/>
  <c r="C32" i="1"/>
  <c r="D32" i="1"/>
  <c r="I32" i="1"/>
  <c r="Q32" i="1"/>
  <c r="W32" i="1"/>
  <c r="AC32" i="1"/>
  <c r="AE32" i="1"/>
  <c r="AF32" i="1"/>
  <c r="CT32" i="1" s="1"/>
  <c r="AG32" i="1"/>
  <c r="AH32" i="1"/>
  <c r="AI32" i="1"/>
  <c r="CW32" i="1" s="1"/>
  <c r="V32" i="1" s="1"/>
  <c r="AJ32" i="1"/>
  <c r="CQ32" i="1"/>
  <c r="CS32" i="1"/>
  <c r="CU32" i="1"/>
  <c r="CV32" i="1"/>
  <c r="CX32" i="1"/>
  <c r="FR32" i="1"/>
  <c r="GL32" i="1"/>
  <c r="GO32" i="1"/>
  <c r="GP32" i="1"/>
  <c r="GV32" i="1"/>
  <c r="HC32" i="1" s="1"/>
  <c r="GX32" i="1" s="1"/>
  <c r="C33" i="1"/>
  <c r="D33" i="1"/>
  <c r="I33" i="1"/>
  <c r="P33" i="1"/>
  <c r="U33" i="1"/>
  <c r="AC33" i="1"/>
  <c r="AD33" i="1"/>
  <c r="AE33" i="1"/>
  <c r="AF33" i="1"/>
  <c r="AG33" i="1"/>
  <c r="AH33" i="1"/>
  <c r="CV33" i="1" s="1"/>
  <c r="AI33" i="1"/>
  <c r="AJ33" i="1"/>
  <c r="CX33" i="1" s="1"/>
  <c r="W33" i="1" s="1"/>
  <c r="CR33" i="1"/>
  <c r="CS33" i="1"/>
  <c r="CU33" i="1"/>
  <c r="T33" i="1" s="1"/>
  <c r="CW33" i="1"/>
  <c r="V33" i="1" s="1"/>
  <c r="FR33" i="1"/>
  <c r="GL33" i="1"/>
  <c r="GO33" i="1"/>
  <c r="GP33" i="1"/>
  <c r="GV33" i="1"/>
  <c r="HC33" i="1"/>
  <c r="GX33" i="1" s="1"/>
  <c r="C34" i="1"/>
  <c r="D34" i="1"/>
  <c r="I34" i="1"/>
  <c r="P34" i="1" s="1"/>
  <c r="Q34" i="1"/>
  <c r="R34" i="1"/>
  <c r="V34" i="1"/>
  <c r="AC34" i="1"/>
  <c r="AD34" i="1"/>
  <c r="AB34" i="1" s="1"/>
  <c r="AE34" i="1"/>
  <c r="CS34" i="1" s="1"/>
  <c r="AF34" i="1"/>
  <c r="CT34" i="1" s="1"/>
  <c r="AG34" i="1"/>
  <c r="AH34" i="1"/>
  <c r="AI34" i="1"/>
  <c r="AJ34" i="1"/>
  <c r="CQ34" i="1"/>
  <c r="CR34" i="1"/>
  <c r="CU34" i="1"/>
  <c r="T34" i="1" s="1"/>
  <c r="CV34" i="1"/>
  <c r="U34" i="1" s="1"/>
  <c r="CW34" i="1"/>
  <c r="CX34" i="1"/>
  <c r="W34" i="1" s="1"/>
  <c r="FR34" i="1"/>
  <c r="GK34" i="1"/>
  <c r="GL34" i="1"/>
  <c r="GO34" i="1"/>
  <c r="GP34" i="1"/>
  <c r="GV34" i="1"/>
  <c r="HC34" i="1" s="1"/>
  <c r="GX34" i="1" s="1"/>
  <c r="C35" i="1"/>
  <c r="D35" i="1"/>
  <c r="I35" i="1"/>
  <c r="W35" i="1"/>
  <c r="AC35" i="1"/>
  <c r="P35" i="1" s="1"/>
  <c r="AE35" i="1"/>
  <c r="AF35" i="1"/>
  <c r="S35" i="1" s="1"/>
  <c r="CZ35" i="1" s="1"/>
  <c r="Y35" i="1" s="1"/>
  <c r="AG35" i="1"/>
  <c r="AH35" i="1"/>
  <c r="CV35" i="1" s="1"/>
  <c r="U35" i="1" s="1"/>
  <c r="AI35" i="1"/>
  <c r="AJ35" i="1"/>
  <c r="CX35" i="1" s="1"/>
  <c r="CT35" i="1"/>
  <c r="CU35" i="1"/>
  <c r="T35" i="1" s="1"/>
  <c r="CW35" i="1"/>
  <c r="V35" i="1" s="1"/>
  <c r="CY35" i="1"/>
  <c r="X35" i="1" s="1"/>
  <c r="FR35" i="1"/>
  <c r="GL35" i="1"/>
  <c r="GO35" i="1"/>
  <c r="GP35" i="1"/>
  <c r="GV35" i="1"/>
  <c r="HC35" i="1" s="1"/>
  <c r="GX35" i="1"/>
  <c r="C36" i="1"/>
  <c r="D36" i="1"/>
  <c r="I36" i="1"/>
  <c r="R36" i="1"/>
  <c r="GK36" i="1" s="1"/>
  <c r="T36" i="1"/>
  <c r="AC36" i="1"/>
  <c r="AD36" i="1"/>
  <c r="AE36" i="1"/>
  <c r="AF36" i="1"/>
  <c r="S36" i="1" s="1"/>
  <c r="AG36" i="1"/>
  <c r="AH36" i="1"/>
  <c r="AI36" i="1"/>
  <c r="CW36" i="1" s="1"/>
  <c r="V36" i="1" s="1"/>
  <c r="AJ36" i="1"/>
  <c r="CR36" i="1"/>
  <c r="CS36" i="1"/>
  <c r="CU36" i="1"/>
  <c r="CV36" i="1"/>
  <c r="U36" i="1" s="1"/>
  <c r="CX36" i="1"/>
  <c r="W36" i="1" s="1"/>
  <c r="FR36" i="1"/>
  <c r="GL36" i="1"/>
  <c r="GO36" i="1"/>
  <c r="GP36" i="1"/>
  <c r="GV36" i="1"/>
  <c r="HC36" i="1"/>
  <c r="GX36" i="1" s="1"/>
  <c r="C37" i="1"/>
  <c r="D37" i="1"/>
  <c r="I37" i="1"/>
  <c r="T37" i="1" s="1"/>
  <c r="AB37" i="1"/>
  <c r="AC37" i="1"/>
  <c r="P37" i="1" s="1"/>
  <c r="AE37" i="1"/>
  <c r="AD37" i="1" s="1"/>
  <c r="AF37" i="1"/>
  <c r="CT37" i="1" s="1"/>
  <c r="AG37" i="1"/>
  <c r="AH37" i="1"/>
  <c r="CV37" i="1" s="1"/>
  <c r="AI37" i="1"/>
  <c r="AJ37" i="1"/>
  <c r="CX37" i="1" s="1"/>
  <c r="W37" i="1" s="1"/>
  <c r="CQ37" i="1"/>
  <c r="CS37" i="1"/>
  <c r="CU37" i="1"/>
  <c r="CW37" i="1"/>
  <c r="FR37" i="1"/>
  <c r="GL37" i="1"/>
  <c r="GO37" i="1"/>
  <c r="GP37" i="1"/>
  <c r="GV37" i="1"/>
  <c r="HC37" i="1" s="1"/>
  <c r="GX37" i="1" s="1"/>
  <c r="C38" i="1"/>
  <c r="D38" i="1"/>
  <c r="I38" i="1"/>
  <c r="CX27" i="3" s="1"/>
  <c r="P38" i="1"/>
  <c r="R38" i="1"/>
  <c r="GK38" i="1" s="1"/>
  <c r="AC38" i="1"/>
  <c r="AD38" i="1"/>
  <c r="AE38" i="1"/>
  <c r="AF38" i="1"/>
  <c r="AG38" i="1"/>
  <c r="AH38" i="1"/>
  <c r="CV38" i="1" s="1"/>
  <c r="U38" i="1" s="1"/>
  <c r="AI38" i="1"/>
  <c r="AJ38" i="1"/>
  <c r="CX38" i="1" s="1"/>
  <c r="W38" i="1" s="1"/>
  <c r="CQ38" i="1"/>
  <c r="CR38" i="1"/>
  <c r="CS38" i="1"/>
  <c r="CU38" i="1"/>
  <c r="T38" i="1" s="1"/>
  <c r="CW38" i="1"/>
  <c r="V38" i="1" s="1"/>
  <c r="FR38" i="1"/>
  <c r="GL38" i="1"/>
  <c r="GO38" i="1"/>
  <c r="GP38" i="1"/>
  <c r="GV38" i="1"/>
  <c r="GX38" i="1"/>
  <c r="HC38" i="1"/>
  <c r="C39" i="1"/>
  <c r="D39" i="1"/>
  <c r="I39" i="1"/>
  <c r="P39" i="1" s="1"/>
  <c r="T39" i="1"/>
  <c r="AC39" i="1"/>
  <c r="AD39" i="1"/>
  <c r="AB39" i="1" s="1"/>
  <c r="AE39" i="1"/>
  <c r="AF39" i="1"/>
  <c r="CT39" i="1" s="1"/>
  <c r="AG39" i="1"/>
  <c r="AH39" i="1"/>
  <c r="CV39" i="1" s="1"/>
  <c r="AI39" i="1"/>
  <c r="AJ39" i="1"/>
  <c r="CX39" i="1" s="1"/>
  <c r="W39" i="1" s="1"/>
  <c r="CQ39" i="1"/>
  <c r="CR39" i="1"/>
  <c r="CS39" i="1"/>
  <c r="CU39" i="1"/>
  <c r="CW39" i="1"/>
  <c r="FR39" i="1"/>
  <c r="GL39" i="1"/>
  <c r="GO39" i="1"/>
  <c r="GP39" i="1"/>
  <c r="GV39" i="1"/>
  <c r="HC39" i="1"/>
  <c r="C40" i="1"/>
  <c r="D40" i="1"/>
  <c r="R40" i="1"/>
  <c r="GK40" i="1" s="1"/>
  <c r="S40" i="1"/>
  <c r="CY40" i="1" s="1"/>
  <c r="U40" i="1"/>
  <c r="X40" i="1"/>
  <c r="AC40" i="1"/>
  <c r="AD40" i="1"/>
  <c r="AE40" i="1"/>
  <c r="Q40" i="1" s="1"/>
  <c r="AF40" i="1"/>
  <c r="AG40" i="1"/>
  <c r="CU40" i="1" s="1"/>
  <c r="T40" i="1" s="1"/>
  <c r="AH40" i="1"/>
  <c r="AI40" i="1"/>
  <c r="AJ40" i="1"/>
  <c r="CQ40" i="1"/>
  <c r="CR40" i="1"/>
  <c r="CT40" i="1"/>
  <c r="CV40" i="1"/>
  <c r="CW40" i="1"/>
  <c r="V40" i="1" s="1"/>
  <c r="CX40" i="1"/>
  <c r="W40" i="1" s="1"/>
  <c r="CZ40" i="1"/>
  <c r="Y40" i="1" s="1"/>
  <c r="FR40" i="1"/>
  <c r="GL40" i="1"/>
  <c r="GO40" i="1"/>
  <c r="GP40" i="1"/>
  <c r="GV40" i="1"/>
  <c r="HC40" i="1"/>
  <c r="GX40" i="1" s="1"/>
  <c r="C41" i="1"/>
  <c r="D41" i="1"/>
  <c r="Q41" i="1"/>
  <c r="T41" i="1"/>
  <c r="AC41" i="1"/>
  <c r="P41" i="1" s="1"/>
  <c r="AE41" i="1"/>
  <c r="AF41" i="1"/>
  <c r="AG41" i="1"/>
  <c r="AH41" i="1"/>
  <c r="CV41" i="1" s="1"/>
  <c r="U41" i="1" s="1"/>
  <c r="AI41" i="1"/>
  <c r="AJ41" i="1"/>
  <c r="CX41" i="1" s="1"/>
  <c r="W41" i="1" s="1"/>
  <c r="CQ41" i="1"/>
  <c r="CS41" i="1"/>
  <c r="CU41" i="1"/>
  <c r="CW41" i="1"/>
  <c r="V41" i="1" s="1"/>
  <c r="FR41" i="1"/>
  <c r="GL41" i="1"/>
  <c r="GO41" i="1"/>
  <c r="GP41" i="1"/>
  <c r="GV41" i="1"/>
  <c r="HC41" i="1" s="1"/>
  <c r="GX41" i="1"/>
  <c r="I42" i="1"/>
  <c r="Q42" i="1" s="1"/>
  <c r="R42" i="1"/>
  <c r="GK42" i="1" s="1"/>
  <c r="T42" i="1"/>
  <c r="AC42" i="1"/>
  <c r="AE42" i="1"/>
  <c r="AF42" i="1"/>
  <c r="AG42" i="1"/>
  <c r="AH42" i="1"/>
  <c r="CV42" i="1" s="1"/>
  <c r="U42" i="1" s="1"/>
  <c r="AI42" i="1"/>
  <c r="AJ42" i="1"/>
  <c r="CX42" i="1" s="1"/>
  <c r="W42" i="1" s="1"/>
  <c r="CQ42" i="1"/>
  <c r="CU42" i="1"/>
  <c r="CW42" i="1"/>
  <c r="FR42" i="1"/>
  <c r="GL42" i="1"/>
  <c r="GO42" i="1"/>
  <c r="GP42" i="1"/>
  <c r="GV42" i="1"/>
  <c r="HC42" i="1" s="1"/>
  <c r="GX42" i="1" s="1"/>
  <c r="I43" i="1"/>
  <c r="W43" i="1" s="1"/>
  <c r="T43" i="1"/>
  <c r="AC43" i="1"/>
  <c r="AE43" i="1"/>
  <c r="AF43" i="1"/>
  <c r="AG43" i="1"/>
  <c r="AH43" i="1"/>
  <c r="AI43" i="1"/>
  <c r="AJ43" i="1"/>
  <c r="CX43" i="1" s="1"/>
  <c r="CQ43" i="1"/>
  <c r="CS43" i="1"/>
  <c r="CU43" i="1"/>
  <c r="CV43" i="1"/>
  <c r="U43" i="1" s="1"/>
  <c r="CW43" i="1"/>
  <c r="FR43" i="1"/>
  <c r="GL43" i="1"/>
  <c r="GO43" i="1"/>
  <c r="GP43" i="1"/>
  <c r="GV43" i="1"/>
  <c r="HC43" i="1" s="1"/>
  <c r="GX43" i="1" s="1"/>
  <c r="C44" i="1"/>
  <c r="D44" i="1"/>
  <c r="P44" i="1"/>
  <c r="S44" i="1"/>
  <c r="V44" i="1"/>
  <c r="AC44" i="1"/>
  <c r="CQ44" i="1" s="1"/>
  <c r="AE44" i="1"/>
  <c r="AF44" i="1"/>
  <c r="AG44" i="1"/>
  <c r="AH44" i="1"/>
  <c r="AI44" i="1"/>
  <c r="CW44" i="1" s="1"/>
  <c r="AJ44" i="1"/>
  <c r="CT44" i="1"/>
  <c r="CU44" i="1"/>
  <c r="T44" i="1" s="1"/>
  <c r="CV44" i="1"/>
  <c r="U44" i="1" s="1"/>
  <c r="CX44" i="1"/>
  <c r="W44" i="1" s="1"/>
  <c r="FR44" i="1"/>
  <c r="GL44" i="1"/>
  <c r="GO44" i="1"/>
  <c r="GP44" i="1"/>
  <c r="GV44" i="1"/>
  <c r="HC44" i="1" s="1"/>
  <c r="GX44" i="1" s="1"/>
  <c r="C45" i="1"/>
  <c r="D45" i="1"/>
  <c r="R45" i="1"/>
  <c r="GK45" i="1" s="1"/>
  <c r="AC45" i="1"/>
  <c r="P45" i="1" s="1"/>
  <c r="AD45" i="1"/>
  <c r="AE45" i="1"/>
  <c r="Q45" i="1" s="1"/>
  <c r="AF45" i="1"/>
  <c r="S45" i="1" s="1"/>
  <c r="CY45" i="1" s="1"/>
  <c r="X45" i="1" s="1"/>
  <c r="AG45" i="1"/>
  <c r="AH45" i="1"/>
  <c r="CV45" i="1" s="1"/>
  <c r="U45" i="1" s="1"/>
  <c r="AI45" i="1"/>
  <c r="CW45" i="1" s="1"/>
  <c r="V45" i="1" s="1"/>
  <c r="AJ45" i="1"/>
  <c r="CQ45" i="1"/>
  <c r="CR45" i="1"/>
  <c r="CS45" i="1"/>
  <c r="CT45" i="1"/>
  <c r="CU45" i="1"/>
  <c r="T45" i="1" s="1"/>
  <c r="CX45" i="1"/>
  <c r="W45" i="1" s="1"/>
  <c r="CZ45" i="1"/>
  <c r="Y45" i="1" s="1"/>
  <c r="FR45" i="1"/>
  <c r="GL45" i="1"/>
  <c r="GO45" i="1"/>
  <c r="GP45" i="1"/>
  <c r="GV45" i="1"/>
  <c r="HC45" i="1"/>
  <c r="GX45" i="1" s="1"/>
  <c r="I46" i="1"/>
  <c r="Q46" i="1" s="1"/>
  <c r="P46" i="1"/>
  <c r="R46" i="1"/>
  <c r="GK46" i="1" s="1"/>
  <c r="AC46" i="1"/>
  <c r="AB46" i="1" s="1"/>
  <c r="AD46" i="1"/>
  <c r="AE46" i="1"/>
  <c r="AF46" i="1"/>
  <c r="S46" i="1" s="1"/>
  <c r="AG46" i="1"/>
  <c r="AH46" i="1"/>
  <c r="CV46" i="1" s="1"/>
  <c r="U46" i="1" s="1"/>
  <c r="AI46" i="1"/>
  <c r="CW46" i="1" s="1"/>
  <c r="V46" i="1" s="1"/>
  <c r="AJ46" i="1"/>
  <c r="CR46" i="1"/>
  <c r="CS46" i="1"/>
  <c r="CT46" i="1"/>
  <c r="CU46" i="1"/>
  <c r="T46" i="1" s="1"/>
  <c r="CX46" i="1"/>
  <c r="W46" i="1" s="1"/>
  <c r="FR46" i="1"/>
  <c r="GL46" i="1"/>
  <c r="GO46" i="1"/>
  <c r="GP46" i="1"/>
  <c r="GV46" i="1"/>
  <c r="HC46" i="1"/>
  <c r="GX46" i="1" s="1"/>
  <c r="I47" i="1"/>
  <c r="Q47" i="1" s="1"/>
  <c r="P47" i="1"/>
  <c r="R47" i="1"/>
  <c r="GK47" i="1" s="1"/>
  <c r="U47" i="1"/>
  <c r="AC47" i="1"/>
  <c r="AD47" i="1"/>
  <c r="AE47" i="1"/>
  <c r="AF47" i="1"/>
  <c r="CT47" i="1" s="1"/>
  <c r="AG47" i="1"/>
  <c r="AH47" i="1"/>
  <c r="CV47" i="1" s="1"/>
  <c r="AI47" i="1"/>
  <c r="CW47" i="1" s="1"/>
  <c r="V47" i="1" s="1"/>
  <c r="AJ47" i="1"/>
  <c r="CQ47" i="1"/>
  <c r="CR47" i="1"/>
  <c r="CS47" i="1"/>
  <c r="CU47" i="1"/>
  <c r="T47" i="1" s="1"/>
  <c r="CX47" i="1"/>
  <c r="W47" i="1" s="1"/>
  <c r="FR47" i="1"/>
  <c r="GL47" i="1"/>
  <c r="GO47" i="1"/>
  <c r="GP47" i="1"/>
  <c r="GV47" i="1"/>
  <c r="HC47" i="1"/>
  <c r="GX47" i="1" s="1"/>
  <c r="C48" i="1"/>
  <c r="D48" i="1"/>
  <c r="Q48" i="1"/>
  <c r="CP48" i="1" s="1"/>
  <c r="O48" i="1" s="1"/>
  <c r="T48" i="1"/>
  <c r="W48" i="1"/>
  <c r="X48" i="1"/>
  <c r="AC48" i="1"/>
  <c r="P48" i="1" s="1"/>
  <c r="AE48" i="1"/>
  <c r="CS48" i="1" s="1"/>
  <c r="AF48" i="1"/>
  <c r="S48" i="1" s="1"/>
  <c r="CZ48" i="1" s="1"/>
  <c r="Y48" i="1" s="1"/>
  <c r="AG48" i="1"/>
  <c r="CU48" i="1" s="1"/>
  <c r="AH48" i="1"/>
  <c r="CV48" i="1" s="1"/>
  <c r="U48" i="1" s="1"/>
  <c r="AI48" i="1"/>
  <c r="CW48" i="1" s="1"/>
  <c r="V48" i="1" s="1"/>
  <c r="AJ48" i="1"/>
  <c r="CQ48" i="1"/>
  <c r="CT48" i="1"/>
  <c r="CX48" i="1"/>
  <c r="CY48" i="1"/>
  <c r="FR48" i="1"/>
  <c r="GL48" i="1"/>
  <c r="GO48" i="1"/>
  <c r="GP48" i="1"/>
  <c r="GV48" i="1"/>
  <c r="HC48" i="1" s="1"/>
  <c r="GX48" i="1" s="1"/>
  <c r="C49" i="1"/>
  <c r="D49" i="1"/>
  <c r="P49" i="1"/>
  <c r="Q49" i="1"/>
  <c r="S49" i="1"/>
  <c r="V49" i="1"/>
  <c r="AC49" i="1"/>
  <c r="AD49" i="1"/>
  <c r="AB49" i="1" s="1"/>
  <c r="AE49" i="1"/>
  <c r="R49" i="1" s="1"/>
  <c r="AF49" i="1"/>
  <c r="CT49" i="1" s="1"/>
  <c r="AG49" i="1"/>
  <c r="AH49" i="1"/>
  <c r="AI49" i="1"/>
  <c r="AJ49" i="1"/>
  <c r="CX49" i="1" s="1"/>
  <c r="W49" i="1" s="1"/>
  <c r="CQ49" i="1"/>
  <c r="CR49" i="1"/>
  <c r="CS49" i="1"/>
  <c r="CU49" i="1"/>
  <c r="T49" i="1" s="1"/>
  <c r="CV49" i="1"/>
  <c r="U49" i="1" s="1"/>
  <c r="CW49" i="1"/>
  <c r="FR49" i="1"/>
  <c r="GK49" i="1"/>
  <c r="GL49" i="1"/>
  <c r="GO49" i="1"/>
  <c r="GP49" i="1"/>
  <c r="GV49" i="1"/>
  <c r="HC49" i="1" s="1"/>
  <c r="GX49" i="1" s="1"/>
  <c r="I50" i="1"/>
  <c r="P50" i="1"/>
  <c r="S50" i="1"/>
  <c r="CZ50" i="1" s="1"/>
  <c r="T50" i="1"/>
  <c r="V50" i="1"/>
  <c r="Y50" i="1"/>
  <c r="AC50" i="1"/>
  <c r="AD50" i="1"/>
  <c r="AB50" i="1" s="1"/>
  <c r="AE50" i="1"/>
  <c r="R50" i="1" s="1"/>
  <c r="GK50" i="1" s="1"/>
  <c r="AF50" i="1"/>
  <c r="CT50" i="1" s="1"/>
  <c r="AG50" i="1"/>
  <c r="CU50" i="1" s="1"/>
  <c r="AH50" i="1"/>
  <c r="AI50" i="1"/>
  <c r="AJ50" i="1"/>
  <c r="CX50" i="1" s="1"/>
  <c r="W50" i="1" s="1"/>
  <c r="CQ50" i="1"/>
  <c r="CV50" i="1"/>
  <c r="U50" i="1" s="1"/>
  <c r="CW50" i="1"/>
  <c r="CY50" i="1"/>
  <c r="X50" i="1" s="1"/>
  <c r="FR50" i="1"/>
  <c r="GL50" i="1"/>
  <c r="GO50" i="1"/>
  <c r="GP50" i="1"/>
  <c r="GV50" i="1"/>
  <c r="HC50" i="1"/>
  <c r="GX50" i="1" s="1"/>
  <c r="I51" i="1"/>
  <c r="P51" i="1" s="1"/>
  <c r="V51" i="1"/>
  <c r="AC51" i="1"/>
  <c r="AE51" i="1"/>
  <c r="AF51" i="1"/>
  <c r="CT51" i="1" s="1"/>
  <c r="AG51" i="1"/>
  <c r="AH51" i="1"/>
  <c r="CV51" i="1" s="1"/>
  <c r="U51" i="1" s="1"/>
  <c r="AI51" i="1"/>
  <c r="AJ51" i="1"/>
  <c r="CQ51" i="1"/>
  <c r="CU51" i="1"/>
  <c r="T51" i="1" s="1"/>
  <c r="CW51" i="1"/>
  <c r="CX51" i="1"/>
  <c r="W51" i="1" s="1"/>
  <c r="FR51" i="1"/>
  <c r="GL51" i="1"/>
  <c r="GO51" i="1"/>
  <c r="GP51" i="1"/>
  <c r="GV51" i="1"/>
  <c r="HC51" i="1" s="1"/>
  <c r="GX51" i="1" s="1"/>
  <c r="C52" i="1"/>
  <c r="D52" i="1"/>
  <c r="P52" i="1"/>
  <c r="R52" i="1"/>
  <c r="GK52" i="1" s="1"/>
  <c r="U52" i="1"/>
  <c r="AC52" i="1"/>
  <c r="AD52" i="1"/>
  <c r="AE52" i="1"/>
  <c r="Q52" i="1" s="1"/>
  <c r="AF52" i="1"/>
  <c r="CT52" i="1" s="1"/>
  <c r="AG52" i="1"/>
  <c r="AH52" i="1"/>
  <c r="AI52" i="1"/>
  <c r="CW52" i="1" s="1"/>
  <c r="V52" i="1" s="1"/>
  <c r="AJ52" i="1"/>
  <c r="CQ52" i="1"/>
  <c r="CR52" i="1"/>
  <c r="CU52" i="1"/>
  <c r="T52" i="1" s="1"/>
  <c r="CV52" i="1"/>
  <c r="CX52" i="1"/>
  <c r="W52" i="1" s="1"/>
  <c r="FR52" i="1"/>
  <c r="GL52" i="1"/>
  <c r="GO52" i="1"/>
  <c r="GP52" i="1"/>
  <c r="GV52" i="1"/>
  <c r="HC52" i="1"/>
  <c r="GX52" i="1" s="1"/>
  <c r="C53" i="1"/>
  <c r="D53" i="1"/>
  <c r="Q53" i="1"/>
  <c r="CP53" i="1" s="1"/>
  <c r="O53" i="1" s="1"/>
  <c r="T53" i="1"/>
  <c r="W53" i="1"/>
  <c r="X53" i="1"/>
  <c r="AC53" i="1"/>
  <c r="P53" i="1" s="1"/>
  <c r="AE53" i="1"/>
  <c r="CS53" i="1" s="1"/>
  <c r="AF53" i="1"/>
  <c r="S53" i="1" s="1"/>
  <c r="CZ53" i="1" s="1"/>
  <c r="Y53" i="1" s="1"/>
  <c r="AG53" i="1"/>
  <c r="AH53" i="1"/>
  <c r="CV53" i="1" s="1"/>
  <c r="U53" i="1" s="1"/>
  <c r="AI53" i="1"/>
  <c r="CW53" i="1" s="1"/>
  <c r="V53" i="1" s="1"/>
  <c r="AJ53" i="1"/>
  <c r="CX53" i="1" s="1"/>
  <c r="CQ53" i="1"/>
  <c r="CT53" i="1"/>
  <c r="CU53" i="1"/>
  <c r="CY53" i="1"/>
  <c r="FR53" i="1"/>
  <c r="GL53" i="1"/>
  <c r="GO53" i="1"/>
  <c r="GP53" i="1"/>
  <c r="GV53" i="1"/>
  <c r="HC53" i="1" s="1"/>
  <c r="GX53" i="1" s="1"/>
  <c r="I54" i="1"/>
  <c r="T54" i="1"/>
  <c r="AC54" i="1"/>
  <c r="P54" i="1" s="1"/>
  <c r="AE54" i="1"/>
  <c r="AF54" i="1"/>
  <c r="S54" i="1" s="1"/>
  <c r="CZ54" i="1" s="1"/>
  <c r="Y54" i="1" s="1"/>
  <c r="AG54" i="1"/>
  <c r="AH54" i="1"/>
  <c r="CV54" i="1" s="1"/>
  <c r="U54" i="1" s="1"/>
  <c r="AI54" i="1"/>
  <c r="AJ54" i="1"/>
  <c r="CX54" i="1" s="1"/>
  <c r="W54" i="1" s="1"/>
  <c r="CQ54" i="1"/>
  <c r="CU54" i="1"/>
  <c r="CW54" i="1"/>
  <c r="V54" i="1" s="1"/>
  <c r="CY54" i="1"/>
  <c r="X54" i="1" s="1"/>
  <c r="FR54" i="1"/>
  <c r="GL54" i="1"/>
  <c r="GO54" i="1"/>
  <c r="GP54" i="1"/>
  <c r="GV54" i="1"/>
  <c r="HC54" i="1" s="1"/>
  <c r="GX54" i="1" s="1"/>
  <c r="I55" i="1"/>
  <c r="Q55" i="1"/>
  <c r="T55" i="1"/>
  <c r="W55" i="1"/>
  <c r="X55" i="1"/>
  <c r="AC55" i="1"/>
  <c r="AE55" i="1"/>
  <c r="CS55" i="1" s="1"/>
  <c r="AF55" i="1"/>
  <c r="S55" i="1" s="1"/>
  <c r="CZ55" i="1" s="1"/>
  <c r="Y55" i="1" s="1"/>
  <c r="AG55" i="1"/>
  <c r="AH55" i="1"/>
  <c r="CV55" i="1" s="1"/>
  <c r="U55" i="1" s="1"/>
  <c r="AI55" i="1"/>
  <c r="CW55" i="1" s="1"/>
  <c r="V55" i="1" s="1"/>
  <c r="AJ55" i="1"/>
  <c r="CX55" i="1" s="1"/>
  <c r="CQ55" i="1"/>
  <c r="CT55" i="1"/>
  <c r="CU55" i="1"/>
  <c r="CY55" i="1"/>
  <c r="FR55" i="1"/>
  <c r="GL55" i="1"/>
  <c r="GO55" i="1"/>
  <c r="GP55" i="1"/>
  <c r="GV55" i="1"/>
  <c r="HC55" i="1" s="1"/>
  <c r="GX55" i="1" s="1"/>
  <c r="C56" i="1"/>
  <c r="D56" i="1"/>
  <c r="I56" i="1"/>
  <c r="Q56" i="1" s="1"/>
  <c r="P56" i="1"/>
  <c r="R56" i="1"/>
  <c r="GK56" i="1" s="1"/>
  <c r="U56" i="1"/>
  <c r="AC56" i="1"/>
  <c r="AB56" i="1" s="1"/>
  <c r="AD56" i="1"/>
  <c r="AE56" i="1"/>
  <c r="AF56" i="1"/>
  <c r="AG56" i="1"/>
  <c r="CU56" i="1" s="1"/>
  <c r="T56" i="1" s="1"/>
  <c r="AH56" i="1"/>
  <c r="CV56" i="1" s="1"/>
  <c r="AI56" i="1"/>
  <c r="CW56" i="1" s="1"/>
  <c r="V56" i="1" s="1"/>
  <c r="AJ56" i="1"/>
  <c r="CX56" i="1" s="1"/>
  <c r="W56" i="1" s="1"/>
  <c r="CR56" i="1"/>
  <c r="CS56" i="1"/>
  <c r="FR56" i="1"/>
  <c r="GL56" i="1"/>
  <c r="GO56" i="1"/>
  <c r="GP56" i="1"/>
  <c r="GV56" i="1"/>
  <c r="GX56" i="1"/>
  <c r="HC56" i="1"/>
  <c r="C57" i="1"/>
  <c r="D57" i="1"/>
  <c r="I57" i="1"/>
  <c r="P57" i="1" s="1"/>
  <c r="V57" i="1"/>
  <c r="AC57" i="1"/>
  <c r="AD57" i="1"/>
  <c r="AB57" i="1" s="1"/>
  <c r="AE57" i="1"/>
  <c r="AF57" i="1"/>
  <c r="CT57" i="1" s="1"/>
  <c r="AG57" i="1"/>
  <c r="AH57" i="1"/>
  <c r="AI57" i="1"/>
  <c r="AJ57" i="1"/>
  <c r="CX57" i="1" s="1"/>
  <c r="W57" i="1" s="1"/>
  <c r="CQ57" i="1"/>
  <c r="CR57" i="1"/>
  <c r="CS57" i="1"/>
  <c r="CU57" i="1"/>
  <c r="T57" i="1" s="1"/>
  <c r="CV57" i="1"/>
  <c r="U57" i="1" s="1"/>
  <c r="CW57" i="1"/>
  <c r="FR57" i="1"/>
  <c r="GL57" i="1"/>
  <c r="GO57" i="1"/>
  <c r="GP57" i="1"/>
  <c r="GV57" i="1"/>
  <c r="HC57" i="1" s="1"/>
  <c r="GX57" i="1" s="1"/>
  <c r="I58" i="1"/>
  <c r="P58" i="1" s="1"/>
  <c r="R58" i="1"/>
  <c r="GK58" i="1" s="1"/>
  <c r="S58" i="1"/>
  <c r="CZ58" i="1" s="1"/>
  <c r="V58" i="1"/>
  <c r="Y58" i="1"/>
  <c r="AB58" i="1"/>
  <c r="AC58" i="1"/>
  <c r="AD58" i="1"/>
  <c r="AE58" i="1"/>
  <c r="AF58" i="1"/>
  <c r="CT58" i="1" s="1"/>
  <c r="AG58" i="1"/>
  <c r="CU58" i="1" s="1"/>
  <c r="T58" i="1" s="1"/>
  <c r="AH58" i="1"/>
  <c r="CV58" i="1" s="1"/>
  <c r="U58" i="1" s="1"/>
  <c r="AI58" i="1"/>
  <c r="AJ58" i="1"/>
  <c r="CX58" i="1" s="1"/>
  <c r="W58" i="1" s="1"/>
  <c r="CQ58" i="1"/>
  <c r="CR58" i="1"/>
  <c r="CS58" i="1"/>
  <c r="CW58" i="1"/>
  <c r="CY58" i="1"/>
  <c r="X58" i="1" s="1"/>
  <c r="FR58" i="1"/>
  <c r="GL58" i="1"/>
  <c r="GO58" i="1"/>
  <c r="GP58" i="1"/>
  <c r="GV58" i="1"/>
  <c r="GX58" i="1"/>
  <c r="HC58" i="1"/>
  <c r="AC59" i="1"/>
  <c r="AE59" i="1"/>
  <c r="AF59" i="1"/>
  <c r="CT59" i="1" s="1"/>
  <c r="AG59" i="1"/>
  <c r="AH59" i="1"/>
  <c r="CV59" i="1" s="1"/>
  <c r="AI59" i="1"/>
  <c r="AJ59" i="1"/>
  <c r="CQ59" i="1"/>
  <c r="CU59" i="1"/>
  <c r="CW59" i="1"/>
  <c r="CX59" i="1"/>
  <c r="FR59" i="1"/>
  <c r="GL59" i="1"/>
  <c r="GO59" i="1"/>
  <c r="GP59" i="1"/>
  <c r="GV59" i="1"/>
  <c r="HC59" i="1"/>
  <c r="C60" i="1"/>
  <c r="D60" i="1"/>
  <c r="I60" i="1"/>
  <c r="P60" i="1" s="1"/>
  <c r="Q60" i="1"/>
  <c r="R60" i="1"/>
  <c r="GK60" i="1" s="1"/>
  <c r="AB60" i="1"/>
  <c r="AC60" i="1"/>
  <c r="AD60" i="1"/>
  <c r="AE60" i="1"/>
  <c r="CR60" i="1" s="1"/>
  <c r="AF60" i="1"/>
  <c r="AG60" i="1"/>
  <c r="AH60" i="1"/>
  <c r="CV60" i="1" s="1"/>
  <c r="U60" i="1" s="1"/>
  <c r="AI60" i="1"/>
  <c r="AJ60" i="1"/>
  <c r="CX60" i="1" s="1"/>
  <c r="W60" i="1" s="1"/>
  <c r="CQ60" i="1"/>
  <c r="CS60" i="1"/>
  <c r="CT60" i="1"/>
  <c r="CU60" i="1"/>
  <c r="T60" i="1" s="1"/>
  <c r="CW60" i="1"/>
  <c r="V60" i="1" s="1"/>
  <c r="FR60" i="1"/>
  <c r="GL60" i="1"/>
  <c r="GO60" i="1"/>
  <c r="GP60" i="1"/>
  <c r="CD77" i="1" s="1"/>
  <c r="CD30" i="1" s="1"/>
  <c r="GV60" i="1"/>
  <c r="HC60" i="1" s="1"/>
  <c r="GX60" i="1" s="1"/>
  <c r="C61" i="1"/>
  <c r="D61" i="1"/>
  <c r="I61" i="1"/>
  <c r="P61" i="1"/>
  <c r="V61" i="1"/>
  <c r="AC61" i="1"/>
  <c r="AD61" i="1"/>
  <c r="AE61" i="1"/>
  <c r="AF61" i="1"/>
  <c r="AG61" i="1"/>
  <c r="AH61" i="1"/>
  <c r="CV61" i="1" s="1"/>
  <c r="U61" i="1" s="1"/>
  <c r="AI61" i="1"/>
  <c r="CW61" i="1" s="1"/>
  <c r="AJ61" i="1"/>
  <c r="CQ61" i="1"/>
  <c r="CR61" i="1"/>
  <c r="CS61" i="1"/>
  <c r="CU61" i="1"/>
  <c r="T61" i="1" s="1"/>
  <c r="CX61" i="1"/>
  <c r="W61" i="1" s="1"/>
  <c r="FR61" i="1"/>
  <c r="GL61" i="1"/>
  <c r="GO61" i="1"/>
  <c r="GP61" i="1"/>
  <c r="GV61" i="1"/>
  <c r="HC61" i="1" s="1"/>
  <c r="GX61" i="1" s="1"/>
  <c r="I62" i="1"/>
  <c r="AC62" i="1"/>
  <c r="AE62" i="1"/>
  <c r="AD62" i="1" s="1"/>
  <c r="AF62" i="1"/>
  <c r="S62" i="1" s="1"/>
  <c r="AG62" i="1"/>
  <c r="CU62" i="1" s="1"/>
  <c r="T62" i="1" s="1"/>
  <c r="AH62" i="1"/>
  <c r="CV62" i="1" s="1"/>
  <c r="U62" i="1" s="1"/>
  <c r="AI62" i="1"/>
  <c r="CW62" i="1" s="1"/>
  <c r="V62" i="1" s="1"/>
  <c r="AJ62" i="1"/>
  <c r="CS62" i="1"/>
  <c r="CT62" i="1"/>
  <c r="CX62" i="1"/>
  <c r="FR62" i="1"/>
  <c r="GL62" i="1"/>
  <c r="GO62" i="1"/>
  <c r="GP62" i="1"/>
  <c r="GV62" i="1"/>
  <c r="HC62" i="1" s="1"/>
  <c r="GX62" i="1" s="1"/>
  <c r="I63" i="1"/>
  <c r="AC63" i="1"/>
  <c r="AE63" i="1"/>
  <c r="AD63" i="1" s="1"/>
  <c r="AF63" i="1"/>
  <c r="AG63" i="1"/>
  <c r="CU63" i="1" s="1"/>
  <c r="T63" i="1" s="1"/>
  <c r="AH63" i="1"/>
  <c r="CV63" i="1" s="1"/>
  <c r="U63" i="1" s="1"/>
  <c r="AI63" i="1"/>
  <c r="CW63" i="1" s="1"/>
  <c r="AJ63" i="1"/>
  <c r="CS63" i="1"/>
  <c r="CT63" i="1"/>
  <c r="CX63" i="1"/>
  <c r="FR63" i="1"/>
  <c r="GL63" i="1"/>
  <c r="GO63" i="1"/>
  <c r="FU77" i="1" s="1"/>
  <c r="GP63" i="1"/>
  <c r="GV63" i="1"/>
  <c r="HC63" i="1" s="1"/>
  <c r="C64" i="1"/>
  <c r="D64" i="1"/>
  <c r="I64" i="1"/>
  <c r="R64" i="1"/>
  <c r="GK64" i="1" s="1"/>
  <c r="S64" i="1"/>
  <c r="U64" i="1"/>
  <c r="AC64" i="1"/>
  <c r="AB64" i="1" s="1"/>
  <c r="AD64" i="1"/>
  <c r="AE64" i="1"/>
  <c r="CS64" i="1" s="1"/>
  <c r="AF64" i="1"/>
  <c r="CT64" i="1" s="1"/>
  <c r="AG64" i="1"/>
  <c r="CU64" i="1" s="1"/>
  <c r="T64" i="1" s="1"/>
  <c r="AH64" i="1"/>
  <c r="AI64" i="1"/>
  <c r="AJ64" i="1"/>
  <c r="CQ64" i="1"/>
  <c r="CR64" i="1"/>
  <c r="CV64" i="1"/>
  <c r="CW64" i="1"/>
  <c r="V64" i="1" s="1"/>
  <c r="CX64" i="1"/>
  <c r="W64" i="1" s="1"/>
  <c r="FR64" i="1"/>
  <c r="GL64" i="1"/>
  <c r="GO64" i="1"/>
  <c r="GP64" i="1"/>
  <c r="GV64" i="1"/>
  <c r="GX64" i="1"/>
  <c r="HC64" i="1"/>
  <c r="C65" i="1"/>
  <c r="D65" i="1"/>
  <c r="I65" i="1"/>
  <c r="P65" i="1"/>
  <c r="Q65" i="1"/>
  <c r="CP65" i="1" s="1"/>
  <c r="O65" i="1" s="1"/>
  <c r="S65" i="1"/>
  <c r="CY65" i="1" s="1"/>
  <c r="X65" i="1" s="1"/>
  <c r="AC65" i="1"/>
  <c r="CQ65" i="1" s="1"/>
  <c r="AD65" i="1"/>
  <c r="AB65" i="1" s="1"/>
  <c r="AE65" i="1"/>
  <c r="CR65" i="1" s="1"/>
  <c r="AF65" i="1"/>
  <c r="AG65" i="1"/>
  <c r="AH65" i="1"/>
  <c r="AI65" i="1"/>
  <c r="CW65" i="1" s="1"/>
  <c r="V65" i="1" s="1"/>
  <c r="AJ65" i="1"/>
  <c r="CX65" i="1" s="1"/>
  <c r="W65" i="1" s="1"/>
  <c r="CT65" i="1"/>
  <c r="CU65" i="1"/>
  <c r="T65" i="1" s="1"/>
  <c r="CV65" i="1"/>
  <c r="U65" i="1" s="1"/>
  <c r="FR65" i="1"/>
  <c r="GL65" i="1"/>
  <c r="GO65" i="1"/>
  <c r="GP65" i="1"/>
  <c r="GV65" i="1"/>
  <c r="HC65" i="1" s="1"/>
  <c r="GX65" i="1" s="1"/>
  <c r="I66" i="1"/>
  <c r="P66" i="1"/>
  <c r="S66" i="1"/>
  <c r="AC66" i="1"/>
  <c r="CQ66" i="1" s="1"/>
  <c r="AE66" i="1"/>
  <c r="AF66" i="1"/>
  <c r="AG66" i="1"/>
  <c r="AH66" i="1"/>
  <c r="AI66" i="1"/>
  <c r="CW66" i="1" s="1"/>
  <c r="V66" i="1" s="1"/>
  <c r="AJ66" i="1"/>
  <c r="CT66" i="1"/>
  <c r="CU66" i="1"/>
  <c r="T66" i="1" s="1"/>
  <c r="CV66" i="1"/>
  <c r="U66" i="1" s="1"/>
  <c r="CX66" i="1"/>
  <c r="W66" i="1" s="1"/>
  <c r="FR66" i="1"/>
  <c r="GL66" i="1"/>
  <c r="GO66" i="1"/>
  <c r="GP66" i="1"/>
  <c r="GV66" i="1"/>
  <c r="HC66" i="1" s="1"/>
  <c r="GX66" i="1" s="1"/>
  <c r="I67" i="1"/>
  <c r="P67" i="1"/>
  <c r="Q67" i="1"/>
  <c r="CP67" i="1" s="1"/>
  <c r="O67" i="1" s="1"/>
  <c r="S67" i="1"/>
  <c r="V67" i="1"/>
  <c r="AC67" i="1"/>
  <c r="CQ67" i="1" s="1"/>
  <c r="AD67" i="1"/>
  <c r="AB67" i="1" s="1"/>
  <c r="AE67" i="1"/>
  <c r="AF67" i="1"/>
  <c r="AG67" i="1"/>
  <c r="CU67" i="1" s="1"/>
  <c r="T67" i="1" s="1"/>
  <c r="AH67" i="1"/>
  <c r="AI67" i="1"/>
  <c r="CW67" i="1" s="1"/>
  <c r="AJ67" i="1"/>
  <c r="CR67" i="1"/>
  <c r="CT67" i="1"/>
  <c r="CV67" i="1"/>
  <c r="U67" i="1" s="1"/>
  <c r="CX67" i="1"/>
  <c r="W67" i="1" s="1"/>
  <c r="FR67" i="1"/>
  <c r="GL67" i="1"/>
  <c r="GO67" i="1"/>
  <c r="GP67" i="1"/>
  <c r="GV67" i="1"/>
  <c r="HC67" i="1"/>
  <c r="GX67" i="1" s="1"/>
  <c r="C68" i="1"/>
  <c r="D68" i="1"/>
  <c r="I68" i="1"/>
  <c r="R68" i="1"/>
  <c r="GK68" i="1" s="1"/>
  <c r="T68" i="1"/>
  <c r="W68" i="1"/>
  <c r="AC68" i="1"/>
  <c r="AE68" i="1"/>
  <c r="CS68" i="1" s="1"/>
  <c r="AF68" i="1"/>
  <c r="AG68" i="1"/>
  <c r="CU68" i="1" s="1"/>
  <c r="AH68" i="1"/>
  <c r="CV68" i="1" s="1"/>
  <c r="U68" i="1" s="1"/>
  <c r="AI68" i="1"/>
  <c r="AJ68" i="1"/>
  <c r="CT68" i="1"/>
  <c r="CW68" i="1"/>
  <c r="V68" i="1" s="1"/>
  <c r="CX68" i="1"/>
  <c r="FR68" i="1"/>
  <c r="GL68" i="1"/>
  <c r="GO68" i="1"/>
  <c r="GP68" i="1"/>
  <c r="GV68" i="1"/>
  <c r="HC68" i="1" s="1"/>
  <c r="GX68" i="1" s="1"/>
  <c r="C69" i="1"/>
  <c r="D69" i="1"/>
  <c r="I69" i="1"/>
  <c r="P69" i="1"/>
  <c r="R69" i="1"/>
  <c r="GK69" i="1" s="1"/>
  <c r="S69" i="1"/>
  <c r="U69" i="1"/>
  <c r="AC69" i="1"/>
  <c r="AD69" i="1"/>
  <c r="AE69" i="1"/>
  <c r="CS69" i="1" s="1"/>
  <c r="AF69" i="1"/>
  <c r="AG69" i="1"/>
  <c r="AH69" i="1"/>
  <c r="AI69" i="1"/>
  <c r="AJ69" i="1"/>
  <c r="CX69" i="1" s="1"/>
  <c r="W69" i="1" s="1"/>
  <c r="CQ69" i="1"/>
  <c r="CR69" i="1"/>
  <c r="CT69" i="1"/>
  <c r="CU69" i="1"/>
  <c r="T69" i="1" s="1"/>
  <c r="CV69" i="1"/>
  <c r="CW69" i="1"/>
  <c r="V69" i="1" s="1"/>
  <c r="FR69" i="1"/>
  <c r="GL69" i="1"/>
  <c r="GO69" i="1"/>
  <c r="GP69" i="1"/>
  <c r="GV69" i="1"/>
  <c r="HC69" i="1"/>
  <c r="GX69" i="1" s="1"/>
  <c r="AC70" i="1"/>
  <c r="CQ70" i="1" s="1"/>
  <c r="AD70" i="1"/>
  <c r="AE70" i="1"/>
  <c r="CS70" i="1" s="1"/>
  <c r="AF70" i="1"/>
  <c r="AG70" i="1"/>
  <c r="AH70" i="1"/>
  <c r="AI70" i="1"/>
  <c r="CW70" i="1" s="1"/>
  <c r="AJ70" i="1"/>
  <c r="CR70" i="1"/>
  <c r="CU70" i="1"/>
  <c r="CV70" i="1"/>
  <c r="CX70" i="1"/>
  <c r="FR70" i="1"/>
  <c r="GL70" i="1"/>
  <c r="BZ77" i="1" s="1"/>
  <c r="GO70" i="1"/>
  <c r="GP70" i="1"/>
  <c r="GV70" i="1"/>
  <c r="HC70" i="1"/>
  <c r="I71" i="1"/>
  <c r="R71" i="1"/>
  <c r="GK71" i="1" s="1"/>
  <c r="U71" i="1"/>
  <c r="AC71" i="1"/>
  <c r="AB71" i="1" s="1"/>
  <c r="AD71" i="1"/>
  <c r="AE71" i="1"/>
  <c r="CS71" i="1" s="1"/>
  <c r="AF71" i="1"/>
  <c r="CT71" i="1" s="1"/>
  <c r="AG71" i="1"/>
  <c r="AH71" i="1"/>
  <c r="AI71" i="1"/>
  <c r="CW71" i="1" s="1"/>
  <c r="V71" i="1" s="1"/>
  <c r="AJ71" i="1"/>
  <c r="CQ71" i="1"/>
  <c r="CR71" i="1"/>
  <c r="CU71" i="1"/>
  <c r="T71" i="1" s="1"/>
  <c r="CV71" i="1"/>
  <c r="CX71" i="1"/>
  <c r="W71" i="1" s="1"/>
  <c r="FR71" i="1"/>
  <c r="GL71" i="1"/>
  <c r="GO71" i="1"/>
  <c r="GP71" i="1"/>
  <c r="FV77" i="1" s="1"/>
  <c r="FV30" i="1" s="1"/>
  <c r="GV71" i="1"/>
  <c r="HC71" i="1"/>
  <c r="GX71" i="1" s="1"/>
  <c r="C72" i="1"/>
  <c r="D72" i="1"/>
  <c r="I72" i="1"/>
  <c r="W72" i="1"/>
  <c r="AC72" i="1"/>
  <c r="CQ72" i="1" s="1"/>
  <c r="AD72" i="1"/>
  <c r="AB72" i="1" s="1"/>
  <c r="AE72" i="1"/>
  <c r="AF72" i="1"/>
  <c r="AG72" i="1"/>
  <c r="CU72" i="1" s="1"/>
  <c r="T72" i="1" s="1"/>
  <c r="AH72" i="1"/>
  <c r="AI72" i="1"/>
  <c r="CW72" i="1" s="1"/>
  <c r="AJ72" i="1"/>
  <c r="CX72" i="1" s="1"/>
  <c r="CR72" i="1"/>
  <c r="CS72" i="1"/>
  <c r="CT72" i="1"/>
  <c r="CV72" i="1"/>
  <c r="FR72" i="1"/>
  <c r="GL72" i="1"/>
  <c r="GO72" i="1"/>
  <c r="GP72" i="1"/>
  <c r="GV72" i="1"/>
  <c r="HC72" i="1"/>
  <c r="C73" i="1"/>
  <c r="D73" i="1"/>
  <c r="I73" i="1"/>
  <c r="W73" i="1" s="1"/>
  <c r="AC73" i="1"/>
  <c r="AE73" i="1"/>
  <c r="AF73" i="1"/>
  <c r="AG73" i="1"/>
  <c r="CU73" i="1" s="1"/>
  <c r="T73" i="1" s="1"/>
  <c r="AH73" i="1"/>
  <c r="CV73" i="1" s="1"/>
  <c r="U73" i="1" s="1"/>
  <c r="AI73" i="1"/>
  <c r="AJ73" i="1"/>
  <c r="CQ73" i="1"/>
  <c r="CS73" i="1"/>
  <c r="CT73" i="1"/>
  <c r="CW73" i="1"/>
  <c r="CX73" i="1"/>
  <c r="FR73" i="1"/>
  <c r="GL73" i="1"/>
  <c r="GO73" i="1"/>
  <c r="GP73" i="1"/>
  <c r="GV73" i="1"/>
  <c r="HC73" i="1" s="1"/>
  <c r="C74" i="1"/>
  <c r="D74" i="1"/>
  <c r="I74" i="1"/>
  <c r="CX121" i="3" s="1"/>
  <c r="P74" i="1"/>
  <c r="R74" i="1"/>
  <c r="GK74" i="1" s="1"/>
  <c r="U74" i="1"/>
  <c r="V74" i="1"/>
  <c r="AC74" i="1"/>
  <c r="AD74" i="1"/>
  <c r="AE74" i="1"/>
  <c r="CS74" i="1" s="1"/>
  <c r="AF74" i="1"/>
  <c r="S74" i="1" s="1"/>
  <c r="AG74" i="1"/>
  <c r="CU74" i="1" s="1"/>
  <c r="T74" i="1" s="1"/>
  <c r="AH74" i="1"/>
  <c r="AI74" i="1"/>
  <c r="AJ74" i="1"/>
  <c r="CQ74" i="1"/>
  <c r="CR74" i="1"/>
  <c r="CT74" i="1"/>
  <c r="CV74" i="1"/>
  <c r="CW74" i="1"/>
  <c r="CX74" i="1"/>
  <c r="W74" i="1" s="1"/>
  <c r="FR74" i="1"/>
  <c r="GL74" i="1"/>
  <c r="GO74" i="1"/>
  <c r="GP74" i="1"/>
  <c r="GV74" i="1"/>
  <c r="GX74" i="1"/>
  <c r="HC74" i="1"/>
  <c r="C75" i="1"/>
  <c r="D75" i="1"/>
  <c r="I75" i="1"/>
  <c r="CX122" i="3" s="1"/>
  <c r="Q75" i="1"/>
  <c r="W75" i="1"/>
  <c r="AC75" i="1"/>
  <c r="CQ75" i="1" s="1"/>
  <c r="AE75" i="1"/>
  <c r="AF75" i="1"/>
  <c r="AG75" i="1"/>
  <c r="AH75" i="1"/>
  <c r="CV75" i="1" s="1"/>
  <c r="U75" i="1" s="1"/>
  <c r="AI75" i="1"/>
  <c r="CW75" i="1" s="1"/>
  <c r="V75" i="1" s="1"/>
  <c r="AJ75" i="1"/>
  <c r="CR75" i="1"/>
  <c r="CS75" i="1"/>
  <c r="CT75" i="1"/>
  <c r="CU75" i="1"/>
  <c r="T75" i="1" s="1"/>
  <c r="CX75" i="1"/>
  <c r="FR75" i="1"/>
  <c r="GL75" i="1"/>
  <c r="GO75" i="1"/>
  <c r="GP75" i="1"/>
  <c r="GV75" i="1"/>
  <c r="HC75" i="1" s="1"/>
  <c r="GX75" i="1" s="1"/>
  <c r="B77" i="1"/>
  <c r="B30" i="1" s="1"/>
  <c r="C77" i="1"/>
  <c r="C30" i="1" s="1"/>
  <c r="D77" i="1"/>
  <c r="D30" i="1" s="1"/>
  <c r="F77" i="1"/>
  <c r="F30" i="1" s="1"/>
  <c r="G77" i="1"/>
  <c r="G30" i="1" s="1"/>
  <c r="AU77" i="1"/>
  <c r="BB77" i="1"/>
  <c r="BB30" i="1" s="1"/>
  <c r="BX77" i="1"/>
  <c r="CC77" i="1"/>
  <c r="CC30" i="1" s="1"/>
  <c r="CK77" i="1"/>
  <c r="CK30" i="1" s="1"/>
  <c r="CL77" i="1"/>
  <c r="CM77" i="1"/>
  <c r="CM30" i="1" s="1"/>
  <c r="EG77" i="1"/>
  <c r="EG30" i="1" s="1"/>
  <c r="EH77" i="1"/>
  <c r="EM77" i="1"/>
  <c r="ET77" i="1"/>
  <c r="ET30" i="1" s="1"/>
  <c r="FP77" i="1"/>
  <c r="FP30" i="1" s="1"/>
  <c r="FQ77" i="1"/>
  <c r="FQ30" i="1" s="1"/>
  <c r="FR77" i="1"/>
  <c r="FY77" i="1" s="1"/>
  <c r="GC77" i="1"/>
  <c r="GC30" i="1" s="1"/>
  <c r="GD77" i="1"/>
  <c r="GE77" i="1"/>
  <c r="P81" i="1"/>
  <c r="F90" i="1"/>
  <c r="P90" i="1"/>
  <c r="D107" i="1"/>
  <c r="E109" i="1"/>
  <c r="Z109" i="1"/>
  <c r="AA109" i="1"/>
  <c r="AM109" i="1"/>
  <c r="AN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R109" i="1"/>
  <c r="DS109" i="1"/>
  <c r="EE109" i="1"/>
  <c r="EF109" i="1"/>
  <c r="EW109" i="1"/>
  <c r="EX109" i="1"/>
  <c r="EY109" i="1"/>
  <c r="EZ109" i="1"/>
  <c r="FA109" i="1"/>
  <c r="FB109" i="1"/>
  <c r="FC109" i="1"/>
  <c r="FD109" i="1"/>
  <c r="FE109" i="1"/>
  <c r="FF109" i="1"/>
  <c r="FG109" i="1"/>
  <c r="FH109" i="1"/>
  <c r="FI109" i="1"/>
  <c r="FJ109" i="1"/>
  <c r="FK109" i="1"/>
  <c r="FL109" i="1"/>
  <c r="FM109" i="1"/>
  <c r="FN109" i="1"/>
  <c r="FO109" i="1"/>
  <c r="GF109" i="1"/>
  <c r="GG109" i="1"/>
  <c r="GH109" i="1"/>
  <c r="GI109" i="1"/>
  <c r="GJ109" i="1"/>
  <c r="GK109" i="1"/>
  <c r="GL109" i="1"/>
  <c r="GM109" i="1"/>
  <c r="GN109" i="1"/>
  <c r="GO109" i="1"/>
  <c r="GP109" i="1"/>
  <c r="GQ109" i="1"/>
  <c r="GR109" i="1"/>
  <c r="GS109" i="1"/>
  <c r="GT109" i="1"/>
  <c r="GU109" i="1"/>
  <c r="GV109" i="1"/>
  <c r="GW109" i="1"/>
  <c r="GX109" i="1"/>
  <c r="C111" i="1"/>
  <c r="D111" i="1"/>
  <c r="Q111" i="1"/>
  <c r="S111" i="1"/>
  <c r="V111" i="1"/>
  <c r="W111" i="1"/>
  <c r="AC111" i="1"/>
  <c r="CQ111" i="1" s="1"/>
  <c r="AE111" i="1"/>
  <c r="CS111" i="1" s="1"/>
  <c r="AF111" i="1"/>
  <c r="AG111" i="1"/>
  <c r="AH111" i="1"/>
  <c r="CV111" i="1" s="1"/>
  <c r="U111" i="1" s="1"/>
  <c r="AI111" i="1"/>
  <c r="CW111" i="1" s="1"/>
  <c r="AJ111" i="1"/>
  <c r="CX111" i="1" s="1"/>
  <c r="CT111" i="1"/>
  <c r="CU111" i="1"/>
  <c r="T111" i="1" s="1"/>
  <c r="CY111" i="1"/>
  <c r="X111" i="1" s="1"/>
  <c r="CZ111" i="1"/>
  <c r="Y111" i="1" s="1"/>
  <c r="FR111" i="1"/>
  <c r="GL111" i="1"/>
  <c r="GO111" i="1"/>
  <c r="GP111" i="1"/>
  <c r="GV111" i="1"/>
  <c r="HC111" i="1" s="1"/>
  <c r="GX111" i="1" s="1"/>
  <c r="C112" i="1"/>
  <c r="D112" i="1"/>
  <c r="R112" i="1"/>
  <c r="GK112" i="1" s="1"/>
  <c r="S112" i="1"/>
  <c r="CY112" i="1" s="1"/>
  <c r="X112" i="1" s="1"/>
  <c r="U112" i="1"/>
  <c r="AB112" i="1"/>
  <c r="AC112" i="1"/>
  <c r="CQ112" i="1" s="1"/>
  <c r="AD112" i="1"/>
  <c r="AE112" i="1"/>
  <c r="Q112" i="1" s="1"/>
  <c r="AF112" i="1"/>
  <c r="AG112" i="1"/>
  <c r="AH112" i="1"/>
  <c r="CV112" i="1" s="1"/>
  <c r="AI112" i="1"/>
  <c r="CW112" i="1" s="1"/>
  <c r="V112" i="1" s="1"/>
  <c r="AJ112" i="1"/>
  <c r="CR112" i="1"/>
  <c r="CS112" i="1"/>
  <c r="CT112" i="1"/>
  <c r="CU112" i="1"/>
  <c r="T112" i="1" s="1"/>
  <c r="CX112" i="1"/>
  <c r="W112" i="1" s="1"/>
  <c r="CZ112" i="1"/>
  <c r="Y112" i="1" s="1"/>
  <c r="FR112" i="1"/>
  <c r="GL112" i="1"/>
  <c r="GO112" i="1"/>
  <c r="GP112" i="1"/>
  <c r="GV112" i="1"/>
  <c r="HC112" i="1"/>
  <c r="GX112" i="1" s="1"/>
  <c r="C113" i="1"/>
  <c r="D113" i="1"/>
  <c r="R113" i="1"/>
  <c r="GK113" i="1" s="1"/>
  <c r="AB113" i="1"/>
  <c r="AC113" i="1"/>
  <c r="P113" i="1" s="1"/>
  <c r="AE113" i="1"/>
  <c r="AD113" i="1" s="1"/>
  <c r="AF113" i="1"/>
  <c r="S113" i="1" s="1"/>
  <c r="AG113" i="1"/>
  <c r="CU113" i="1" s="1"/>
  <c r="T113" i="1" s="1"/>
  <c r="AH113" i="1"/>
  <c r="AI113" i="1"/>
  <c r="CW113" i="1" s="1"/>
  <c r="V113" i="1" s="1"/>
  <c r="AJ113" i="1"/>
  <c r="CR113" i="1"/>
  <c r="CS113" i="1"/>
  <c r="CV113" i="1"/>
  <c r="U113" i="1" s="1"/>
  <c r="CX113" i="1"/>
  <c r="W113" i="1" s="1"/>
  <c r="FR113" i="1"/>
  <c r="GL113" i="1"/>
  <c r="GN113" i="1"/>
  <c r="GP113" i="1"/>
  <c r="GV113" i="1"/>
  <c r="HC113" i="1" s="1"/>
  <c r="GX113" i="1" s="1"/>
  <c r="C114" i="1"/>
  <c r="D114" i="1"/>
  <c r="P114" i="1"/>
  <c r="Q114" i="1"/>
  <c r="R114" i="1"/>
  <c r="V114" i="1"/>
  <c r="AC114" i="1"/>
  <c r="AD114" i="1"/>
  <c r="AE114" i="1"/>
  <c r="CS114" i="1" s="1"/>
  <c r="AF114" i="1"/>
  <c r="AG114" i="1"/>
  <c r="AH114" i="1"/>
  <c r="AI114" i="1"/>
  <c r="AJ114" i="1"/>
  <c r="CQ114" i="1"/>
  <c r="CR114" i="1"/>
  <c r="CU114" i="1"/>
  <c r="T114" i="1" s="1"/>
  <c r="CV114" i="1"/>
  <c r="U114" i="1" s="1"/>
  <c r="CW114" i="1"/>
  <c r="CX114" i="1"/>
  <c r="W114" i="1" s="1"/>
  <c r="FR114" i="1"/>
  <c r="GK114" i="1"/>
  <c r="GL114" i="1"/>
  <c r="GN114" i="1"/>
  <c r="GP114" i="1"/>
  <c r="GV114" i="1"/>
  <c r="GX114" i="1"/>
  <c r="HC114" i="1"/>
  <c r="I115" i="1"/>
  <c r="P115" i="1"/>
  <c r="S115" i="1"/>
  <c r="CZ115" i="1" s="1"/>
  <c r="Y115" i="1" s="1"/>
  <c r="W115" i="1"/>
  <c r="AC115" i="1"/>
  <c r="AE115" i="1"/>
  <c r="AF115" i="1"/>
  <c r="CT115" i="1" s="1"/>
  <c r="AG115" i="1"/>
  <c r="AH115" i="1"/>
  <c r="CV115" i="1" s="1"/>
  <c r="U115" i="1" s="1"/>
  <c r="AI115" i="1"/>
  <c r="AJ115" i="1"/>
  <c r="CQ115" i="1"/>
  <c r="CU115" i="1"/>
  <c r="T115" i="1" s="1"/>
  <c r="CW115" i="1"/>
  <c r="V115" i="1" s="1"/>
  <c r="CX115" i="1"/>
  <c r="FR115" i="1"/>
  <c r="GL115" i="1"/>
  <c r="GN115" i="1"/>
  <c r="GP115" i="1"/>
  <c r="GV115" i="1"/>
  <c r="HC115" i="1" s="1"/>
  <c r="GX115" i="1" s="1"/>
  <c r="I116" i="1"/>
  <c r="V116" i="1"/>
  <c r="AC116" i="1"/>
  <c r="AD116" i="1"/>
  <c r="AB116" i="1" s="1"/>
  <c r="AE116" i="1"/>
  <c r="AF116" i="1"/>
  <c r="CT116" i="1" s="1"/>
  <c r="AG116" i="1"/>
  <c r="CU116" i="1" s="1"/>
  <c r="T116" i="1" s="1"/>
  <c r="AH116" i="1"/>
  <c r="AI116" i="1"/>
  <c r="AJ116" i="1"/>
  <c r="CX116" i="1" s="1"/>
  <c r="CQ116" i="1"/>
  <c r="CR116" i="1"/>
  <c r="CS116" i="1"/>
  <c r="CV116" i="1"/>
  <c r="U116" i="1" s="1"/>
  <c r="CW116" i="1"/>
  <c r="FR116" i="1"/>
  <c r="GL116" i="1"/>
  <c r="GN116" i="1"/>
  <c r="GP116" i="1"/>
  <c r="GV116" i="1"/>
  <c r="HC116" i="1"/>
  <c r="GX116" i="1" s="1"/>
  <c r="C117" i="1"/>
  <c r="D117" i="1"/>
  <c r="P117" i="1"/>
  <c r="R117" i="1"/>
  <c r="GK117" i="1" s="1"/>
  <c r="AC117" i="1"/>
  <c r="AE117" i="1"/>
  <c r="CS117" i="1" s="1"/>
  <c r="AF117" i="1"/>
  <c r="S117" i="1" s="1"/>
  <c r="AG117" i="1"/>
  <c r="AH117" i="1"/>
  <c r="AI117" i="1"/>
  <c r="AJ117" i="1"/>
  <c r="CQ117" i="1"/>
  <c r="CT117" i="1"/>
  <c r="CU117" i="1"/>
  <c r="T117" i="1" s="1"/>
  <c r="CV117" i="1"/>
  <c r="U117" i="1" s="1"/>
  <c r="CW117" i="1"/>
  <c r="V117" i="1" s="1"/>
  <c r="CX117" i="1"/>
  <c r="W117" i="1" s="1"/>
  <c r="FR117" i="1"/>
  <c r="GL117" i="1"/>
  <c r="GN117" i="1"/>
  <c r="GP117" i="1"/>
  <c r="GV117" i="1"/>
  <c r="HC117" i="1"/>
  <c r="GX117" i="1" s="1"/>
  <c r="C118" i="1"/>
  <c r="D118" i="1"/>
  <c r="W118" i="1"/>
  <c r="AC118" i="1"/>
  <c r="P118" i="1" s="1"/>
  <c r="AE118" i="1"/>
  <c r="AF118" i="1"/>
  <c r="S118" i="1" s="1"/>
  <c r="CZ118" i="1" s="1"/>
  <c r="Y118" i="1" s="1"/>
  <c r="AG118" i="1"/>
  <c r="AH118" i="1"/>
  <c r="CV118" i="1" s="1"/>
  <c r="U118" i="1" s="1"/>
  <c r="AI118" i="1"/>
  <c r="AJ118" i="1"/>
  <c r="CX118" i="1" s="1"/>
  <c r="CT118" i="1"/>
  <c r="CU118" i="1"/>
  <c r="T118" i="1" s="1"/>
  <c r="CW118" i="1"/>
  <c r="V118" i="1" s="1"/>
  <c r="CY118" i="1"/>
  <c r="X118" i="1" s="1"/>
  <c r="FR118" i="1"/>
  <c r="GL118" i="1"/>
  <c r="GN118" i="1"/>
  <c r="GP118" i="1"/>
  <c r="GV118" i="1"/>
  <c r="HC118" i="1" s="1"/>
  <c r="GX118" i="1" s="1"/>
  <c r="I119" i="1"/>
  <c r="Q119" i="1" s="1"/>
  <c r="CP119" i="1" s="1"/>
  <c r="O119" i="1" s="1"/>
  <c r="W119" i="1"/>
  <c r="AC119" i="1"/>
  <c r="P119" i="1" s="1"/>
  <c r="AE119" i="1"/>
  <c r="AF119" i="1"/>
  <c r="S119" i="1" s="1"/>
  <c r="CZ119" i="1" s="1"/>
  <c r="Y119" i="1" s="1"/>
  <c r="AG119" i="1"/>
  <c r="AH119" i="1"/>
  <c r="CV119" i="1" s="1"/>
  <c r="U119" i="1" s="1"/>
  <c r="AI119" i="1"/>
  <c r="AJ119" i="1"/>
  <c r="CX119" i="1" s="1"/>
  <c r="CQ119" i="1"/>
  <c r="CT119" i="1"/>
  <c r="CU119" i="1"/>
  <c r="T119" i="1" s="1"/>
  <c r="CW119" i="1"/>
  <c r="V119" i="1" s="1"/>
  <c r="CY119" i="1"/>
  <c r="X119" i="1" s="1"/>
  <c r="FR119" i="1"/>
  <c r="GL119" i="1"/>
  <c r="GN119" i="1"/>
  <c r="GP119" i="1"/>
  <c r="GV119" i="1"/>
  <c r="HC119" i="1" s="1"/>
  <c r="GX119" i="1" s="1"/>
  <c r="I120" i="1"/>
  <c r="P120" i="1"/>
  <c r="V120" i="1"/>
  <c r="W120" i="1"/>
  <c r="AC120" i="1"/>
  <c r="AE120" i="1"/>
  <c r="AF120" i="1"/>
  <c r="S120" i="1" s="1"/>
  <c r="CZ120" i="1" s="1"/>
  <c r="Y120" i="1" s="1"/>
  <c r="AG120" i="1"/>
  <c r="AH120" i="1"/>
  <c r="CV120" i="1" s="1"/>
  <c r="U120" i="1" s="1"/>
  <c r="AI120" i="1"/>
  <c r="AJ120" i="1"/>
  <c r="CX120" i="1" s="1"/>
  <c r="CQ120" i="1"/>
  <c r="CT120" i="1"/>
  <c r="CU120" i="1"/>
  <c r="T120" i="1" s="1"/>
  <c r="CW120" i="1"/>
  <c r="CY120" i="1"/>
  <c r="X120" i="1" s="1"/>
  <c r="FR120" i="1"/>
  <c r="GL120" i="1"/>
  <c r="GN120" i="1"/>
  <c r="GP120" i="1"/>
  <c r="GV120" i="1"/>
  <c r="HC120" i="1" s="1"/>
  <c r="GX120" i="1" s="1"/>
  <c r="C121" i="1"/>
  <c r="D121" i="1"/>
  <c r="Q121" i="1"/>
  <c r="S121" i="1"/>
  <c r="CZ121" i="1" s="1"/>
  <c r="Y121" i="1" s="1"/>
  <c r="U121" i="1"/>
  <c r="AC121" i="1"/>
  <c r="P121" i="1" s="1"/>
  <c r="CP121" i="1" s="1"/>
  <c r="O121" i="1" s="1"/>
  <c r="AD121" i="1"/>
  <c r="AB121" i="1" s="1"/>
  <c r="AE121" i="1"/>
  <c r="R121" i="1" s="1"/>
  <c r="AF121" i="1"/>
  <c r="AG121" i="1"/>
  <c r="AH121" i="1"/>
  <c r="AI121" i="1"/>
  <c r="CW121" i="1" s="1"/>
  <c r="V121" i="1" s="1"/>
  <c r="AJ121" i="1"/>
  <c r="CX121" i="1" s="1"/>
  <c r="W121" i="1" s="1"/>
  <c r="CR121" i="1"/>
  <c r="CT121" i="1"/>
  <c r="CU121" i="1"/>
  <c r="T121" i="1" s="1"/>
  <c r="CV121" i="1"/>
  <c r="CY121" i="1"/>
  <c r="X121" i="1" s="1"/>
  <c r="FR121" i="1"/>
  <c r="GK121" i="1"/>
  <c r="GL121" i="1"/>
  <c r="GN121" i="1"/>
  <c r="GP121" i="1"/>
  <c r="GV121" i="1"/>
  <c r="HC121" i="1"/>
  <c r="GX121" i="1" s="1"/>
  <c r="C122" i="1"/>
  <c r="D122" i="1"/>
  <c r="R122" i="1"/>
  <c r="GK122" i="1" s="1"/>
  <c r="AC122" i="1"/>
  <c r="AD122" i="1"/>
  <c r="AE122" i="1"/>
  <c r="Q122" i="1" s="1"/>
  <c r="AF122" i="1"/>
  <c r="S122" i="1" s="1"/>
  <c r="AG122" i="1"/>
  <c r="AH122" i="1"/>
  <c r="CV122" i="1" s="1"/>
  <c r="U122" i="1" s="1"/>
  <c r="AI122" i="1"/>
  <c r="CW122" i="1" s="1"/>
  <c r="V122" i="1" s="1"/>
  <c r="AJ122" i="1"/>
  <c r="CX122" i="1" s="1"/>
  <c r="W122" i="1" s="1"/>
  <c r="CR122" i="1"/>
  <c r="CS122" i="1"/>
  <c r="CT122" i="1"/>
  <c r="CU122" i="1"/>
  <c r="T122" i="1" s="1"/>
  <c r="FR122" i="1"/>
  <c r="GL122" i="1"/>
  <c r="GN122" i="1"/>
  <c r="GP122" i="1"/>
  <c r="GV122" i="1"/>
  <c r="GX122" i="1"/>
  <c r="HC122" i="1"/>
  <c r="I123" i="1"/>
  <c r="Q123" i="1" s="1"/>
  <c r="R123" i="1"/>
  <c r="GK123" i="1" s="1"/>
  <c r="AC123" i="1"/>
  <c r="AD123" i="1"/>
  <c r="AE123" i="1"/>
  <c r="AF123" i="1"/>
  <c r="S123" i="1" s="1"/>
  <c r="CY123" i="1" s="1"/>
  <c r="X123" i="1" s="1"/>
  <c r="AG123" i="1"/>
  <c r="AH123" i="1"/>
  <c r="CV123" i="1" s="1"/>
  <c r="U123" i="1" s="1"/>
  <c r="AI123" i="1"/>
  <c r="CW123" i="1" s="1"/>
  <c r="V123" i="1" s="1"/>
  <c r="AJ123" i="1"/>
  <c r="CX123" i="1" s="1"/>
  <c r="W123" i="1" s="1"/>
  <c r="CR123" i="1"/>
  <c r="CS123" i="1"/>
  <c r="CT123" i="1"/>
  <c r="CU123" i="1"/>
  <c r="T123" i="1" s="1"/>
  <c r="FR123" i="1"/>
  <c r="GL123" i="1"/>
  <c r="GN123" i="1"/>
  <c r="GP123" i="1"/>
  <c r="GV123" i="1"/>
  <c r="GX123" i="1"/>
  <c r="HC123" i="1"/>
  <c r="I124" i="1"/>
  <c r="Q124" i="1" s="1"/>
  <c r="R124" i="1"/>
  <c r="GK124" i="1" s="1"/>
  <c r="AC124" i="1"/>
  <c r="AD124" i="1"/>
  <c r="AE124" i="1"/>
  <c r="AF124" i="1"/>
  <c r="S124" i="1" s="1"/>
  <c r="CY124" i="1" s="1"/>
  <c r="X124" i="1" s="1"/>
  <c r="AG124" i="1"/>
  <c r="AH124" i="1"/>
  <c r="CV124" i="1" s="1"/>
  <c r="U124" i="1" s="1"/>
  <c r="AI124" i="1"/>
  <c r="CW124" i="1" s="1"/>
  <c r="V124" i="1" s="1"/>
  <c r="AJ124" i="1"/>
  <c r="CX124" i="1" s="1"/>
  <c r="W124" i="1" s="1"/>
  <c r="CR124" i="1"/>
  <c r="CS124" i="1"/>
  <c r="CT124" i="1"/>
  <c r="CU124" i="1"/>
  <c r="T124" i="1" s="1"/>
  <c r="CZ124" i="1"/>
  <c r="Y124" i="1" s="1"/>
  <c r="FR124" i="1"/>
  <c r="GL124" i="1"/>
  <c r="GN124" i="1"/>
  <c r="GP124" i="1"/>
  <c r="GV124" i="1"/>
  <c r="GX124" i="1"/>
  <c r="HC124" i="1"/>
  <c r="I125" i="1"/>
  <c r="Q125" i="1" s="1"/>
  <c r="R125" i="1"/>
  <c r="GK125" i="1" s="1"/>
  <c r="AC125" i="1"/>
  <c r="AD125" i="1"/>
  <c r="AE125" i="1"/>
  <c r="AF125" i="1"/>
  <c r="S125" i="1" s="1"/>
  <c r="CY125" i="1" s="1"/>
  <c r="X125" i="1" s="1"/>
  <c r="AG125" i="1"/>
  <c r="AH125" i="1"/>
  <c r="CV125" i="1" s="1"/>
  <c r="U125" i="1" s="1"/>
  <c r="AI125" i="1"/>
  <c r="CW125" i="1" s="1"/>
  <c r="V125" i="1" s="1"/>
  <c r="AJ125" i="1"/>
  <c r="CX125" i="1" s="1"/>
  <c r="W125" i="1" s="1"/>
  <c r="CR125" i="1"/>
  <c r="CS125" i="1"/>
  <c r="CT125" i="1"/>
  <c r="CU125" i="1"/>
  <c r="T125" i="1" s="1"/>
  <c r="CZ125" i="1"/>
  <c r="Y125" i="1" s="1"/>
  <c r="FR125" i="1"/>
  <c r="GL125" i="1"/>
  <c r="GN125" i="1"/>
  <c r="GP125" i="1"/>
  <c r="GV125" i="1"/>
  <c r="GX125" i="1"/>
  <c r="HC125" i="1"/>
  <c r="I126" i="1"/>
  <c r="Q126" i="1" s="1"/>
  <c r="R126" i="1"/>
  <c r="GK126" i="1" s="1"/>
  <c r="AC126" i="1"/>
  <c r="AD126" i="1"/>
  <c r="AE126" i="1"/>
  <c r="AF126" i="1"/>
  <c r="S126" i="1" s="1"/>
  <c r="CY126" i="1" s="1"/>
  <c r="X126" i="1" s="1"/>
  <c r="AG126" i="1"/>
  <c r="AH126" i="1"/>
  <c r="CV126" i="1" s="1"/>
  <c r="U126" i="1" s="1"/>
  <c r="AI126" i="1"/>
  <c r="CW126" i="1" s="1"/>
  <c r="V126" i="1" s="1"/>
  <c r="AJ126" i="1"/>
  <c r="CX126" i="1" s="1"/>
  <c r="W126" i="1" s="1"/>
  <c r="CR126" i="1"/>
  <c r="CS126" i="1"/>
  <c r="CT126" i="1"/>
  <c r="CU126" i="1"/>
  <c r="T126" i="1" s="1"/>
  <c r="CZ126" i="1"/>
  <c r="Y126" i="1" s="1"/>
  <c r="FR126" i="1"/>
  <c r="GL126" i="1"/>
  <c r="GN126" i="1"/>
  <c r="GP126" i="1"/>
  <c r="GV126" i="1"/>
  <c r="GX126" i="1"/>
  <c r="HC126" i="1"/>
  <c r="C127" i="1"/>
  <c r="D127" i="1"/>
  <c r="I127" i="1"/>
  <c r="CX147" i="3" s="1"/>
  <c r="P127" i="1"/>
  <c r="S127" i="1"/>
  <c r="V127" i="1"/>
  <c r="AC127" i="1"/>
  <c r="AD127" i="1"/>
  <c r="AB127" i="1" s="1"/>
  <c r="AE127" i="1"/>
  <c r="R127" i="1" s="1"/>
  <c r="GK127" i="1" s="1"/>
  <c r="AF127" i="1"/>
  <c r="CT127" i="1" s="1"/>
  <c r="AG127" i="1"/>
  <c r="CU127" i="1" s="1"/>
  <c r="T127" i="1" s="1"/>
  <c r="AH127" i="1"/>
  <c r="CV127" i="1" s="1"/>
  <c r="U127" i="1" s="1"/>
  <c r="AI127" i="1"/>
  <c r="AJ127" i="1"/>
  <c r="CX127" i="1" s="1"/>
  <c r="W127" i="1" s="1"/>
  <c r="CQ127" i="1"/>
  <c r="CR127" i="1"/>
  <c r="CS127" i="1"/>
  <c r="CW127" i="1"/>
  <c r="FR127" i="1"/>
  <c r="GL127" i="1"/>
  <c r="GN127" i="1"/>
  <c r="GP127" i="1"/>
  <c r="GV127" i="1"/>
  <c r="HC127" i="1"/>
  <c r="GX127" i="1" s="1"/>
  <c r="C128" i="1"/>
  <c r="D128" i="1"/>
  <c r="I128" i="1"/>
  <c r="CX148" i="3" s="1"/>
  <c r="Q128" i="1"/>
  <c r="T128" i="1"/>
  <c r="W128" i="1"/>
  <c r="AC128" i="1"/>
  <c r="P128" i="1" s="1"/>
  <c r="CP128" i="1" s="1"/>
  <c r="O128" i="1" s="1"/>
  <c r="AE128" i="1"/>
  <c r="AF128" i="1"/>
  <c r="S128" i="1" s="1"/>
  <c r="CZ128" i="1" s="1"/>
  <c r="Y128" i="1" s="1"/>
  <c r="AG128" i="1"/>
  <c r="AH128" i="1"/>
  <c r="CV128" i="1" s="1"/>
  <c r="U128" i="1" s="1"/>
  <c r="AI128" i="1"/>
  <c r="AJ128" i="1"/>
  <c r="CX128" i="1" s="1"/>
  <c r="CQ128" i="1"/>
  <c r="CS128" i="1"/>
  <c r="CU128" i="1"/>
  <c r="CW128" i="1"/>
  <c r="V128" i="1" s="1"/>
  <c r="FR128" i="1"/>
  <c r="GL128" i="1"/>
  <c r="GN128" i="1"/>
  <c r="GP128" i="1"/>
  <c r="GV128" i="1"/>
  <c r="HC128" i="1" s="1"/>
  <c r="GX128" i="1" s="1"/>
  <c r="R129" i="1"/>
  <c r="GK129" i="1" s="1"/>
  <c r="U129" i="1"/>
  <c r="AC129" i="1"/>
  <c r="CQ129" i="1" s="1"/>
  <c r="AD129" i="1"/>
  <c r="AE129" i="1"/>
  <c r="CS129" i="1" s="1"/>
  <c r="AF129" i="1"/>
  <c r="AG129" i="1"/>
  <c r="CU129" i="1" s="1"/>
  <c r="T129" i="1" s="1"/>
  <c r="AH129" i="1"/>
  <c r="AI129" i="1"/>
  <c r="AJ129" i="1"/>
  <c r="CR129" i="1"/>
  <c r="CV129" i="1"/>
  <c r="CW129" i="1"/>
  <c r="V129" i="1" s="1"/>
  <c r="CX129" i="1"/>
  <c r="W129" i="1" s="1"/>
  <c r="FR129" i="1"/>
  <c r="GL129" i="1"/>
  <c r="GN129" i="1"/>
  <c r="GP129" i="1"/>
  <c r="GV129" i="1"/>
  <c r="GX129" i="1"/>
  <c r="CJ140" i="1" s="1"/>
  <c r="HC129" i="1"/>
  <c r="P130" i="1"/>
  <c r="S130" i="1"/>
  <c r="V130" i="1"/>
  <c r="AC130" i="1"/>
  <c r="AD130" i="1"/>
  <c r="AB130" i="1" s="1"/>
  <c r="AE130" i="1"/>
  <c r="Q130" i="1" s="1"/>
  <c r="AF130" i="1"/>
  <c r="CT130" i="1" s="1"/>
  <c r="AG130" i="1"/>
  <c r="AH130" i="1"/>
  <c r="CV130" i="1" s="1"/>
  <c r="U130" i="1" s="1"/>
  <c r="AI130" i="1"/>
  <c r="AJ130" i="1"/>
  <c r="CQ130" i="1"/>
  <c r="CR130" i="1"/>
  <c r="CS130" i="1"/>
  <c r="CU130" i="1"/>
  <c r="T130" i="1" s="1"/>
  <c r="CW130" i="1"/>
  <c r="CX130" i="1"/>
  <c r="W130" i="1" s="1"/>
  <c r="FR130" i="1"/>
  <c r="GL130" i="1"/>
  <c r="GN130" i="1"/>
  <c r="GP130" i="1"/>
  <c r="FV140" i="1" s="1"/>
  <c r="GV130" i="1"/>
  <c r="HC130" i="1"/>
  <c r="GX130" i="1" s="1"/>
  <c r="C131" i="1"/>
  <c r="D131" i="1"/>
  <c r="I131" i="1"/>
  <c r="CX149" i="3" s="1"/>
  <c r="Q131" i="1"/>
  <c r="T131" i="1"/>
  <c r="AC131" i="1"/>
  <c r="AE131" i="1"/>
  <c r="AF131" i="1"/>
  <c r="S131" i="1" s="1"/>
  <c r="AG131" i="1"/>
  <c r="AH131" i="1"/>
  <c r="AI131" i="1"/>
  <c r="AJ131" i="1"/>
  <c r="CX131" i="1" s="1"/>
  <c r="CQ131" i="1"/>
  <c r="CS131" i="1"/>
  <c r="CU131" i="1"/>
  <c r="CV131" i="1"/>
  <c r="U131" i="1" s="1"/>
  <c r="CW131" i="1"/>
  <c r="FR131" i="1"/>
  <c r="GL131" i="1"/>
  <c r="GN131" i="1"/>
  <c r="GP131" i="1"/>
  <c r="GV131" i="1"/>
  <c r="HC131" i="1" s="1"/>
  <c r="GX131" i="1" s="1"/>
  <c r="C132" i="1"/>
  <c r="D132" i="1"/>
  <c r="I132" i="1"/>
  <c r="CX150" i="3" s="1"/>
  <c r="R132" i="1"/>
  <c r="GK132" i="1" s="1"/>
  <c r="X132" i="1"/>
  <c r="AC132" i="1"/>
  <c r="CQ132" i="1" s="1"/>
  <c r="AD132" i="1"/>
  <c r="AE132" i="1"/>
  <c r="AF132" i="1"/>
  <c r="S132" i="1" s="1"/>
  <c r="CY132" i="1" s="1"/>
  <c r="AG132" i="1"/>
  <c r="AH132" i="1"/>
  <c r="CV132" i="1" s="1"/>
  <c r="U132" i="1" s="1"/>
  <c r="AI132" i="1"/>
  <c r="CW132" i="1" s="1"/>
  <c r="V132" i="1" s="1"/>
  <c r="AJ132" i="1"/>
  <c r="CX132" i="1" s="1"/>
  <c r="W132" i="1" s="1"/>
  <c r="CR132" i="1"/>
  <c r="CS132" i="1"/>
  <c r="CT132" i="1"/>
  <c r="CU132" i="1"/>
  <c r="T132" i="1" s="1"/>
  <c r="CZ132" i="1"/>
  <c r="Y132" i="1" s="1"/>
  <c r="FR132" i="1"/>
  <c r="GL132" i="1"/>
  <c r="GN132" i="1"/>
  <c r="GP132" i="1"/>
  <c r="GV132" i="1"/>
  <c r="GX132" i="1"/>
  <c r="HC132" i="1"/>
  <c r="P133" i="1"/>
  <c r="CP133" i="1" s="1"/>
  <c r="O133" i="1" s="1"/>
  <c r="S133" i="1"/>
  <c r="V133" i="1"/>
  <c r="AC133" i="1"/>
  <c r="CQ133" i="1" s="1"/>
  <c r="AD133" i="1"/>
  <c r="AB133" i="1" s="1"/>
  <c r="AE133" i="1"/>
  <c r="Q133" i="1" s="1"/>
  <c r="AF133" i="1"/>
  <c r="AG133" i="1"/>
  <c r="AH133" i="1"/>
  <c r="AI133" i="1"/>
  <c r="CW133" i="1" s="1"/>
  <c r="AJ133" i="1"/>
  <c r="CX133" i="1" s="1"/>
  <c r="W133" i="1" s="1"/>
  <c r="CR133" i="1"/>
  <c r="CT133" i="1"/>
  <c r="CU133" i="1"/>
  <c r="T133" i="1" s="1"/>
  <c r="CV133" i="1"/>
  <c r="U133" i="1" s="1"/>
  <c r="FR133" i="1"/>
  <c r="GL133" i="1"/>
  <c r="GN133" i="1"/>
  <c r="GP133" i="1"/>
  <c r="GV133" i="1"/>
  <c r="HC133" i="1"/>
  <c r="GX133" i="1" s="1"/>
  <c r="T134" i="1"/>
  <c r="AC134" i="1"/>
  <c r="P134" i="1" s="1"/>
  <c r="AE134" i="1"/>
  <c r="AF134" i="1"/>
  <c r="AG134" i="1"/>
  <c r="AH134" i="1"/>
  <c r="CV134" i="1" s="1"/>
  <c r="U134" i="1" s="1"/>
  <c r="AI134" i="1"/>
  <c r="AJ134" i="1"/>
  <c r="CX134" i="1" s="1"/>
  <c r="W134" i="1" s="1"/>
  <c r="CQ134" i="1"/>
  <c r="CU134" i="1"/>
  <c r="CW134" i="1"/>
  <c r="V134" i="1" s="1"/>
  <c r="FR134" i="1"/>
  <c r="GL134" i="1"/>
  <c r="GN134" i="1"/>
  <c r="GP134" i="1"/>
  <c r="GV134" i="1"/>
  <c r="HC134" i="1" s="1"/>
  <c r="GX134" i="1" s="1"/>
  <c r="C135" i="1"/>
  <c r="D135" i="1"/>
  <c r="I135" i="1"/>
  <c r="CX151" i="3" s="1"/>
  <c r="P135" i="1"/>
  <c r="R135" i="1"/>
  <c r="GK135" i="1" s="1"/>
  <c r="U135" i="1"/>
  <c r="AC135" i="1"/>
  <c r="AD135" i="1"/>
  <c r="AE135" i="1"/>
  <c r="AF135" i="1"/>
  <c r="S135" i="1" s="1"/>
  <c r="CY135" i="1" s="1"/>
  <c r="X135" i="1" s="1"/>
  <c r="AG135" i="1"/>
  <c r="AH135" i="1"/>
  <c r="CV135" i="1" s="1"/>
  <c r="AI135" i="1"/>
  <c r="AJ135" i="1"/>
  <c r="CX135" i="1" s="1"/>
  <c r="W135" i="1" s="1"/>
  <c r="CQ135" i="1"/>
  <c r="CR135" i="1"/>
  <c r="CS135" i="1"/>
  <c r="CU135" i="1"/>
  <c r="T135" i="1" s="1"/>
  <c r="CW135" i="1"/>
  <c r="V135" i="1" s="1"/>
  <c r="CZ135" i="1"/>
  <c r="Y135" i="1" s="1"/>
  <c r="FR135" i="1"/>
  <c r="GL135" i="1"/>
  <c r="GN135" i="1"/>
  <c r="GP135" i="1"/>
  <c r="GV135" i="1"/>
  <c r="GX135" i="1"/>
  <c r="HC135" i="1"/>
  <c r="C136" i="1"/>
  <c r="D136" i="1"/>
  <c r="I136" i="1"/>
  <c r="AB136" i="1"/>
  <c r="AC136" i="1"/>
  <c r="AD136" i="1"/>
  <c r="AE136" i="1"/>
  <c r="AF136" i="1"/>
  <c r="CT136" i="1" s="1"/>
  <c r="AG136" i="1"/>
  <c r="AH136" i="1"/>
  <c r="CV136" i="1" s="1"/>
  <c r="AI136" i="1"/>
  <c r="AJ136" i="1"/>
  <c r="CQ136" i="1"/>
  <c r="CR136" i="1"/>
  <c r="CS136" i="1"/>
  <c r="CU136" i="1"/>
  <c r="CW136" i="1"/>
  <c r="CX136" i="1"/>
  <c r="FR136" i="1"/>
  <c r="GL136" i="1"/>
  <c r="GN136" i="1"/>
  <c r="GP136" i="1"/>
  <c r="GV136" i="1"/>
  <c r="HC136" i="1"/>
  <c r="T137" i="1"/>
  <c r="W137" i="1"/>
  <c r="AC137" i="1"/>
  <c r="AE137" i="1"/>
  <c r="AF137" i="1"/>
  <c r="S137" i="1" s="1"/>
  <c r="CY137" i="1" s="1"/>
  <c r="X137" i="1" s="1"/>
  <c r="AG137" i="1"/>
  <c r="CU137" i="1" s="1"/>
  <c r="AH137" i="1"/>
  <c r="AI137" i="1"/>
  <c r="CW137" i="1" s="1"/>
  <c r="V137" i="1" s="1"/>
  <c r="AJ137" i="1"/>
  <c r="CT137" i="1"/>
  <c r="CV137" i="1"/>
  <c r="U137" i="1" s="1"/>
  <c r="CX137" i="1"/>
  <c r="CZ137" i="1"/>
  <c r="Y137" i="1" s="1"/>
  <c r="FR137" i="1"/>
  <c r="GL137" i="1"/>
  <c r="GN137" i="1"/>
  <c r="GP137" i="1"/>
  <c r="GV137" i="1"/>
  <c r="HC137" i="1" s="1"/>
  <c r="GX137" i="1" s="1"/>
  <c r="P138" i="1"/>
  <c r="CP138" i="1" s="1"/>
  <c r="O138" i="1" s="1"/>
  <c r="R138" i="1"/>
  <c r="GK138" i="1" s="1"/>
  <c r="U138" i="1"/>
  <c r="X138" i="1"/>
  <c r="AC138" i="1"/>
  <c r="CQ138" i="1" s="1"/>
  <c r="AD138" i="1"/>
  <c r="AE138" i="1"/>
  <c r="Q138" i="1" s="1"/>
  <c r="AF138" i="1"/>
  <c r="S138" i="1" s="1"/>
  <c r="CY138" i="1" s="1"/>
  <c r="AG138" i="1"/>
  <c r="AH138" i="1"/>
  <c r="AI138" i="1"/>
  <c r="CW138" i="1" s="1"/>
  <c r="V138" i="1" s="1"/>
  <c r="AJ138" i="1"/>
  <c r="CX138" i="1" s="1"/>
  <c r="W138" i="1" s="1"/>
  <c r="CR138" i="1"/>
  <c r="CS138" i="1"/>
  <c r="CT138" i="1"/>
  <c r="CU138" i="1"/>
  <c r="T138" i="1" s="1"/>
  <c r="CV138" i="1"/>
  <c r="CZ138" i="1"/>
  <c r="Y138" i="1" s="1"/>
  <c r="FR138" i="1"/>
  <c r="FQ140" i="1" s="1"/>
  <c r="GL138" i="1"/>
  <c r="GN138" i="1"/>
  <c r="GP138" i="1"/>
  <c r="GV138" i="1"/>
  <c r="GX138" i="1"/>
  <c r="HC138" i="1"/>
  <c r="B140" i="1"/>
  <c r="B109" i="1" s="1"/>
  <c r="C140" i="1"/>
  <c r="C109" i="1" s="1"/>
  <c r="D140" i="1"/>
  <c r="D109" i="1" s="1"/>
  <c r="F140" i="1"/>
  <c r="F109" i="1" s="1"/>
  <c r="G140" i="1"/>
  <c r="G109" i="1" s="1"/>
  <c r="AH140" i="1"/>
  <c r="BB140" i="1"/>
  <c r="BC140" i="1"/>
  <c r="BC109" i="1" s="1"/>
  <c r="BX140" i="1"/>
  <c r="AO140" i="1" s="1"/>
  <c r="AO109" i="1" s="1"/>
  <c r="BY140" i="1"/>
  <c r="AP140" i="1" s="1"/>
  <c r="CD140" i="1"/>
  <c r="CK140" i="1"/>
  <c r="CK109" i="1" s="1"/>
  <c r="CL140" i="1"/>
  <c r="CL109" i="1" s="1"/>
  <c r="CM140" i="1"/>
  <c r="EI140" i="1"/>
  <c r="EU140" i="1"/>
  <c r="EU109" i="1" s="1"/>
  <c r="FP140" i="1"/>
  <c r="FR140" i="1"/>
  <c r="FR109" i="1" s="1"/>
  <c r="FY140" i="1"/>
  <c r="GC140" i="1"/>
  <c r="GC109" i="1" s="1"/>
  <c r="GD140" i="1"/>
  <c r="GD109" i="1" s="1"/>
  <c r="GE140" i="1"/>
  <c r="F144" i="1"/>
  <c r="F156" i="1"/>
  <c r="P156" i="1"/>
  <c r="B170" i="1"/>
  <c r="B26" i="1" s="1"/>
  <c r="C170" i="1"/>
  <c r="C26" i="1" s="1"/>
  <c r="D170" i="1"/>
  <c r="D26" i="1" s="1"/>
  <c r="F170" i="1"/>
  <c r="F26" i="1" s="1"/>
  <c r="G170" i="1"/>
  <c r="G26" i="1" s="1"/>
  <c r="D200" i="1"/>
  <c r="E202" i="1"/>
  <c r="Z202" i="1"/>
  <c r="AA202" i="1"/>
  <c r="AM202" i="1"/>
  <c r="AN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DB202" i="1"/>
  <c r="DC202" i="1"/>
  <c r="DD202" i="1"/>
  <c r="DE202" i="1"/>
  <c r="DF202" i="1"/>
  <c r="DR202" i="1"/>
  <c r="DS202" i="1"/>
  <c r="EE202" i="1"/>
  <c r="EF202" i="1"/>
  <c r="EW202" i="1"/>
  <c r="EX202" i="1"/>
  <c r="EY202" i="1"/>
  <c r="EZ202" i="1"/>
  <c r="FA202" i="1"/>
  <c r="FB202" i="1"/>
  <c r="FC202" i="1"/>
  <c r="FD202" i="1"/>
  <c r="FE202" i="1"/>
  <c r="FF202" i="1"/>
  <c r="FG202" i="1"/>
  <c r="FH202" i="1"/>
  <c r="FI202" i="1"/>
  <c r="FJ202" i="1"/>
  <c r="FK202" i="1"/>
  <c r="FL202" i="1"/>
  <c r="FM202" i="1"/>
  <c r="FN202" i="1"/>
  <c r="FO202" i="1"/>
  <c r="GF202" i="1"/>
  <c r="GG202" i="1"/>
  <c r="GH202" i="1"/>
  <c r="GI202" i="1"/>
  <c r="GJ202" i="1"/>
  <c r="GK202" i="1"/>
  <c r="GL202" i="1"/>
  <c r="GM202" i="1"/>
  <c r="GN202" i="1"/>
  <c r="GO202" i="1"/>
  <c r="GP202" i="1"/>
  <c r="GQ202" i="1"/>
  <c r="GR202" i="1"/>
  <c r="GS202" i="1"/>
  <c r="GT202" i="1"/>
  <c r="GU202" i="1"/>
  <c r="GV202" i="1"/>
  <c r="GW202" i="1"/>
  <c r="GX202" i="1"/>
  <c r="C204" i="1"/>
  <c r="D204" i="1"/>
  <c r="I204" i="1"/>
  <c r="R204" i="1"/>
  <c r="GK204" i="1" s="1"/>
  <c r="AC204" i="1"/>
  <c r="AD204" i="1"/>
  <c r="AE204" i="1"/>
  <c r="CR204" i="1" s="1"/>
  <c r="AF204" i="1"/>
  <c r="S204" i="1" s="1"/>
  <c r="CY204" i="1" s="1"/>
  <c r="X204" i="1" s="1"/>
  <c r="AG204" i="1"/>
  <c r="AH204" i="1"/>
  <c r="CV204" i="1" s="1"/>
  <c r="U204" i="1" s="1"/>
  <c r="AI204" i="1"/>
  <c r="CW204" i="1" s="1"/>
  <c r="V204" i="1" s="1"/>
  <c r="AJ204" i="1"/>
  <c r="CX204" i="1" s="1"/>
  <c r="W204" i="1" s="1"/>
  <c r="CS204" i="1"/>
  <c r="CT204" i="1"/>
  <c r="CU204" i="1"/>
  <c r="T204" i="1" s="1"/>
  <c r="CZ204" i="1"/>
  <c r="Y204" i="1" s="1"/>
  <c r="FR204" i="1"/>
  <c r="GL204" i="1"/>
  <c r="GO204" i="1"/>
  <c r="GP204" i="1"/>
  <c r="GV204" i="1"/>
  <c r="HC204" i="1" s="1"/>
  <c r="GX204" i="1" s="1"/>
  <c r="C205" i="1"/>
  <c r="D205" i="1"/>
  <c r="I205" i="1"/>
  <c r="P205" i="1" s="1"/>
  <c r="S205" i="1"/>
  <c r="AB205" i="1"/>
  <c r="AC205" i="1"/>
  <c r="AD205" i="1"/>
  <c r="AE205" i="1"/>
  <c r="AF205" i="1"/>
  <c r="CT205" i="1" s="1"/>
  <c r="AG205" i="1"/>
  <c r="CU205" i="1" s="1"/>
  <c r="T205" i="1" s="1"/>
  <c r="AH205" i="1"/>
  <c r="CV205" i="1" s="1"/>
  <c r="U205" i="1" s="1"/>
  <c r="AI205" i="1"/>
  <c r="AJ205" i="1"/>
  <c r="CQ205" i="1"/>
  <c r="CR205" i="1"/>
  <c r="CS205" i="1"/>
  <c r="CW205" i="1"/>
  <c r="V205" i="1" s="1"/>
  <c r="CX205" i="1"/>
  <c r="W205" i="1" s="1"/>
  <c r="FR205" i="1"/>
  <c r="GL205" i="1"/>
  <c r="GO205" i="1"/>
  <c r="GP205" i="1"/>
  <c r="GV205" i="1"/>
  <c r="HC205" i="1"/>
  <c r="GX205" i="1" s="1"/>
  <c r="C206" i="1"/>
  <c r="D206" i="1"/>
  <c r="I206" i="1"/>
  <c r="P206" i="1" s="1"/>
  <c r="T206" i="1"/>
  <c r="AC206" i="1"/>
  <c r="AE206" i="1"/>
  <c r="AF206" i="1"/>
  <c r="S206" i="1" s="1"/>
  <c r="AG206" i="1"/>
  <c r="AH206" i="1"/>
  <c r="AI206" i="1"/>
  <c r="AJ206" i="1"/>
  <c r="CX206" i="1" s="1"/>
  <c r="W206" i="1" s="1"/>
  <c r="CQ206" i="1"/>
  <c r="CU206" i="1"/>
  <c r="CV206" i="1"/>
  <c r="U206" i="1" s="1"/>
  <c r="CW206" i="1"/>
  <c r="V206" i="1" s="1"/>
  <c r="FR206" i="1"/>
  <c r="GL206" i="1"/>
  <c r="GO206" i="1"/>
  <c r="GP206" i="1"/>
  <c r="GV206" i="1"/>
  <c r="HC206" i="1" s="1"/>
  <c r="GX206" i="1" s="1"/>
  <c r="C207" i="1"/>
  <c r="D207" i="1"/>
  <c r="I207" i="1"/>
  <c r="R207" i="1"/>
  <c r="GK207" i="1" s="1"/>
  <c r="AC207" i="1"/>
  <c r="AD207" i="1"/>
  <c r="AE207" i="1"/>
  <c r="CR207" i="1" s="1"/>
  <c r="AF207" i="1"/>
  <c r="S207" i="1" s="1"/>
  <c r="CY207" i="1" s="1"/>
  <c r="X207" i="1" s="1"/>
  <c r="AG207" i="1"/>
  <c r="AH207" i="1"/>
  <c r="CV207" i="1" s="1"/>
  <c r="U207" i="1" s="1"/>
  <c r="AI207" i="1"/>
  <c r="CW207" i="1" s="1"/>
  <c r="V207" i="1" s="1"/>
  <c r="AJ207" i="1"/>
  <c r="CX207" i="1" s="1"/>
  <c r="W207" i="1" s="1"/>
  <c r="CS207" i="1"/>
  <c r="CT207" i="1"/>
  <c r="CU207" i="1"/>
  <c r="T207" i="1" s="1"/>
  <c r="FR207" i="1"/>
  <c r="GL207" i="1"/>
  <c r="GO207" i="1"/>
  <c r="GP207" i="1"/>
  <c r="GV207" i="1"/>
  <c r="HC207" i="1" s="1"/>
  <c r="GX207" i="1" s="1"/>
  <c r="C208" i="1"/>
  <c r="D208" i="1"/>
  <c r="I208" i="1"/>
  <c r="P208" i="1" s="1"/>
  <c r="S208" i="1"/>
  <c r="CZ208" i="1" s="1"/>
  <c r="Y208" i="1"/>
  <c r="AB208" i="1"/>
  <c r="AC208" i="1"/>
  <c r="AD208" i="1"/>
  <c r="AE208" i="1"/>
  <c r="AF208" i="1"/>
  <c r="CT208" i="1" s="1"/>
  <c r="AG208" i="1"/>
  <c r="CU208" i="1" s="1"/>
  <c r="T208" i="1" s="1"/>
  <c r="AH208" i="1"/>
  <c r="CV208" i="1" s="1"/>
  <c r="U208" i="1" s="1"/>
  <c r="AI208" i="1"/>
  <c r="AJ208" i="1"/>
  <c r="CQ208" i="1"/>
  <c r="CR208" i="1"/>
  <c r="CS208" i="1"/>
  <c r="CW208" i="1"/>
  <c r="CX208" i="1"/>
  <c r="W208" i="1" s="1"/>
  <c r="CY208" i="1"/>
  <c r="X208" i="1" s="1"/>
  <c r="FR208" i="1"/>
  <c r="GL208" i="1"/>
  <c r="GO208" i="1"/>
  <c r="GP208" i="1"/>
  <c r="GV208" i="1"/>
  <c r="HC208" i="1"/>
  <c r="GX208" i="1" s="1"/>
  <c r="C209" i="1"/>
  <c r="D209" i="1"/>
  <c r="I209" i="1"/>
  <c r="P209" i="1" s="1"/>
  <c r="R209" i="1"/>
  <c r="GK209" i="1" s="1"/>
  <c r="T209" i="1"/>
  <c r="W209" i="1"/>
  <c r="AC209" i="1"/>
  <c r="AE209" i="1"/>
  <c r="AF209" i="1"/>
  <c r="AG209" i="1"/>
  <c r="AH209" i="1"/>
  <c r="AI209" i="1"/>
  <c r="AJ209" i="1"/>
  <c r="CX209" i="1" s="1"/>
  <c r="CQ209" i="1"/>
  <c r="CU209" i="1"/>
  <c r="CV209" i="1"/>
  <c r="U209" i="1" s="1"/>
  <c r="CW209" i="1"/>
  <c r="V209" i="1" s="1"/>
  <c r="FR209" i="1"/>
  <c r="GL209" i="1"/>
  <c r="GO209" i="1"/>
  <c r="GP209" i="1"/>
  <c r="GV209" i="1"/>
  <c r="HC209" i="1" s="1"/>
  <c r="GX209" i="1" s="1"/>
  <c r="C210" i="1"/>
  <c r="D210" i="1"/>
  <c r="I210" i="1"/>
  <c r="CX179" i="3" s="1"/>
  <c r="P210" i="1"/>
  <c r="R210" i="1"/>
  <c r="GK210" i="1" s="1"/>
  <c r="V210" i="1"/>
  <c r="AC210" i="1"/>
  <c r="AD210" i="1"/>
  <c r="AE210" i="1"/>
  <c r="CR210" i="1" s="1"/>
  <c r="AF210" i="1"/>
  <c r="S210" i="1" s="1"/>
  <c r="CY210" i="1" s="1"/>
  <c r="X210" i="1" s="1"/>
  <c r="AG210" i="1"/>
  <c r="AH210" i="1"/>
  <c r="CV210" i="1" s="1"/>
  <c r="U210" i="1" s="1"/>
  <c r="AI210" i="1"/>
  <c r="AJ210" i="1"/>
  <c r="CX210" i="1" s="1"/>
  <c r="W210" i="1" s="1"/>
  <c r="CQ210" i="1"/>
  <c r="CS210" i="1"/>
  <c r="CT210" i="1"/>
  <c r="CU210" i="1"/>
  <c r="T210" i="1" s="1"/>
  <c r="CW210" i="1"/>
  <c r="CZ210" i="1"/>
  <c r="Y210" i="1" s="1"/>
  <c r="FR210" i="1"/>
  <c r="GL210" i="1"/>
  <c r="GO210" i="1"/>
  <c r="GP210" i="1"/>
  <c r="GV210" i="1"/>
  <c r="HC210" i="1" s="1"/>
  <c r="GX210" i="1" s="1"/>
  <c r="C211" i="1"/>
  <c r="D211" i="1"/>
  <c r="I211" i="1"/>
  <c r="AC211" i="1"/>
  <c r="AD211" i="1"/>
  <c r="AE211" i="1"/>
  <c r="AF211" i="1"/>
  <c r="AG211" i="1"/>
  <c r="AH211" i="1"/>
  <c r="CV211" i="1" s="1"/>
  <c r="AI211" i="1"/>
  <c r="AJ211" i="1"/>
  <c r="CQ211" i="1"/>
  <c r="CR211" i="1"/>
  <c r="CS211" i="1"/>
  <c r="CU211" i="1"/>
  <c r="CW211" i="1"/>
  <c r="CX211" i="1"/>
  <c r="FR211" i="1"/>
  <c r="GL211" i="1"/>
  <c r="GO211" i="1"/>
  <c r="GP211" i="1"/>
  <c r="GV211" i="1"/>
  <c r="HC211" i="1"/>
  <c r="GX211" i="1" s="1"/>
  <c r="C212" i="1"/>
  <c r="D212" i="1"/>
  <c r="I212" i="1"/>
  <c r="CX181" i="3" s="1"/>
  <c r="P212" i="1"/>
  <c r="R212" i="1"/>
  <c r="T212" i="1"/>
  <c r="AC212" i="1"/>
  <c r="AD212" i="1"/>
  <c r="AB212" i="1" s="1"/>
  <c r="AE212" i="1"/>
  <c r="CR212" i="1" s="1"/>
  <c r="AF212" i="1"/>
  <c r="AG212" i="1"/>
  <c r="AH212" i="1"/>
  <c r="AI212" i="1"/>
  <c r="AJ212" i="1"/>
  <c r="CX212" i="1" s="1"/>
  <c r="W212" i="1" s="1"/>
  <c r="CQ212" i="1"/>
  <c r="CS212" i="1"/>
  <c r="CU212" i="1"/>
  <c r="CV212" i="1"/>
  <c r="U212" i="1" s="1"/>
  <c r="CW212" i="1"/>
  <c r="V212" i="1" s="1"/>
  <c r="FR212" i="1"/>
  <c r="GK212" i="1"/>
  <c r="GL212" i="1"/>
  <c r="GO212" i="1"/>
  <c r="GP212" i="1"/>
  <c r="GV212" i="1"/>
  <c r="HC212" i="1" s="1"/>
  <c r="GX212" i="1"/>
  <c r="C213" i="1"/>
  <c r="D213" i="1"/>
  <c r="I213" i="1"/>
  <c r="R213" i="1"/>
  <c r="GK213" i="1" s="1"/>
  <c r="U213" i="1"/>
  <c r="AC213" i="1"/>
  <c r="AD213" i="1"/>
  <c r="AE213" i="1"/>
  <c r="CR213" i="1" s="1"/>
  <c r="AF213" i="1"/>
  <c r="S213" i="1" s="1"/>
  <c r="CY213" i="1" s="1"/>
  <c r="X213" i="1" s="1"/>
  <c r="AG213" i="1"/>
  <c r="AH213" i="1"/>
  <c r="CV213" i="1" s="1"/>
  <c r="AI213" i="1"/>
  <c r="AJ213" i="1"/>
  <c r="CX213" i="1" s="1"/>
  <c r="CS213" i="1"/>
  <c r="CU213" i="1"/>
  <c r="T213" i="1" s="1"/>
  <c r="CW213" i="1"/>
  <c r="V213" i="1" s="1"/>
  <c r="CZ213" i="1"/>
  <c r="Y213" i="1" s="1"/>
  <c r="FR213" i="1"/>
  <c r="GL213" i="1"/>
  <c r="GO213" i="1"/>
  <c r="GP213" i="1"/>
  <c r="GV213" i="1"/>
  <c r="HC213" i="1" s="1"/>
  <c r="GX213" i="1" s="1"/>
  <c r="C214" i="1"/>
  <c r="D214" i="1"/>
  <c r="I214" i="1"/>
  <c r="AC214" i="1"/>
  <c r="AD214" i="1"/>
  <c r="AE214" i="1"/>
  <c r="AF214" i="1"/>
  <c r="AG214" i="1"/>
  <c r="AH214" i="1"/>
  <c r="CV214" i="1" s="1"/>
  <c r="AI214" i="1"/>
  <c r="AJ214" i="1"/>
  <c r="CQ214" i="1"/>
  <c r="CR214" i="1"/>
  <c r="CS214" i="1"/>
  <c r="CU214" i="1"/>
  <c r="T214" i="1" s="1"/>
  <c r="CW214" i="1"/>
  <c r="V214" i="1" s="1"/>
  <c r="CX214" i="1"/>
  <c r="FR214" i="1"/>
  <c r="GL214" i="1"/>
  <c r="GO214" i="1"/>
  <c r="GP214" i="1"/>
  <c r="GV214" i="1"/>
  <c r="HC214" i="1"/>
  <c r="GX214" i="1" s="1"/>
  <c r="C215" i="1"/>
  <c r="D215" i="1"/>
  <c r="I215" i="1"/>
  <c r="CX184" i="3" s="1"/>
  <c r="P215" i="1"/>
  <c r="R215" i="1"/>
  <c r="T215" i="1"/>
  <c r="AC215" i="1"/>
  <c r="AD215" i="1"/>
  <c r="AB215" i="1" s="1"/>
  <c r="AE215" i="1"/>
  <c r="CR215" i="1" s="1"/>
  <c r="AF215" i="1"/>
  <c r="AG215" i="1"/>
  <c r="AH215" i="1"/>
  <c r="AI215" i="1"/>
  <c r="AJ215" i="1"/>
  <c r="CX215" i="1" s="1"/>
  <c r="W215" i="1" s="1"/>
  <c r="CQ215" i="1"/>
  <c r="CS215" i="1"/>
  <c r="CU215" i="1"/>
  <c r="CV215" i="1"/>
  <c r="U215" i="1" s="1"/>
  <c r="CW215" i="1"/>
  <c r="V215" i="1" s="1"/>
  <c r="FR215" i="1"/>
  <c r="GK215" i="1"/>
  <c r="GL215" i="1"/>
  <c r="GO215" i="1"/>
  <c r="GP215" i="1"/>
  <c r="GV215" i="1"/>
  <c r="HC215" i="1" s="1"/>
  <c r="GX215" i="1"/>
  <c r="C216" i="1"/>
  <c r="D216" i="1"/>
  <c r="Q216" i="1"/>
  <c r="S216" i="1"/>
  <c r="V216" i="1"/>
  <c r="AC216" i="1"/>
  <c r="AD216" i="1"/>
  <c r="AE216" i="1"/>
  <c r="AF216" i="1"/>
  <c r="AG216" i="1"/>
  <c r="CU216" i="1" s="1"/>
  <c r="T216" i="1" s="1"/>
  <c r="AH216" i="1"/>
  <c r="AI216" i="1"/>
  <c r="CW216" i="1" s="1"/>
  <c r="AJ216" i="1"/>
  <c r="CR216" i="1"/>
  <c r="CT216" i="1"/>
  <c r="CV216" i="1"/>
  <c r="U216" i="1" s="1"/>
  <c r="CX216" i="1"/>
  <c r="W216" i="1" s="1"/>
  <c r="FR216" i="1"/>
  <c r="GL216" i="1"/>
  <c r="GO216" i="1"/>
  <c r="GP216" i="1"/>
  <c r="GV216" i="1"/>
  <c r="HC216" i="1" s="1"/>
  <c r="GX216" i="1" s="1"/>
  <c r="C217" i="1"/>
  <c r="D217" i="1"/>
  <c r="R217" i="1"/>
  <c r="GK217" i="1" s="1"/>
  <c r="T217" i="1"/>
  <c r="U217" i="1"/>
  <c r="X217" i="1"/>
  <c r="AC217" i="1"/>
  <c r="CQ217" i="1" s="1"/>
  <c r="AD217" i="1"/>
  <c r="AE217" i="1"/>
  <c r="Q217" i="1" s="1"/>
  <c r="AF217" i="1"/>
  <c r="S217" i="1" s="1"/>
  <c r="CZ217" i="1" s="1"/>
  <c r="Y217" i="1" s="1"/>
  <c r="AG217" i="1"/>
  <c r="AH217" i="1"/>
  <c r="CV217" i="1" s="1"/>
  <c r="AI217" i="1"/>
  <c r="AJ217" i="1"/>
  <c r="CX217" i="1" s="1"/>
  <c r="W217" i="1" s="1"/>
  <c r="CS217" i="1"/>
  <c r="CT217" i="1"/>
  <c r="CU217" i="1"/>
  <c r="CW217" i="1"/>
  <c r="V217" i="1" s="1"/>
  <c r="CY217" i="1"/>
  <c r="FR217" i="1"/>
  <c r="GL217" i="1"/>
  <c r="GO217" i="1"/>
  <c r="GP217" i="1"/>
  <c r="GV217" i="1"/>
  <c r="HC217" i="1" s="1"/>
  <c r="GX217" i="1"/>
  <c r="Q218" i="1"/>
  <c r="S218" i="1"/>
  <c r="CY218" i="1" s="1"/>
  <c r="X218" i="1" s="1"/>
  <c r="W218" i="1"/>
  <c r="AC218" i="1"/>
  <c r="AD218" i="1"/>
  <c r="AE218" i="1"/>
  <c r="AF218" i="1"/>
  <c r="AG218" i="1"/>
  <c r="CU218" i="1" s="1"/>
  <c r="T218" i="1" s="1"/>
  <c r="AH218" i="1"/>
  <c r="AI218" i="1"/>
  <c r="CW218" i="1" s="1"/>
  <c r="V218" i="1" s="1"/>
  <c r="AJ218" i="1"/>
  <c r="CR218" i="1"/>
  <c r="CT218" i="1"/>
  <c r="CV218" i="1"/>
  <c r="U218" i="1" s="1"/>
  <c r="CX218" i="1"/>
  <c r="FR218" i="1"/>
  <c r="GL218" i="1"/>
  <c r="GO218" i="1"/>
  <c r="GP218" i="1"/>
  <c r="GV218" i="1"/>
  <c r="HC218" i="1"/>
  <c r="GX218" i="1" s="1"/>
  <c r="P219" i="1"/>
  <c r="Q219" i="1"/>
  <c r="R219" i="1"/>
  <c r="GK219" i="1" s="1"/>
  <c r="V219" i="1"/>
  <c r="W219" i="1"/>
  <c r="AC219" i="1"/>
  <c r="AE219" i="1"/>
  <c r="CR219" i="1" s="1"/>
  <c r="AF219" i="1"/>
  <c r="AG219" i="1"/>
  <c r="AH219" i="1"/>
  <c r="CV219" i="1" s="1"/>
  <c r="U219" i="1" s="1"/>
  <c r="AI219" i="1"/>
  <c r="AJ219" i="1"/>
  <c r="CX219" i="1" s="1"/>
  <c r="CQ219" i="1"/>
  <c r="CU219" i="1"/>
  <c r="T219" i="1" s="1"/>
  <c r="CW219" i="1"/>
  <c r="FR219" i="1"/>
  <c r="GL219" i="1"/>
  <c r="GO219" i="1"/>
  <c r="GP219" i="1"/>
  <c r="GV219" i="1"/>
  <c r="HC219" i="1" s="1"/>
  <c r="GX219" i="1" s="1"/>
  <c r="C220" i="1"/>
  <c r="D220" i="1"/>
  <c r="I220" i="1"/>
  <c r="R220" i="1" s="1"/>
  <c r="GK220" i="1" s="1"/>
  <c r="P220" i="1"/>
  <c r="T220" i="1"/>
  <c r="X220" i="1"/>
  <c r="AB220" i="1"/>
  <c r="AC220" i="1"/>
  <c r="AD220" i="1"/>
  <c r="AE220" i="1"/>
  <c r="CR220" i="1" s="1"/>
  <c r="AF220" i="1"/>
  <c r="S220" i="1" s="1"/>
  <c r="AG220" i="1"/>
  <c r="AH220" i="1"/>
  <c r="CV220" i="1" s="1"/>
  <c r="U220" i="1" s="1"/>
  <c r="AI220" i="1"/>
  <c r="AJ220" i="1"/>
  <c r="CX220" i="1" s="1"/>
  <c r="W220" i="1" s="1"/>
  <c r="CQ220" i="1"/>
  <c r="CS220" i="1"/>
  <c r="CT220" i="1"/>
  <c r="CU220" i="1"/>
  <c r="CW220" i="1"/>
  <c r="V220" i="1" s="1"/>
  <c r="CY220" i="1"/>
  <c r="CZ220" i="1"/>
  <c r="Y220" i="1" s="1"/>
  <c r="FR220" i="1"/>
  <c r="GL220" i="1"/>
  <c r="GN220" i="1"/>
  <c r="GP220" i="1"/>
  <c r="GV220" i="1"/>
  <c r="GX220" i="1"/>
  <c r="HC220" i="1"/>
  <c r="C221" i="1"/>
  <c r="D221" i="1"/>
  <c r="I221" i="1"/>
  <c r="T221" i="1" s="1"/>
  <c r="AB221" i="1"/>
  <c r="AC221" i="1"/>
  <c r="AD221" i="1"/>
  <c r="AE221" i="1"/>
  <c r="R221" i="1" s="1"/>
  <c r="GK221" i="1" s="1"/>
  <c r="AF221" i="1"/>
  <c r="CT221" i="1" s="1"/>
  <c r="AG221" i="1"/>
  <c r="AH221" i="1"/>
  <c r="CV221" i="1" s="1"/>
  <c r="AI221" i="1"/>
  <c r="AJ221" i="1"/>
  <c r="CX221" i="1" s="1"/>
  <c r="CQ221" i="1"/>
  <c r="CS221" i="1"/>
  <c r="CU221" i="1"/>
  <c r="CW221" i="1"/>
  <c r="FR221" i="1"/>
  <c r="GL221" i="1"/>
  <c r="GN221" i="1"/>
  <c r="GP221" i="1"/>
  <c r="GV221" i="1"/>
  <c r="HC221" i="1" s="1"/>
  <c r="I222" i="1"/>
  <c r="T222" i="1"/>
  <c r="AB222" i="1"/>
  <c r="AC222" i="1"/>
  <c r="AD222" i="1"/>
  <c r="AE222" i="1"/>
  <c r="R222" i="1" s="1"/>
  <c r="GK222" i="1" s="1"/>
  <c r="AF222" i="1"/>
  <c r="CT222" i="1" s="1"/>
  <c r="AG222" i="1"/>
  <c r="AH222" i="1"/>
  <c r="CV222" i="1" s="1"/>
  <c r="U222" i="1" s="1"/>
  <c r="AI222" i="1"/>
  <c r="AJ222" i="1"/>
  <c r="CX222" i="1" s="1"/>
  <c r="W222" i="1" s="1"/>
  <c r="CQ222" i="1"/>
  <c r="CS222" i="1"/>
  <c r="CU222" i="1"/>
  <c r="CW222" i="1"/>
  <c r="FR222" i="1"/>
  <c r="GL222" i="1"/>
  <c r="GN222" i="1"/>
  <c r="GP222" i="1"/>
  <c r="GV222" i="1"/>
  <c r="HC222" i="1" s="1"/>
  <c r="GX222" i="1" s="1"/>
  <c r="I223" i="1"/>
  <c r="T223" i="1" s="1"/>
  <c r="AB223" i="1"/>
  <c r="AC223" i="1"/>
  <c r="AD223" i="1"/>
  <c r="AE223" i="1"/>
  <c r="R223" i="1" s="1"/>
  <c r="GK223" i="1" s="1"/>
  <c r="AF223" i="1"/>
  <c r="CT223" i="1" s="1"/>
  <c r="AG223" i="1"/>
  <c r="AH223" i="1"/>
  <c r="CV223" i="1" s="1"/>
  <c r="AI223" i="1"/>
  <c r="AJ223" i="1"/>
  <c r="CX223" i="1" s="1"/>
  <c r="CQ223" i="1"/>
  <c r="CS223" i="1"/>
  <c r="CU223" i="1"/>
  <c r="CW223" i="1"/>
  <c r="FR223" i="1"/>
  <c r="GL223" i="1"/>
  <c r="GN223" i="1"/>
  <c r="GP223" i="1"/>
  <c r="GV223" i="1"/>
  <c r="HC223" i="1" s="1"/>
  <c r="C224" i="1"/>
  <c r="D224" i="1"/>
  <c r="I224" i="1"/>
  <c r="CX197" i="3" s="1"/>
  <c r="R224" i="1"/>
  <c r="GK224" i="1" s="1"/>
  <c r="T224" i="1"/>
  <c r="AC224" i="1"/>
  <c r="P224" i="1" s="1"/>
  <c r="AE224" i="1"/>
  <c r="AD224" i="1" s="1"/>
  <c r="AF224" i="1"/>
  <c r="AG224" i="1"/>
  <c r="AH224" i="1"/>
  <c r="CV224" i="1" s="1"/>
  <c r="U224" i="1" s="1"/>
  <c r="AI224" i="1"/>
  <c r="AJ224" i="1"/>
  <c r="CX224" i="1" s="1"/>
  <c r="W224" i="1" s="1"/>
  <c r="CQ224" i="1"/>
  <c r="CS224" i="1"/>
  <c r="CU224" i="1"/>
  <c r="CW224" i="1"/>
  <c r="V224" i="1" s="1"/>
  <c r="FR224" i="1"/>
  <c r="GL224" i="1"/>
  <c r="GN224" i="1"/>
  <c r="GP224" i="1"/>
  <c r="GV224" i="1"/>
  <c r="HC224" i="1" s="1"/>
  <c r="GX224" i="1" s="1"/>
  <c r="C225" i="1"/>
  <c r="D225" i="1"/>
  <c r="I225" i="1"/>
  <c r="CX198" i="3" s="1"/>
  <c r="P225" i="1"/>
  <c r="R225" i="1"/>
  <c r="GK225" i="1" s="1"/>
  <c r="V225" i="1"/>
  <c r="AC225" i="1"/>
  <c r="AB225" i="1" s="1"/>
  <c r="AD225" i="1"/>
  <c r="AE225" i="1"/>
  <c r="AF225" i="1"/>
  <c r="S225" i="1" s="1"/>
  <c r="AG225" i="1"/>
  <c r="AH225" i="1"/>
  <c r="CV225" i="1" s="1"/>
  <c r="U225" i="1" s="1"/>
  <c r="AI225" i="1"/>
  <c r="AJ225" i="1"/>
  <c r="CX225" i="1" s="1"/>
  <c r="W225" i="1" s="1"/>
  <c r="CQ225" i="1"/>
  <c r="CR225" i="1"/>
  <c r="CS225" i="1"/>
  <c r="CU225" i="1"/>
  <c r="T225" i="1" s="1"/>
  <c r="CW225" i="1"/>
  <c r="FR225" i="1"/>
  <c r="GL225" i="1"/>
  <c r="GN225" i="1"/>
  <c r="GP225" i="1"/>
  <c r="GV225" i="1"/>
  <c r="GX225" i="1"/>
  <c r="HC225" i="1"/>
  <c r="P226" i="1"/>
  <c r="Q226" i="1"/>
  <c r="CP226" i="1" s="1"/>
  <c r="O226" i="1" s="1"/>
  <c r="S226" i="1"/>
  <c r="AC226" i="1"/>
  <c r="CQ226" i="1" s="1"/>
  <c r="AE226" i="1"/>
  <c r="AF226" i="1"/>
  <c r="AG226" i="1"/>
  <c r="CU226" i="1" s="1"/>
  <c r="T226" i="1" s="1"/>
  <c r="AH226" i="1"/>
  <c r="AI226" i="1"/>
  <c r="CW226" i="1" s="1"/>
  <c r="V226" i="1" s="1"/>
  <c r="AJ226" i="1"/>
  <c r="CR226" i="1"/>
  <c r="CT226" i="1"/>
  <c r="CV226" i="1"/>
  <c r="U226" i="1" s="1"/>
  <c r="CX226" i="1"/>
  <c r="W226" i="1" s="1"/>
  <c r="FR226" i="1"/>
  <c r="GL226" i="1"/>
  <c r="GN226" i="1"/>
  <c r="GP226" i="1"/>
  <c r="GV226" i="1"/>
  <c r="HC226" i="1"/>
  <c r="GX226" i="1" s="1"/>
  <c r="R227" i="1"/>
  <c r="GK227" i="1" s="1"/>
  <c r="T227" i="1"/>
  <c r="AC227" i="1"/>
  <c r="P227" i="1" s="1"/>
  <c r="AE227" i="1"/>
  <c r="AD227" i="1" s="1"/>
  <c r="AF227" i="1"/>
  <c r="AG227" i="1"/>
  <c r="AH227" i="1"/>
  <c r="CV227" i="1" s="1"/>
  <c r="U227" i="1" s="1"/>
  <c r="AI227" i="1"/>
  <c r="AJ227" i="1"/>
  <c r="CX227" i="1" s="1"/>
  <c r="W227" i="1" s="1"/>
  <c r="CQ227" i="1"/>
  <c r="CS227" i="1"/>
  <c r="CU227" i="1"/>
  <c r="CW227" i="1"/>
  <c r="V227" i="1" s="1"/>
  <c r="FR227" i="1"/>
  <c r="GL227" i="1"/>
  <c r="GN227" i="1"/>
  <c r="GP227" i="1"/>
  <c r="GV227" i="1"/>
  <c r="HC227" i="1" s="1"/>
  <c r="GX227" i="1"/>
  <c r="C228" i="1"/>
  <c r="D228" i="1"/>
  <c r="I228" i="1"/>
  <c r="CX199" i="3" s="1"/>
  <c r="P228" i="1"/>
  <c r="R228" i="1"/>
  <c r="GK228" i="1" s="1"/>
  <c r="V228" i="1"/>
  <c r="AC228" i="1"/>
  <c r="AD228" i="1"/>
  <c r="AE228" i="1"/>
  <c r="AF228" i="1"/>
  <c r="AG228" i="1"/>
  <c r="AH228" i="1"/>
  <c r="CV228" i="1" s="1"/>
  <c r="U228" i="1" s="1"/>
  <c r="AI228" i="1"/>
  <c r="AJ228" i="1"/>
  <c r="CX228" i="1" s="1"/>
  <c r="W228" i="1" s="1"/>
  <c r="CQ228" i="1"/>
  <c r="CR228" i="1"/>
  <c r="CS228" i="1"/>
  <c r="CU228" i="1"/>
  <c r="T228" i="1" s="1"/>
  <c r="CW228" i="1"/>
  <c r="FR228" i="1"/>
  <c r="GL228" i="1"/>
  <c r="GO228" i="1"/>
  <c r="GP228" i="1"/>
  <c r="GV228" i="1"/>
  <c r="GX228" i="1"/>
  <c r="HC228" i="1"/>
  <c r="C229" i="1"/>
  <c r="D229" i="1"/>
  <c r="I229" i="1"/>
  <c r="P229" i="1" s="1"/>
  <c r="V229" i="1"/>
  <c r="AB229" i="1"/>
  <c r="AC229" i="1"/>
  <c r="AD229" i="1"/>
  <c r="AE229" i="1"/>
  <c r="AF229" i="1"/>
  <c r="CT229" i="1" s="1"/>
  <c r="AG229" i="1"/>
  <c r="AH229" i="1"/>
  <c r="CV229" i="1" s="1"/>
  <c r="U229" i="1" s="1"/>
  <c r="AI229" i="1"/>
  <c r="AJ229" i="1"/>
  <c r="CX229" i="1" s="1"/>
  <c r="W229" i="1" s="1"/>
  <c r="CQ229" i="1"/>
  <c r="CS229" i="1"/>
  <c r="CU229" i="1"/>
  <c r="T229" i="1" s="1"/>
  <c r="CW229" i="1"/>
  <c r="FR229" i="1"/>
  <c r="GL229" i="1"/>
  <c r="GO229" i="1"/>
  <c r="GP229" i="1"/>
  <c r="GV229" i="1"/>
  <c r="HC229" i="1" s="1"/>
  <c r="C230" i="1"/>
  <c r="D230" i="1"/>
  <c r="I230" i="1"/>
  <c r="R230" i="1"/>
  <c r="GK230" i="1" s="1"/>
  <c r="T230" i="1"/>
  <c r="AC230" i="1"/>
  <c r="AE230" i="1"/>
  <c r="AD230" i="1" s="1"/>
  <c r="AF230" i="1"/>
  <c r="AG230" i="1"/>
  <c r="AH230" i="1"/>
  <c r="CV230" i="1" s="1"/>
  <c r="U230" i="1" s="1"/>
  <c r="AI230" i="1"/>
  <c r="AJ230" i="1"/>
  <c r="CX230" i="1" s="1"/>
  <c r="CQ230" i="1"/>
  <c r="CS230" i="1"/>
  <c r="CU230" i="1"/>
  <c r="CW230" i="1"/>
  <c r="V230" i="1" s="1"/>
  <c r="FR230" i="1"/>
  <c r="GL230" i="1"/>
  <c r="GO230" i="1"/>
  <c r="GP230" i="1"/>
  <c r="GV230" i="1"/>
  <c r="HC230" i="1" s="1"/>
  <c r="GX230" i="1" s="1"/>
  <c r="C231" i="1"/>
  <c r="D231" i="1"/>
  <c r="I231" i="1"/>
  <c r="CX202" i="3" s="1"/>
  <c r="P231" i="1"/>
  <c r="R231" i="1"/>
  <c r="GK231" i="1" s="1"/>
  <c r="AC231" i="1"/>
  <c r="AB231" i="1" s="1"/>
  <c r="AD231" i="1"/>
  <c r="AE231" i="1"/>
  <c r="AF231" i="1"/>
  <c r="AG231" i="1"/>
  <c r="AH231" i="1"/>
  <c r="CV231" i="1" s="1"/>
  <c r="U231" i="1" s="1"/>
  <c r="AI231" i="1"/>
  <c r="AJ231" i="1"/>
  <c r="CX231" i="1" s="1"/>
  <c r="W231" i="1" s="1"/>
  <c r="CQ231" i="1"/>
  <c r="CR231" i="1"/>
  <c r="CS231" i="1"/>
  <c r="CU231" i="1"/>
  <c r="T231" i="1" s="1"/>
  <c r="CW231" i="1"/>
  <c r="V231" i="1" s="1"/>
  <c r="FR231" i="1"/>
  <c r="GL231" i="1"/>
  <c r="GO231" i="1"/>
  <c r="GP231" i="1"/>
  <c r="GV231" i="1"/>
  <c r="GX231" i="1"/>
  <c r="HC231" i="1"/>
  <c r="C232" i="1"/>
  <c r="D232" i="1"/>
  <c r="I232" i="1"/>
  <c r="P232" i="1"/>
  <c r="T232" i="1"/>
  <c r="V232" i="1"/>
  <c r="AB232" i="1"/>
  <c r="AC232" i="1"/>
  <c r="AD232" i="1"/>
  <c r="AE232" i="1"/>
  <c r="R232" i="1" s="1"/>
  <c r="GK232" i="1" s="1"/>
  <c r="AF232" i="1"/>
  <c r="CT232" i="1" s="1"/>
  <c r="AG232" i="1"/>
  <c r="AH232" i="1"/>
  <c r="CV232" i="1" s="1"/>
  <c r="U232" i="1" s="1"/>
  <c r="AI232" i="1"/>
  <c r="AJ232" i="1"/>
  <c r="CX232" i="1" s="1"/>
  <c r="W232" i="1" s="1"/>
  <c r="CQ232" i="1"/>
  <c r="CS232" i="1"/>
  <c r="CU232" i="1"/>
  <c r="CW232" i="1"/>
  <c r="FR232" i="1"/>
  <c r="GL232" i="1"/>
  <c r="GO232" i="1"/>
  <c r="GP232" i="1"/>
  <c r="GV232" i="1"/>
  <c r="HC232" i="1" s="1"/>
  <c r="GX232" i="1" s="1"/>
  <c r="C233" i="1"/>
  <c r="D233" i="1"/>
  <c r="I233" i="1"/>
  <c r="AC233" i="1"/>
  <c r="AE233" i="1"/>
  <c r="AD233" i="1" s="1"/>
  <c r="AB233" i="1" s="1"/>
  <c r="AF233" i="1"/>
  <c r="AG233" i="1"/>
  <c r="AH233" i="1"/>
  <c r="CV233" i="1" s="1"/>
  <c r="AI233" i="1"/>
  <c r="AJ233" i="1"/>
  <c r="CX233" i="1" s="1"/>
  <c r="CQ233" i="1"/>
  <c r="CS233" i="1"/>
  <c r="CU233" i="1"/>
  <c r="CW233" i="1"/>
  <c r="FR233" i="1"/>
  <c r="GL233" i="1"/>
  <c r="GO233" i="1"/>
  <c r="GP233" i="1"/>
  <c r="GV233" i="1"/>
  <c r="HC233" i="1" s="1"/>
  <c r="I234" i="1"/>
  <c r="AC234" i="1"/>
  <c r="AE234" i="1"/>
  <c r="AD234" i="1" s="1"/>
  <c r="AB234" i="1" s="1"/>
  <c r="AF234" i="1"/>
  <c r="AG234" i="1"/>
  <c r="AH234" i="1"/>
  <c r="CV234" i="1" s="1"/>
  <c r="AI234" i="1"/>
  <c r="AJ234" i="1"/>
  <c r="CX234" i="1" s="1"/>
  <c r="CQ234" i="1"/>
  <c r="CS234" i="1"/>
  <c r="CU234" i="1"/>
  <c r="CW234" i="1"/>
  <c r="FR234" i="1"/>
  <c r="GL234" i="1"/>
  <c r="GO234" i="1"/>
  <c r="GP234" i="1"/>
  <c r="GV234" i="1"/>
  <c r="HC234" i="1" s="1"/>
  <c r="AC235" i="1"/>
  <c r="AE235" i="1"/>
  <c r="AD235" i="1" s="1"/>
  <c r="AB235" i="1" s="1"/>
  <c r="AF235" i="1"/>
  <c r="AG235" i="1"/>
  <c r="AH235" i="1"/>
  <c r="CV235" i="1" s="1"/>
  <c r="AI235" i="1"/>
  <c r="AJ235" i="1"/>
  <c r="CX235" i="1" s="1"/>
  <c r="CQ235" i="1"/>
  <c r="CS235" i="1"/>
  <c r="CU235" i="1"/>
  <c r="CW235" i="1"/>
  <c r="FR235" i="1"/>
  <c r="GL235" i="1"/>
  <c r="GO235" i="1"/>
  <c r="GP235" i="1"/>
  <c r="GV235" i="1"/>
  <c r="HC235" i="1" s="1"/>
  <c r="C236" i="1"/>
  <c r="D236" i="1"/>
  <c r="I236" i="1"/>
  <c r="Q236" i="1" s="1"/>
  <c r="P236" i="1"/>
  <c r="R236" i="1"/>
  <c r="GK236" i="1" s="1"/>
  <c r="AC236" i="1"/>
  <c r="AB236" i="1" s="1"/>
  <c r="AD236" i="1"/>
  <c r="AE236" i="1"/>
  <c r="AF236" i="1"/>
  <c r="AG236" i="1"/>
  <c r="AH236" i="1"/>
  <c r="CV236" i="1" s="1"/>
  <c r="U236" i="1" s="1"/>
  <c r="AI236" i="1"/>
  <c r="AJ236" i="1"/>
  <c r="CX236" i="1" s="1"/>
  <c r="W236" i="1" s="1"/>
  <c r="CQ236" i="1"/>
  <c r="CR236" i="1"/>
  <c r="CS236" i="1"/>
  <c r="CU236" i="1"/>
  <c r="T236" i="1" s="1"/>
  <c r="CW236" i="1"/>
  <c r="V236" i="1" s="1"/>
  <c r="FR236" i="1"/>
  <c r="GL236" i="1"/>
  <c r="GO236" i="1"/>
  <c r="GP236" i="1"/>
  <c r="GV236" i="1"/>
  <c r="GX236" i="1"/>
  <c r="HC236" i="1"/>
  <c r="C237" i="1"/>
  <c r="D237" i="1"/>
  <c r="I237" i="1"/>
  <c r="P237" i="1"/>
  <c r="T237" i="1"/>
  <c r="V237" i="1"/>
  <c r="AB237" i="1"/>
  <c r="AC237" i="1"/>
  <c r="AD237" i="1"/>
  <c r="AE237" i="1"/>
  <c r="R237" i="1" s="1"/>
  <c r="GK237" i="1" s="1"/>
  <c r="AF237" i="1"/>
  <c r="CT237" i="1" s="1"/>
  <c r="AG237" i="1"/>
  <c r="AH237" i="1"/>
  <c r="CV237" i="1" s="1"/>
  <c r="U237" i="1" s="1"/>
  <c r="AI237" i="1"/>
  <c r="AJ237" i="1"/>
  <c r="CX237" i="1" s="1"/>
  <c r="W237" i="1" s="1"/>
  <c r="CQ237" i="1"/>
  <c r="CS237" i="1"/>
  <c r="CU237" i="1"/>
  <c r="CW237" i="1"/>
  <c r="FR237" i="1"/>
  <c r="GL237" i="1"/>
  <c r="GO237" i="1"/>
  <c r="GP237" i="1"/>
  <c r="GV237" i="1"/>
  <c r="HC237" i="1" s="1"/>
  <c r="I238" i="1"/>
  <c r="P238" i="1"/>
  <c r="T238" i="1"/>
  <c r="AB238" i="1"/>
  <c r="AC238" i="1"/>
  <c r="AD238" i="1"/>
  <c r="AE238" i="1"/>
  <c r="R238" i="1" s="1"/>
  <c r="GK238" i="1" s="1"/>
  <c r="AF238" i="1"/>
  <c r="CT238" i="1" s="1"/>
  <c r="AG238" i="1"/>
  <c r="AH238" i="1"/>
  <c r="CV238" i="1" s="1"/>
  <c r="U238" i="1" s="1"/>
  <c r="AI238" i="1"/>
  <c r="AJ238" i="1"/>
  <c r="CX238" i="1" s="1"/>
  <c r="W238" i="1" s="1"/>
  <c r="CQ238" i="1"/>
  <c r="CS238" i="1"/>
  <c r="CU238" i="1"/>
  <c r="CW238" i="1"/>
  <c r="FR238" i="1"/>
  <c r="GL238" i="1"/>
  <c r="GO238" i="1"/>
  <c r="GP238" i="1"/>
  <c r="GV238" i="1"/>
  <c r="HC238" i="1" s="1"/>
  <c r="I239" i="1"/>
  <c r="P239" i="1"/>
  <c r="T239" i="1"/>
  <c r="AB239" i="1"/>
  <c r="AC239" i="1"/>
  <c r="AD239" i="1"/>
  <c r="AE239" i="1"/>
  <c r="R239" i="1" s="1"/>
  <c r="GK239" i="1" s="1"/>
  <c r="AF239" i="1"/>
  <c r="CT239" i="1" s="1"/>
  <c r="AG239" i="1"/>
  <c r="AH239" i="1"/>
  <c r="CV239" i="1" s="1"/>
  <c r="U239" i="1" s="1"/>
  <c r="AI239" i="1"/>
  <c r="AJ239" i="1"/>
  <c r="CX239" i="1" s="1"/>
  <c r="W239" i="1" s="1"/>
  <c r="CQ239" i="1"/>
  <c r="CS239" i="1"/>
  <c r="CU239" i="1"/>
  <c r="CW239" i="1"/>
  <c r="FR239" i="1"/>
  <c r="GL239" i="1"/>
  <c r="GO239" i="1"/>
  <c r="GP239" i="1"/>
  <c r="GV239" i="1"/>
  <c r="HC239" i="1" s="1"/>
  <c r="C240" i="1"/>
  <c r="D240" i="1"/>
  <c r="I240" i="1"/>
  <c r="R240" i="1" s="1"/>
  <c r="GK240" i="1" s="1"/>
  <c r="AC240" i="1"/>
  <c r="P240" i="1" s="1"/>
  <c r="AE240" i="1"/>
  <c r="AD240" i="1" s="1"/>
  <c r="AB240" i="1" s="1"/>
  <c r="AF240" i="1"/>
  <c r="AG240" i="1"/>
  <c r="AH240" i="1"/>
  <c r="CV240" i="1" s="1"/>
  <c r="AI240" i="1"/>
  <c r="AJ240" i="1"/>
  <c r="CX240" i="1" s="1"/>
  <c r="W240" i="1" s="1"/>
  <c r="CQ240" i="1"/>
  <c r="CS240" i="1"/>
  <c r="CT240" i="1"/>
  <c r="CU240" i="1"/>
  <c r="CW240" i="1"/>
  <c r="FR240" i="1"/>
  <c r="GL240" i="1"/>
  <c r="GO240" i="1"/>
  <c r="GP240" i="1"/>
  <c r="GV240" i="1"/>
  <c r="HC240" i="1" s="1"/>
  <c r="GX240" i="1" s="1"/>
  <c r="C241" i="1"/>
  <c r="D241" i="1"/>
  <c r="I241" i="1"/>
  <c r="Q241" i="1" s="1"/>
  <c r="P241" i="1"/>
  <c r="R241" i="1"/>
  <c r="GK241" i="1" s="1"/>
  <c r="AC241" i="1"/>
  <c r="AB241" i="1" s="1"/>
  <c r="AD241" i="1"/>
  <c r="AE241" i="1"/>
  <c r="AF241" i="1"/>
  <c r="CT241" i="1" s="1"/>
  <c r="AG241" i="1"/>
  <c r="AH241" i="1"/>
  <c r="CV241" i="1" s="1"/>
  <c r="U241" i="1" s="1"/>
  <c r="AI241" i="1"/>
  <c r="AJ241" i="1"/>
  <c r="CQ241" i="1"/>
  <c r="CR241" i="1"/>
  <c r="CS241" i="1"/>
  <c r="CU241" i="1"/>
  <c r="T241" i="1" s="1"/>
  <c r="CW241" i="1"/>
  <c r="V241" i="1" s="1"/>
  <c r="CX241" i="1"/>
  <c r="W241" i="1" s="1"/>
  <c r="FR241" i="1"/>
  <c r="GL241" i="1"/>
  <c r="GO241" i="1"/>
  <c r="GP241" i="1"/>
  <c r="GV241" i="1"/>
  <c r="HC241" i="1"/>
  <c r="GX241" i="1" s="1"/>
  <c r="AC242" i="1"/>
  <c r="AD242" i="1"/>
  <c r="AE242" i="1"/>
  <c r="AF242" i="1"/>
  <c r="CT242" i="1" s="1"/>
  <c r="AG242" i="1"/>
  <c r="AH242" i="1"/>
  <c r="CV242" i="1" s="1"/>
  <c r="AI242" i="1"/>
  <c r="AJ242" i="1"/>
  <c r="CQ242" i="1"/>
  <c r="CR242" i="1"/>
  <c r="CS242" i="1"/>
  <c r="CU242" i="1"/>
  <c r="CW242" i="1"/>
  <c r="CX242" i="1"/>
  <c r="FR242" i="1"/>
  <c r="GL242" i="1"/>
  <c r="GO242" i="1"/>
  <c r="GP242" i="1"/>
  <c r="GV242" i="1"/>
  <c r="HC242" i="1"/>
  <c r="I243" i="1"/>
  <c r="Q243" i="1" s="1"/>
  <c r="P243" i="1"/>
  <c r="R243" i="1"/>
  <c r="GK243" i="1" s="1"/>
  <c r="V243" i="1"/>
  <c r="AC243" i="1"/>
  <c r="AD243" i="1"/>
  <c r="AE243" i="1"/>
  <c r="AF243" i="1"/>
  <c r="AG243" i="1"/>
  <c r="CU243" i="1" s="1"/>
  <c r="T243" i="1" s="1"/>
  <c r="AH243" i="1"/>
  <c r="CV243" i="1" s="1"/>
  <c r="U243" i="1" s="1"/>
  <c r="AI243" i="1"/>
  <c r="AJ243" i="1"/>
  <c r="CQ243" i="1"/>
  <c r="CR243" i="1"/>
  <c r="CS243" i="1"/>
  <c r="CW243" i="1"/>
  <c r="CX243" i="1"/>
  <c r="W243" i="1" s="1"/>
  <c r="FR243" i="1"/>
  <c r="GL243" i="1"/>
  <c r="GO243" i="1"/>
  <c r="GP243" i="1"/>
  <c r="GV243" i="1"/>
  <c r="HC243" i="1"/>
  <c r="GX243" i="1" s="1"/>
  <c r="C244" i="1"/>
  <c r="D244" i="1"/>
  <c r="I244" i="1"/>
  <c r="P244" i="1" s="1"/>
  <c r="T244" i="1"/>
  <c r="V244" i="1"/>
  <c r="AC244" i="1"/>
  <c r="AE244" i="1"/>
  <c r="AF244" i="1"/>
  <c r="CT244" i="1" s="1"/>
  <c r="AG244" i="1"/>
  <c r="AH244" i="1"/>
  <c r="CV244" i="1" s="1"/>
  <c r="U244" i="1" s="1"/>
  <c r="AI244" i="1"/>
  <c r="AJ244" i="1"/>
  <c r="CX244" i="1" s="1"/>
  <c r="W244" i="1" s="1"/>
  <c r="CQ244" i="1"/>
  <c r="CU244" i="1"/>
  <c r="CW244" i="1"/>
  <c r="FR244" i="1"/>
  <c r="GL244" i="1"/>
  <c r="GO244" i="1"/>
  <c r="GP244" i="1"/>
  <c r="GV244" i="1"/>
  <c r="HC244" i="1" s="1"/>
  <c r="GX244" i="1" s="1"/>
  <c r="C245" i="1"/>
  <c r="D245" i="1"/>
  <c r="I245" i="1"/>
  <c r="R245" i="1"/>
  <c r="GK245" i="1" s="1"/>
  <c r="T245" i="1"/>
  <c r="AC245" i="1"/>
  <c r="P245" i="1" s="1"/>
  <c r="AE245" i="1"/>
  <c r="AD245" i="1" s="1"/>
  <c r="AF245" i="1"/>
  <c r="S245" i="1" s="1"/>
  <c r="CY245" i="1" s="1"/>
  <c r="X245" i="1" s="1"/>
  <c r="AG245" i="1"/>
  <c r="AH245" i="1"/>
  <c r="CV245" i="1" s="1"/>
  <c r="U245" i="1" s="1"/>
  <c r="AI245" i="1"/>
  <c r="AJ245" i="1"/>
  <c r="CX245" i="1" s="1"/>
  <c r="W245" i="1" s="1"/>
  <c r="CQ245" i="1"/>
  <c r="CS245" i="1"/>
  <c r="CU245" i="1"/>
  <c r="CW245" i="1"/>
  <c r="V245" i="1" s="1"/>
  <c r="CZ245" i="1"/>
  <c r="Y245" i="1" s="1"/>
  <c r="FR245" i="1"/>
  <c r="GL245" i="1"/>
  <c r="GO245" i="1"/>
  <c r="GP245" i="1"/>
  <c r="GV245" i="1"/>
  <c r="HC245" i="1" s="1"/>
  <c r="GX245" i="1" s="1"/>
  <c r="AC246" i="1"/>
  <c r="CQ246" i="1" s="1"/>
  <c r="AE246" i="1"/>
  <c r="AD246" i="1" s="1"/>
  <c r="AF246" i="1"/>
  <c r="AG246" i="1"/>
  <c r="AH246" i="1"/>
  <c r="CV246" i="1" s="1"/>
  <c r="AI246" i="1"/>
  <c r="AJ246" i="1"/>
  <c r="CX246" i="1" s="1"/>
  <c r="CS246" i="1"/>
  <c r="CT246" i="1"/>
  <c r="CU246" i="1"/>
  <c r="CW246" i="1"/>
  <c r="FR246" i="1"/>
  <c r="GL246" i="1"/>
  <c r="GO246" i="1"/>
  <c r="GP246" i="1"/>
  <c r="GV246" i="1"/>
  <c r="HC246" i="1" s="1"/>
  <c r="I247" i="1"/>
  <c r="Q247" i="1" s="1"/>
  <c r="AC247" i="1"/>
  <c r="CQ247" i="1" s="1"/>
  <c r="AE247" i="1"/>
  <c r="CS247" i="1" s="1"/>
  <c r="AF247" i="1"/>
  <c r="CT247" i="1" s="1"/>
  <c r="AG247" i="1"/>
  <c r="AH247" i="1"/>
  <c r="AI247" i="1"/>
  <c r="CW247" i="1" s="1"/>
  <c r="V247" i="1" s="1"/>
  <c r="AJ247" i="1"/>
  <c r="CX247" i="1" s="1"/>
  <c r="CU247" i="1"/>
  <c r="T247" i="1" s="1"/>
  <c r="CV247" i="1"/>
  <c r="FR247" i="1"/>
  <c r="GL247" i="1"/>
  <c r="GO247" i="1"/>
  <c r="GP247" i="1"/>
  <c r="GV247" i="1"/>
  <c r="HC247" i="1" s="1"/>
  <c r="GX247" i="1"/>
  <c r="C248" i="1"/>
  <c r="D248" i="1"/>
  <c r="I248" i="1"/>
  <c r="P248" i="1" s="1"/>
  <c r="R248" i="1"/>
  <c r="GK248" i="1" s="1"/>
  <c r="S248" i="1"/>
  <c r="CY248" i="1" s="1"/>
  <c r="X248" i="1" s="1"/>
  <c r="Y248" i="1"/>
  <c r="AB248" i="1"/>
  <c r="AC248" i="1"/>
  <c r="CQ248" i="1" s="1"/>
  <c r="AD248" i="1"/>
  <c r="AE248" i="1"/>
  <c r="AF248" i="1"/>
  <c r="AG248" i="1"/>
  <c r="CU248" i="1" s="1"/>
  <c r="T248" i="1" s="1"/>
  <c r="AH248" i="1"/>
  <c r="CV248" i="1" s="1"/>
  <c r="U248" i="1" s="1"/>
  <c r="AI248" i="1"/>
  <c r="AJ248" i="1"/>
  <c r="CX248" i="1" s="1"/>
  <c r="W248" i="1" s="1"/>
  <c r="CR248" i="1"/>
  <c r="CS248" i="1"/>
  <c r="CT248" i="1"/>
  <c r="CW248" i="1"/>
  <c r="V248" i="1" s="1"/>
  <c r="CZ248" i="1"/>
  <c r="FR248" i="1"/>
  <c r="GL248" i="1"/>
  <c r="GO248" i="1"/>
  <c r="GP248" i="1"/>
  <c r="GV248" i="1"/>
  <c r="HC248" i="1"/>
  <c r="GX248" i="1" s="1"/>
  <c r="C249" i="1"/>
  <c r="D249" i="1"/>
  <c r="I249" i="1"/>
  <c r="V249" i="1"/>
  <c r="AC249" i="1"/>
  <c r="AD249" i="1"/>
  <c r="AB249" i="1" s="1"/>
  <c r="AE249" i="1"/>
  <c r="R249" i="1" s="1"/>
  <c r="GK249" i="1" s="1"/>
  <c r="AF249" i="1"/>
  <c r="CT249" i="1" s="1"/>
  <c r="AG249" i="1"/>
  <c r="CU249" i="1" s="1"/>
  <c r="T249" i="1" s="1"/>
  <c r="AH249" i="1"/>
  <c r="AI249" i="1"/>
  <c r="AJ249" i="1"/>
  <c r="CX249" i="1" s="1"/>
  <c r="W249" i="1" s="1"/>
  <c r="CQ249" i="1"/>
  <c r="CV249" i="1"/>
  <c r="U249" i="1" s="1"/>
  <c r="CW249" i="1"/>
  <c r="FR249" i="1"/>
  <c r="GL249" i="1"/>
  <c r="GO249" i="1"/>
  <c r="GP249" i="1"/>
  <c r="GV249" i="1"/>
  <c r="GX249" i="1"/>
  <c r="HC249" i="1"/>
  <c r="AC250" i="1"/>
  <c r="AE250" i="1"/>
  <c r="AD250" i="1" s="1"/>
  <c r="AB250" i="1" s="1"/>
  <c r="AF250" i="1"/>
  <c r="CT250" i="1" s="1"/>
  <c r="AG250" i="1"/>
  <c r="AH250" i="1"/>
  <c r="CV250" i="1" s="1"/>
  <c r="AI250" i="1"/>
  <c r="AJ250" i="1"/>
  <c r="CX250" i="1" s="1"/>
  <c r="CQ250" i="1"/>
  <c r="CS250" i="1"/>
  <c r="CU250" i="1"/>
  <c r="CW250" i="1"/>
  <c r="FR250" i="1"/>
  <c r="GL250" i="1"/>
  <c r="GO250" i="1"/>
  <c r="GP250" i="1"/>
  <c r="GV250" i="1"/>
  <c r="HC250" i="1" s="1"/>
  <c r="AC251" i="1"/>
  <c r="AE251" i="1"/>
  <c r="CS251" i="1" s="1"/>
  <c r="AF251" i="1"/>
  <c r="AG251" i="1"/>
  <c r="CU251" i="1" s="1"/>
  <c r="AH251" i="1"/>
  <c r="CV251" i="1" s="1"/>
  <c r="AI251" i="1"/>
  <c r="AJ251" i="1"/>
  <c r="CQ251" i="1"/>
  <c r="CR251" i="1"/>
  <c r="CW251" i="1"/>
  <c r="CX251" i="1"/>
  <c r="FR251" i="1"/>
  <c r="GL251" i="1"/>
  <c r="GO251" i="1"/>
  <c r="GP251" i="1"/>
  <c r="GV251" i="1"/>
  <c r="HC251" i="1" s="1"/>
  <c r="B253" i="1"/>
  <c r="B202" i="1" s="1"/>
  <c r="C253" i="1"/>
  <c r="C202" i="1" s="1"/>
  <c r="D253" i="1"/>
  <c r="D202" i="1" s="1"/>
  <c r="F253" i="1"/>
  <c r="F202" i="1" s="1"/>
  <c r="G253" i="1"/>
  <c r="G202" i="1" s="1"/>
  <c r="AO253" i="1"/>
  <c r="AO202" i="1" s="1"/>
  <c r="BD253" i="1"/>
  <c r="BX253" i="1"/>
  <c r="BX202" i="1" s="1"/>
  <c r="CK253" i="1"/>
  <c r="CL253" i="1"/>
  <c r="CM253" i="1"/>
  <c r="CM202" i="1" s="1"/>
  <c r="EG253" i="1"/>
  <c r="EG202" i="1" s="1"/>
  <c r="ET253" i="1"/>
  <c r="ET202" i="1" s="1"/>
  <c r="EU253" i="1"/>
  <c r="EU202" i="1" s="1"/>
  <c r="FP253" i="1"/>
  <c r="FP202" i="1" s="1"/>
  <c r="FQ253" i="1"/>
  <c r="FR253" i="1"/>
  <c r="EI253" i="1" s="1"/>
  <c r="FY253" i="1"/>
  <c r="GC253" i="1"/>
  <c r="GC202" i="1" s="1"/>
  <c r="GD253" i="1"/>
  <c r="GD202" i="1" s="1"/>
  <c r="GE253" i="1"/>
  <c r="P266" i="1"/>
  <c r="P269" i="1"/>
  <c r="D283" i="1"/>
  <c r="D285" i="1"/>
  <c r="E285" i="1"/>
  <c r="Z285" i="1"/>
  <c r="AA285" i="1"/>
  <c r="AM285" i="1"/>
  <c r="AN285" i="1"/>
  <c r="BE285" i="1"/>
  <c r="BF285" i="1"/>
  <c r="BG285" i="1"/>
  <c r="BH285" i="1"/>
  <c r="BI285" i="1"/>
  <c r="BJ285" i="1"/>
  <c r="BK285" i="1"/>
  <c r="BL285" i="1"/>
  <c r="BM285" i="1"/>
  <c r="BN285" i="1"/>
  <c r="BO285" i="1"/>
  <c r="BP285" i="1"/>
  <c r="BQ285" i="1"/>
  <c r="BR285" i="1"/>
  <c r="BS285" i="1"/>
  <c r="BT285" i="1"/>
  <c r="BU285" i="1"/>
  <c r="BV285" i="1"/>
  <c r="BW285" i="1"/>
  <c r="CN285" i="1"/>
  <c r="CO285" i="1"/>
  <c r="CP285" i="1"/>
  <c r="CQ285" i="1"/>
  <c r="CR285" i="1"/>
  <c r="CS285" i="1"/>
  <c r="CT285" i="1"/>
  <c r="CU285" i="1"/>
  <c r="CV285" i="1"/>
  <c r="CW285" i="1"/>
  <c r="CX285" i="1"/>
  <c r="CY285" i="1"/>
  <c r="CZ285" i="1"/>
  <c r="DA285" i="1"/>
  <c r="DB285" i="1"/>
  <c r="DC285" i="1"/>
  <c r="DD285" i="1"/>
  <c r="DE285" i="1"/>
  <c r="DF285" i="1"/>
  <c r="DR285" i="1"/>
  <c r="DS285" i="1"/>
  <c r="EE285" i="1"/>
  <c r="EF285" i="1"/>
  <c r="EW285" i="1"/>
  <c r="EX285" i="1"/>
  <c r="EY285" i="1"/>
  <c r="EZ285" i="1"/>
  <c r="FA285" i="1"/>
  <c r="FB285" i="1"/>
  <c r="FC285" i="1"/>
  <c r="FD285" i="1"/>
  <c r="FE285" i="1"/>
  <c r="FF285" i="1"/>
  <c r="FG285" i="1"/>
  <c r="FH285" i="1"/>
  <c r="FI285" i="1"/>
  <c r="FJ285" i="1"/>
  <c r="FK285" i="1"/>
  <c r="FL285" i="1"/>
  <c r="FM285" i="1"/>
  <c r="FN285" i="1"/>
  <c r="FO285" i="1"/>
  <c r="GF285" i="1"/>
  <c r="GG285" i="1"/>
  <c r="GH285" i="1"/>
  <c r="GI285" i="1"/>
  <c r="GJ285" i="1"/>
  <c r="GK285" i="1"/>
  <c r="GL285" i="1"/>
  <c r="GM285" i="1"/>
  <c r="GN285" i="1"/>
  <c r="GO285" i="1"/>
  <c r="GP285" i="1"/>
  <c r="GQ285" i="1"/>
  <c r="GR285" i="1"/>
  <c r="GS285" i="1"/>
  <c r="GT285" i="1"/>
  <c r="GU285" i="1"/>
  <c r="GV285" i="1"/>
  <c r="GW285" i="1"/>
  <c r="GX285" i="1"/>
  <c r="C287" i="1"/>
  <c r="D287" i="1"/>
  <c r="I287" i="1"/>
  <c r="Q287" i="1"/>
  <c r="W287" i="1"/>
  <c r="AJ296" i="1" s="1"/>
  <c r="AC287" i="1"/>
  <c r="AE287" i="1"/>
  <c r="AF287" i="1"/>
  <c r="AG287" i="1"/>
  <c r="CU287" i="1" s="1"/>
  <c r="T287" i="1" s="1"/>
  <c r="AH287" i="1"/>
  <c r="AI287" i="1"/>
  <c r="AJ287" i="1"/>
  <c r="CQ287" i="1"/>
  <c r="CS287" i="1"/>
  <c r="CV287" i="1"/>
  <c r="U287" i="1" s="1"/>
  <c r="CW287" i="1"/>
  <c r="V287" i="1" s="1"/>
  <c r="CX287" i="1"/>
  <c r="FR287" i="1"/>
  <c r="GL287" i="1"/>
  <c r="BZ296" i="1" s="1"/>
  <c r="AQ296" i="1" s="1"/>
  <c r="GN287" i="1"/>
  <c r="GP287" i="1"/>
  <c r="GV287" i="1"/>
  <c r="HC287" i="1" s="1"/>
  <c r="GX287" i="1"/>
  <c r="C288" i="1"/>
  <c r="D288" i="1"/>
  <c r="I288" i="1"/>
  <c r="CX272" i="3" s="1"/>
  <c r="R288" i="1"/>
  <c r="GK288" i="1" s="1"/>
  <c r="U288" i="1"/>
  <c r="AC288" i="1"/>
  <c r="P288" i="1" s="1"/>
  <c r="AD288" i="1"/>
  <c r="AE288" i="1"/>
  <c r="Q288" i="1" s="1"/>
  <c r="AF288" i="1"/>
  <c r="S288" i="1" s="1"/>
  <c r="AG288" i="1"/>
  <c r="AH288" i="1"/>
  <c r="AI288" i="1"/>
  <c r="AJ288" i="1"/>
  <c r="CX288" i="1" s="1"/>
  <c r="W288" i="1" s="1"/>
  <c r="CU288" i="1"/>
  <c r="T288" i="1" s="1"/>
  <c r="CV288" i="1"/>
  <c r="CW288" i="1"/>
  <c r="V288" i="1" s="1"/>
  <c r="EA296" i="1" s="1"/>
  <c r="FR288" i="1"/>
  <c r="GL288" i="1"/>
  <c r="FR296" i="1" s="1"/>
  <c r="GN288" i="1"/>
  <c r="GP288" i="1"/>
  <c r="FV296" i="1" s="1"/>
  <c r="GV288" i="1"/>
  <c r="HC288" i="1" s="1"/>
  <c r="GX288" i="1"/>
  <c r="P289" i="1"/>
  <c r="CP289" i="1" s="1"/>
  <c r="O289" i="1" s="1"/>
  <c r="Q289" i="1"/>
  <c r="S289" i="1"/>
  <c r="V289" i="1"/>
  <c r="AC289" i="1"/>
  <c r="AB289" i="1" s="1"/>
  <c r="AD289" i="1"/>
  <c r="AE289" i="1"/>
  <c r="AF289" i="1"/>
  <c r="AG289" i="1"/>
  <c r="AH289" i="1"/>
  <c r="AI289" i="1"/>
  <c r="AJ289" i="1"/>
  <c r="CQ289" i="1"/>
  <c r="CR289" i="1"/>
  <c r="CT289" i="1"/>
  <c r="CU289" i="1"/>
  <c r="T289" i="1" s="1"/>
  <c r="CV289" i="1"/>
  <c r="U289" i="1" s="1"/>
  <c r="CW289" i="1"/>
  <c r="CX289" i="1"/>
  <c r="W289" i="1" s="1"/>
  <c r="FR289" i="1"/>
  <c r="GL289" i="1"/>
  <c r="GN289" i="1"/>
  <c r="GP289" i="1"/>
  <c r="CD296" i="1" s="1"/>
  <c r="GV289" i="1"/>
  <c r="HC289" i="1"/>
  <c r="GX289" i="1" s="1"/>
  <c r="P290" i="1"/>
  <c r="Q290" i="1"/>
  <c r="T290" i="1"/>
  <c r="W290" i="1"/>
  <c r="AC290" i="1"/>
  <c r="AE290" i="1"/>
  <c r="AF290" i="1"/>
  <c r="AG290" i="1"/>
  <c r="AH290" i="1"/>
  <c r="AI290" i="1"/>
  <c r="AJ290" i="1"/>
  <c r="CQ290" i="1"/>
  <c r="CS290" i="1"/>
  <c r="CU290" i="1"/>
  <c r="CV290" i="1"/>
  <c r="U290" i="1" s="1"/>
  <c r="CW290" i="1"/>
  <c r="V290" i="1" s="1"/>
  <c r="CX290" i="1"/>
  <c r="FR290" i="1"/>
  <c r="GL290" i="1"/>
  <c r="GN290" i="1"/>
  <c r="GP290" i="1"/>
  <c r="GV290" i="1"/>
  <c r="HC290" i="1" s="1"/>
  <c r="GX290" i="1" s="1"/>
  <c r="R291" i="1"/>
  <c r="GK291" i="1" s="1"/>
  <c r="U291" i="1"/>
  <c r="AC291" i="1"/>
  <c r="AE291" i="1"/>
  <c r="CS291" i="1" s="1"/>
  <c r="AF291" i="1"/>
  <c r="S291" i="1" s="1"/>
  <c r="CY291" i="1" s="1"/>
  <c r="X291" i="1" s="1"/>
  <c r="AG291" i="1"/>
  <c r="CU291" i="1" s="1"/>
  <c r="T291" i="1" s="1"/>
  <c r="AH291" i="1"/>
  <c r="AI291" i="1"/>
  <c r="AJ291" i="1"/>
  <c r="CQ291" i="1"/>
  <c r="CR291" i="1"/>
  <c r="CV291" i="1"/>
  <c r="CW291" i="1"/>
  <c r="V291" i="1" s="1"/>
  <c r="CX291" i="1"/>
  <c r="W291" i="1" s="1"/>
  <c r="FR291" i="1"/>
  <c r="GL291" i="1"/>
  <c r="GN291" i="1"/>
  <c r="GP291" i="1"/>
  <c r="GV291" i="1"/>
  <c r="HC291" i="1"/>
  <c r="GX291" i="1" s="1"/>
  <c r="CJ296" i="1" s="1"/>
  <c r="P292" i="1"/>
  <c r="R292" i="1"/>
  <c r="GK292" i="1" s="1"/>
  <c r="S292" i="1"/>
  <c r="V292" i="1"/>
  <c r="AC292" i="1"/>
  <c r="AD292" i="1"/>
  <c r="AB292" i="1" s="1"/>
  <c r="AE292" i="1"/>
  <c r="Q292" i="1" s="1"/>
  <c r="AF292" i="1"/>
  <c r="AG292" i="1"/>
  <c r="CU292" i="1" s="1"/>
  <c r="T292" i="1" s="1"/>
  <c r="AH292" i="1"/>
  <c r="CV292" i="1" s="1"/>
  <c r="U292" i="1" s="1"/>
  <c r="AI292" i="1"/>
  <c r="AJ292" i="1"/>
  <c r="CX292" i="1" s="1"/>
  <c r="W292" i="1" s="1"/>
  <c r="CQ292" i="1"/>
  <c r="CR292" i="1"/>
  <c r="CS292" i="1"/>
  <c r="CT292" i="1"/>
  <c r="CW292" i="1"/>
  <c r="FR292" i="1"/>
  <c r="GL292" i="1"/>
  <c r="GN292" i="1"/>
  <c r="GP292" i="1"/>
  <c r="GV292" i="1"/>
  <c r="HC292" i="1"/>
  <c r="GX292" i="1" s="1"/>
  <c r="S293" i="1"/>
  <c r="T293" i="1"/>
  <c r="W293" i="1"/>
  <c r="AC293" i="1"/>
  <c r="AE293" i="1"/>
  <c r="AF293" i="1"/>
  <c r="AG293" i="1"/>
  <c r="CU293" i="1" s="1"/>
  <c r="AH293" i="1"/>
  <c r="AI293" i="1"/>
  <c r="CW293" i="1" s="1"/>
  <c r="V293" i="1" s="1"/>
  <c r="AJ293" i="1"/>
  <c r="CT293" i="1"/>
  <c r="CV293" i="1"/>
  <c r="U293" i="1" s="1"/>
  <c r="CX293" i="1"/>
  <c r="CY293" i="1"/>
  <c r="X293" i="1" s="1"/>
  <c r="CZ293" i="1"/>
  <c r="Y293" i="1" s="1"/>
  <c r="FR293" i="1"/>
  <c r="GL293" i="1"/>
  <c r="GN293" i="1"/>
  <c r="GP293" i="1"/>
  <c r="GV293" i="1"/>
  <c r="HC293" i="1" s="1"/>
  <c r="GX293" i="1" s="1"/>
  <c r="P294" i="1"/>
  <c r="CP294" i="1" s="1"/>
  <c r="O294" i="1" s="1"/>
  <c r="R294" i="1"/>
  <c r="GK294" i="1" s="1"/>
  <c r="U294" i="1"/>
  <c r="V294" i="1"/>
  <c r="AC294" i="1"/>
  <c r="AD294" i="1"/>
  <c r="AE294" i="1"/>
  <c r="Q294" i="1" s="1"/>
  <c r="AF294" i="1"/>
  <c r="S294" i="1" s="1"/>
  <c r="CY294" i="1" s="1"/>
  <c r="X294" i="1" s="1"/>
  <c r="AG294" i="1"/>
  <c r="AH294" i="1"/>
  <c r="CV294" i="1" s="1"/>
  <c r="AI294" i="1"/>
  <c r="AJ294" i="1"/>
  <c r="CX294" i="1" s="1"/>
  <c r="W294" i="1" s="1"/>
  <c r="CQ294" i="1"/>
  <c r="CS294" i="1"/>
  <c r="CT294" i="1"/>
  <c r="CU294" i="1"/>
  <c r="T294" i="1" s="1"/>
  <c r="CW294" i="1"/>
  <c r="CZ294" i="1"/>
  <c r="Y294" i="1" s="1"/>
  <c r="FR294" i="1"/>
  <c r="GL294" i="1"/>
  <c r="GN294" i="1"/>
  <c r="GP294" i="1"/>
  <c r="GV294" i="1"/>
  <c r="HC294" i="1" s="1"/>
  <c r="GX294" i="1" s="1"/>
  <c r="B296" i="1"/>
  <c r="B285" i="1" s="1"/>
  <c r="C296" i="1"/>
  <c r="C285" i="1" s="1"/>
  <c r="D296" i="1"/>
  <c r="F296" i="1"/>
  <c r="F285" i="1" s="1"/>
  <c r="G296" i="1"/>
  <c r="G285" i="1" s="1"/>
  <c r="AH296" i="1"/>
  <c r="AP296" i="1"/>
  <c r="AP285" i="1" s="1"/>
  <c r="BB296" i="1"/>
  <c r="F309" i="1" s="1"/>
  <c r="BX296" i="1"/>
  <c r="BY296" i="1"/>
  <c r="CG296" i="1"/>
  <c r="AX296" i="1" s="1"/>
  <c r="CK296" i="1"/>
  <c r="CK285" i="1" s="1"/>
  <c r="CL296" i="1"/>
  <c r="CL285" i="1" s="1"/>
  <c r="CM296" i="1"/>
  <c r="FP296" i="1"/>
  <c r="FQ296" i="1"/>
  <c r="FQ285" i="1" s="1"/>
  <c r="GC296" i="1"/>
  <c r="ET296" i="1" s="1"/>
  <c r="GD296" i="1"/>
  <c r="GD285" i="1" s="1"/>
  <c r="GE296" i="1"/>
  <c r="F305" i="1"/>
  <c r="D326" i="1"/>
  <c r="E328" i="1"/>
  <c r="Z328" i="1"/>
  <c r="AA328" i="1"/>
  <c r="AM328" i="1"/>
  <c r="AN328" i="1"/>
  <c r="AO328" i="1"/>
  <c r="BE328" i="1"/>
  <c r="BF328" i="1"/>
  <c r="BG328" i="1"/>
  <c r="BH328" i="1"/>
  <c r="BI328" i="1"/>
  <c r="BJ328" i="1"/>
  <c r="BK328" i="1"/>
  <c r="BL328" i="1"/>
  <c r="BM328" i="1"/>
  <c r="BN328" i="1"/>
  <c r="BO328" i="1"/>
  <c r="BP328" i="1"/>
  <c r="BQ328" i="1"/>
  <c r="BR328" i="1"/>
  <c r="BS328" i="1"/>
  <c r="BT328" i="1"/>
  <c r="BU328" i="1"/>
  <c r="BV328" i="1"/>
  <c r="BW328" i="1"/>
  <c r="CD328" i="1"/>
  <c r="CN328" i="1"/>
  <c r="CO328" i="1"/>
  <c r="CP328" i="1"/>
  <c r="CQ328" i="1"/>
  <c r="CR328" i="1"/>
  <c r="CS328" i="1"/>
  <c r="CT328" i="1"/>
  <c r="CU328" i="1"/>
  <c r="CV328" i="1"/>
  <c r="CW328" i="1"/>
  <c r="CX328" i="1"/>
  <c r="CY328" i="1"/>
  <c r="CZ328" i="1"/>
  <c r="DA328" i="1"/>
  <c r="DB328" i="1"/>
  <c r="DC328" i="1"/>
  <c r="DD328" i="1"/>
  <c r="DE328" i="1"/>
  <c r="DF328" i="1"/>
  <c r="DR328" i="1"/>
  <c r="DS328" i="1"/>
  <c r="EE328" i="1"/>
  <c r="EF328" i="1"/>
  <c r="EW328" i="1"/>
  <c r="EX328" i="1"/>
  <c r="EY328" i="1"/>
  <c r="EZ328" i="1"/>
  <c r="FA328" i="1"/>
  <c r="FB328" i="1"/>
  <c r="FC328" i="1"/>
  <c r="FD328" i="1"/>
  <c r="FE328" i="1"/>
  <c r="FF328" i="1"/>
  <c r="FG328" i="1"/>
  <c r="FH328" i="1"/>
  <c r="FI328" i="1"/>
  <c r="FJ328" i="1"/>
  <c r="FK328" i="1"/>
  <c r="FL328" i="1"/>
  <c r="FM328" i="1"/>
  <c r="FN328" i="1"/>
  <c r="FO328" i="1"/>
  <c r="GD328" i="1"/>
  <c r="GF328" i="1"/>
  <c r="GG328" i="1"/>
  <c r="GH328" i="1"/>
  <c r="GI328" i="1"/>
  <c r="GJ328" i="1"/>
  <c r="GK328" i="1"/>
  <c r="GL328" i="1"/>
  <c r="GM328" i="1"/>
  <c r="GN328" i="1"/>
  <c r="GO328" i="1"/>
  <c r="GP328" i="1"/>
  <c r="GQ328" i="1"/>
  <c r="GR328" i="1"/>
  <c r="GS328" i="1"/>
  <c r="GT328" i="1"/>
  <c r="GU328" i="1"/>
  <c r="GV328" i="1"/>
  <c r="GW328" i="1"/>
  <c r="GX328" i="1"/>
  <c r="C330" i="1"/>
  <c r="D330" i="1"/>
  <c r="P330" i="1"/>
  <c r="Q330" i="1"/>
  <c r="S330" i="1"/>
  <c r="V330" i="1"/>
  <c r="AC330" i="1"/>
  <c r="CQ330" i="1" s="1"/>
  <c r="AD330" i="1"/>
  <c r="AB330" i="1" s="1"/>
  <c r="AE330" i="1"/>
  <c r="R330" i="1" s="1"/>
  <c r="GK330" i="1" s="1"/>
  <c r="AF330" i="1"/>
  <c r="AG330" i="1"/>
  <c r="CU330" i="1" s="1"/>
  <c r="T330" i="1" s="1"/>
  <c r="AH330" i="1"/>
  <c r="AI330" i="1"/>
  <c r="CW330" i="1" s="1"/>
  <c r="AJ330" i="1"/>
  <c r="CX330" i="1" s="1"/>
  <c r="W330" i="1" s="1"/>
  <c r="CR330" i="1"/>
  <c r="CS330" i="1"/>
  <c r="CT330" i="1"/>
  <c r="CV330" i="1"/>
  <c r="U330" i="1" s="1"/>
  <c r="CY330" i="1"/>
  <c r="X330" i="1" s="1"/>
  <c r="CZ330" i="1"/>
  <c r="Y330" i="1" s="1"/>
  <c r="FR330" i="1"/>
  <c r="GL330" i="1"/>
  <c r="GN330" i="1"/>
  <c r="GP330" i="1"/>
  <c r="GV330" i="1"/>
  <c r="HC330" i="1"/>
  <c r="GX330" i="1" s="1"/>
  <c r="C331" i="1"/>
  <c r="D331" i="1"/>
  <c r="P331" i="1"/>
  <c r="R331" i="1"/>
  <c r="GK331" i="1" s="1"/>
  <c r="S331" i="1"/>
  <c r="CY331" i="1" s="1"/>
  <c r="X331" i="1" s="1"/>
  <c r="V331" i="1"/>
  <c r="AB331" i="1"/>
  <c r="AC331" i="1"/>
  <c r="AD331" i="1"/>
  <c r="AE331" i="1"/>
  <c r="Q331" i="1" s="1"/>
  <c r="AF331" i="1"/>
  <c r="AG331" i="1"/>
  <c r="AH331" i="1"/>
  <c r="CV331" i="1" s="1"/>
  <c r="U331" i="1" s="1"/>
  <c r="AI331" i="1"/>
  <c r="AJ331" i="1"/>
  <c r="CQ331" i="1"/>
  <c r="CR331" i="1"/>
  <c r="CS331" i="1"/>
  <c r="CT331" i="1"/>
  <c r="CU331" i="1"/>
  <c r="T331" i="1" s="1"/>
  <c r="CW331" i="1"/>
  <c r="CX331" i="1"/>
  <c r="W331" i="1" s="1"/>
  <c r="FR331" i="1"/>
  <c r="GL331" i="1"/>
  <c r="GN331" i="1"/>
  <c r="FT339" i="1" s="1"/>
  <c r="GP331" i="1"/>
  <c r="GV331" i="1"/>
  <c r="HC331" i="1"/>
  <c r="GX331" i="1" s="1"/>
  <c r="P332" i="1"/>
  <c r="S332" i="1"/>
  <c r="CY332" i="1" s="1"/>
  <c r="X332" i="1" s="1"/>
  <c r="V332" i="1"/>
  <c r="AC332" i="1"/>
  <c r="CQ332" i="1" s="1"/>
  <c r="AE332" i="1"/>
  <c r="AF332" i="1"/>
  <c r="AG332" i="1"/>
  <c r="AH332" i="1"/>
  <c r="CV332" i="1" s="1"/>
  <c r="U332" i="1" s="1"/>
  <c r="AI332" i="1"/>
  <c r="CW332" i="1" s="1"/>
  <c r="AJ332" i="1"/>
  <c r="CT332" i="1"/>
  <c r="CU332" i="1"/>
  <c r="T332" i="1" s="1"/>
  <c r="CX332" i="1"/>
  <c r="W332" i="1" s="1"/>
  <c r="FR332" i="1"/>
  <c r="GL332" i="1"/>
  <c r="GN332" i="1"/>
  <c r="GO332" i="1"/>
  <c r="GP332" i="1"/>
  <c r="CD339" i="1" s="1"/>
  <c r="AU339" i="1" s="1"/>
  <c r="GV332" i="1"/>
  <c r="HC332" i="1"/>
  <c r="GX332" i="1" s="1"/>
  <c r="P333" i="1"/>
  <c r="V333" i="1"/>
  <c r="W333" i="1"/>
  <c r="AC333" i="1"/>
  <c r="AE333" i="1"/>
  <c r="AF333" i="1"/>
  <c r="S333" i="1" s="1"/>
  <c r="CZ333" i="1" s="1"/>
  <c r="Y333" i="1" s="1"/>
  <c r="AG333" i="1"/>
  <c r="AH333" i="1"/>
  <c r="CV333" i="1" s="1"/>
  <c r="U333" i="1" s="1"/>
  <c r="AI333" i="1"/>
  <c r="AJ333" i="1"/>
  <c r="CX333" i="1" s="1"/>
  <c r="CQ333" i="1"/>
  <c r="CT333" i="1"/>
  <c r="CU333" i="1"/>
  <c r="T333" i="1" s="1"/>
  <c r="CW333" i="1"/>
  <c r="CY333" i="1"/>
  <c r="X333" i="1" s="1"/>
  <c r="FR333" i="1"/>
  <c r="GL333" i="1"/>
  <c r="GN333" i="1"/>
  <c r="GO333" i="1"/>
  <c r="GP333" i="1"/>
  <c r="GV333" i="1"/>
  <c r="HC333" i="1" s="1"/>
  <c r="GX333" i="1" s="1"/>
  <c r="P334" i="1"/>
  <c r="Q334" i="1"/>
  <c r="AC334" i="1"/>
  <c r="AE334" i="1"/>
  <c r="CS334" i="1" s="1"/>
  <c r="AF334" i="1"/>
  <c r="AG334" i="1"/>
  <c r="AH334" i="1"/>
  <c r="AI334" i="1"/>
  <c r="CW334" i="1" s="1"/>
  <c r="V334" i="1" s="1"/>
  <c r="AJ334" i="1"/>
  <c r="CQ334" i="1"/>
  <c r="CR334" i="1"/>
  <c r="CU334" i="1"/>
  <c r="T334" i="1" s="1"/>
  <c r="CV334" i="1"/>
  <c r="U334" i="1" s="1"/>
  <c r="CX334" i="1"/>
  <c r="W334" i="1" s="1"/>
  <c r="GL334" i="1"/>
  <c r="GN334" i="1"/>
  <c r="GO334" i="1"/>
  <c r="GP334" i="1"/>
  <c r="GV334" i="1"/>
  <c r="HC334" i="1" s="1"/>
  <c r="GX334" i="1" s="1"/>
  <c r="P335" i="1"/>
  <c r="S335" i="1"/>
  <c r="CZ335" i="1" s="1"/>
  <c r="Y335" i="1" s="1"/>
  <c r="W335" i="1"/>
  <c r="EB339" i="1" s="1"/>
  <c r="AC335" i="1"/>
  <c r="AE335" i="1"/>
  <c r="AF335" i="1"/>
  <c r="CT335" i="1" s="1"/>
  <c r="AG335" i="1"/>
  <c r="AH335" i="1"/>
  <c r="CV335" i="1" s="1"/>
  <c r="U335" i="1" s="1"/>
  <c r="AI335" i="1"/>
  <c r="AJ335" i="1"/>
  <c r="CQ335" i="1"/>
  <c r="CU335" i="1"/>
  <c r="T335" i="1" s="1"/>
  <c r="CW335" i="1"/>
  <c r="V335" i="1" s="1"/>
  <c r="CX335" i="1"/>
  <c r="GL335" i="1"/>
  <c r="GN335" i="1"/>
  <c r="GO335" i="1"/>
  <c r="GP335" i="1"/>
  <c r="FV339" i="1" s="1"/>
  <c r="EM339" i="1" s="1"/>
  <c r="GV335" i="1"/>
  <c r="HC335" i="1"/>
  <c r="GX335" i="1" s="1"/>
  <c r="T336" i="1"/>
  <c r="AC336" i="1"/>
  <c r="P336" i="1" s="1"/>
  <c r="FR336" i="1" s="1"/>
  <c r="AE336" i="1"/>
  <c r="AF336" i="1"/>
  <c r="S336" i="1" s="1"/>
  <c r="AG336" i="1"/>
  <c r="CU336" i="1" s="1"/>
  <c r="AH336" i="1"/>
  <c r="CV336" i="1" s="1"/>
  <c r="U336" i="1" s="1"/>
  <c r="AI336" i="1"/>
  <c r="AJ336" i="1"/>
  <c r="CQ336" i="1"/>
  <c r="CW336" i="1"/>
  <c r="V336" i="1" s="1"/>
  <c r="CX336" i="1"/>
  <c r="W336" i="1" s="1"/>
  <c r="GL336" i="1"/>
  <c r="GN336" i="1"/>
  <c r="GO336" i="1"/>
  <c r="GP336" i="1"/>
  <c r="GV336" i="1"/>
  <c r="HC336" i="1"/>
  <c r="GX336" i="1" s="1"/>
  <c r="S337" i="1"/>
  <c r="W337" i="1"/>
  <c r="AC337" i="1"/>
  <c r="P337" i="1" s="1"/>
  <c r="AE337" i="1"/>
  <c r="AD337" i="1" s="1"/>
  <c r="AB337" i="1" s="1"/>
  <c r="AF337" i="1"/>
  <c r="AG337" i="1"/>
  <c r="CU337" i="1" s="1"/>
  <c r="T337" i="1" s="1"/>
  <c r="AH337" i="1"/>
  <c r="CV337" i="1" s="1"/>
  <c r="U337" i="1" s="1"/>
  <c r="AI337" i="1"/>
  <c r="CW337" i="1" s="1"/>
  <c r="V337" i="1" s="1"/>
  <c r="AJ337" i="1"/>
  <c r="CS337" i="1"/>
  <c r="CT337" i="1"/>
  <c r="CX337" i="1"/>
  <c r="CY337" i="1"/>
  <c r="X337" i="1" s="1"/>
  <c r="CZ337" i="1"/>
  <c r="Y337" i="1" s="1"/>
  <c r="GL337" i="1"/>
  <c r="GN337" i="1"/>
  <c r="GO337" i="1"/>
  <c r="GP337" i="1"/>
  <c r="GV337" i="1"/>
  <c r="HC337" i="1" s="1"/>
  <c r="GX337" i="1" s="1"/>
  <c r="B339" i="1"/>
  <c r="B328" i="1" s="1"/>
  <c r="C339" i="1"/>
  <c r="C328" i="1" s="1"/>
  <c r="D339" i="1"/>
  <c r="D328" i="1" s="1"/>
  <c r="F339" i="1"/>
  <c r="F328" i="1" s="1"/>
  <c r="G339" i="1"/>
  <c r="G328" i="1" s="1"/>
  <c r="AO339" i="1"/>
  <c r="AS339" i="1"/>
  <c r="AS328" i="1" s="1"/>
  <c r="BB339" i="1"/>
  <c r="BB328" i="1" s="1"/>
  <c r="BD339" i="1"/>
  <c r="BX339" i="1"/>
  <c r="BX328" i="1" s="1"/>
  <c r="BZ339" i="1"/>
  <c r="BZ328" i="1" s="1"/>
  <c r="CB339" i="1"/>
  <c r="CB328" i="1" s="1"/>
  <c r="CK339" i="1"/>
  <c r="CK328" i="1" s="1"/>
  <c r="CL339" i="1"/>
  <c r="CL328" i="1" s="1"/>
  <c r="CM339" i="1"/>
  <c r="CM328" i="1" s="1"/>
  <c r="EG339" i="1"/>
  <c r="P343" i="1" s="1"/>
  <c r="ET339" i="1"/>
  <c r="ET328" i="1" s="1"/>
  <c r="EV339" i="1"/>
  <c r="FP339" i="1"/>
  <c r="FP328" i="1" s="1"/>
  <c r="FR339" i="1"/>
  <c r="FR328" i="1" s="1"/>
  <c r="GC339" i="1"/>
  <c r="GC328" i="1" s="1"/>
  <c r="GD339" i="1"/>
  <c r="EU339" i="1" s="1"/>
  <c r="P355" i="1" s="1"/>
  <c r="GE339" i="1"/>
  <c r="GE328" i="1" s="1"/>
  <c r="F343" i="1"/>
  <c r="F352" i="1"/>
  <c r="P352" i="1"/>
  <c r="F356" i="1"/>
  <c r="D369" i="1"/>
  <c r="E371" i="1"/>
  <c r="Z371" i="1"/>
  <c r="AA371" i="1"/>
  <c r="AM371" i="1"/>
  <c r="AN371" i="1"/>
  <c r="AS371" i="1"/>
  <c r="BB371" i="1"/>
  <c r="BE371" i="1"/>
  <c r="BF371" i="1"/>
  <c r="BG371" i="1"/>
  <c r="BH371" i="1"/>
  <c r="BI371" i="1"/>
  <c r="BJ371" i="1"/>
  <c r="BK371" i="1"/>
  <c r="BL371" i="1"/>
  <c r="BM371" i="1"/>
  <c r="BN371" i="1"/>
  <c r="BO371" i="1"/>
  <c r="BP371" i="1"/>
  <c r="BQ371" i="1"/>
  <c r="BR371" i="1"/>
  <c r="BS371" i="1"/>
  <c r="BT371" i="1"/>
  <c r="BU371" i="1"/>
  <c r="BV371" i="1"/>
  <c r="BW371" i="1"/>
  <c r="CN371" i="1"/>
  <c r="CO371" i="1"/>
  <c r="CP371" i="1"/>
  <c r="CQ371" i="1"/>
  <c r="CR371" i="1"/>
  <c r="CS371" i="1"/>
  <c r="CT371" i="1"/>
  <c r="CU371" i="1"/>
  <c r="CV371" i="1"/>
  <c r="CW371" i="1"/>
  <c r="CX371" i="1"/>
  <c r="CY371" i="1"/>
  <c r="CZ371" i="1"/>
  <c r="DA371" i="1"/>
  <c r="DB371" i="1"/>
  <c r="DC371" i="1"/>
  <c r="DD371" i="1"/>
  <c r="DE371" i="1"/>
  <c r="DF371" i="1"/>
  <c r="DR371" i="1"/>
  <c r="DS371" i="1"/>
  <c r="EE371" i="1"/>
  <c r="EF371" i="1"/>
  <c r="ET371" i="1"/>
  <c r="EW371" i="1"/>
  <c r="EX371" i="1"/>
  <c r="EY371" i="1"/>
  <c r="EZ371" i="1"/>
  <c r="FA371" i="1"/>
  <c r="FB371" i="1"/>
  <c r="FC371" i="1"/>
  <c r="FD371" i="1"/>
  <c r="FE371" i="1"/>
  <c r="FF371" i="1"/>
  <c r="FG371" i="1"/>
  <c r="FH371" i="1"/>
  <c r="FI371" i="1"/>
  <c r="FJ371" i="1"/>
  <c r="FK371" i="1"/>
  <c r="FL371" i="1"/>
  <c r="FM371" i="1"/>
  <c r="FN371" i="1"/>
  <c r="FO371" i="1"/>
  <c r="GF371" i="1"/>
  <c r="GG371" i="1"/>
  <c r="GH371" i="1"/>
  <c r="GI371" i="1"/>
  <c r="GJ371" i="1"/>
  <c r="GK371" i="1"/>
  <c r="GL371" i="1"/>
  <c r="GM371" i="1"/>
  <c r="GN371" i="1"/>
  <c r="GO371" i="1"/>
  <c r="GP371" i="1"/>
  <c r="GQ371" i="1"/>
  <c r="GR371" i="1"/>
  <c r="GS371" i="1"/>
  <c r="GT371" i="1"/>
  <c r="GU371" i="1"/>
  <c r="GV371" i="1"/>
  <c r="GW371" i="1"/>
  <c r="GX371" i="1"/>
  <c r="C373" i="1"/>
  <c r="D373" i="1"/>
  <c r="I373" i="1"/>
  <c r="CX275" i="3" s="1"/>
  <c r="R373" i="1"/>
  <c r="AE378" i="1" s="1"/>
  <c r="U373" i="1"/>
  <c r="AC373" i="1"/>
  <c r="AE373" i="1"/>
  <c r="CS373" i="1" s="1"/>
  <c r="AF373" i="1"/>
  <c r="AG373" i="1"/>
  <c r="CU373" i="1" s="1"/>
  <c r="T373" i="1" s="1"/>
  <c r="AH373" i="1"/>
  <c r="AI373" i="1"/>
  <c r="AJ373" i="1"/>
  <c r="CQ373" i="1"/>
  <c r="CR373" i="1"/>
  <c r="CV373" i="1"/>
  <c r="CW373" i="1"/>
  <c r="V373" i="1" s="1"/>
  <c r="AI378" i="1" s="1"/>
  <c r="AI371" i="1" s="1"/>
  <c r="CX373" i="1"/>
  <c r="W373" i="1" s="1"/>
  <c r="AJ378" i="1" s="1"/>
  <c r="FR373" i="1"/>
  <c r="BY378" i="1" s="1"/>
  <c r="CI378" i="1" s="1"/>
  <c r="GL373" i="1"/>
  <c r="GN373" i="1"/>
  <c r="GO373" i="1"/>
  <c r="GV373" i="1"/>
  <c r="HC373" i="1"/>
  <c r="GX373" i="1" s="1"/>
  <c r="C374" i="1"/>
  <c r="D374" i="1"/>
  <c r="I374" i="1"/>
  <c r="CX276" i="3" s="1"/>
  <c r="T374" i="1"/>
  <c r="W374" i="1"/>
  <c r="AC374" i="1"/>
  <c r="AE374" i="1"/>
  <c r="Q374" i="1" s="1"/>
  <c r="AF374" i="1"/>
  <c r="S374" i="1" s="1"/>
  <c r="AG374" i="1"/>
  <c r="AH374" i="1"/>
  <c r="AI374" i="1"/>
  <c r="AJ374" i="1"/>
  <c r="CX374" i="1" s="1"/>
  <c r="CQ374" i="1"/>
  <c r="CU374" i="1"/>
  <c r="CV374" i="1"/>
  <c r="U374" i="1" s="1"/>
  <c r="CW374" i="1"/>
  <c r="V374" i="1" s="1"/>
  <c r="FR374" i="1"/>
  <c r="FQ378" i="1" s="1"/>
  <c r="GL374" i="1"/>
  <c r="GN374" i="1"/>
  <c r="GO374" i="1"/>
  <c r="GV374" i="1"/>
  <c r="HC374" i="1" s="1"/>
  <c r="GX374" i="1" s="1"/>
  <c r="C375" i="1"/>
  <c r="D375" i="1"/>
  <c r="I375" i="1"/>
  <c r="CX277" i="3" s="1"/>
  <c r="R375" i="1"/>
  <c r="AC375" i="1"/>
  <c r="AD375" i="1"/>
  <c r="AE375" i="1"/>
  <c r="AF375" i="1"/>
  <c r="S375" i="1" s="1"/>
  <c r="CY375" i="1" s="1"/>
  <c r="X375" i="1" s="1"/>
  <c r="AG375" i="1"/>
  <c r="AH375" i="1"/>
  <c r="CV375" i="1" s="1"/>
  <c r="U375" i="1" s="1"/>
  <c r="AI375" i="1"/>
  <c r="CW375" i="1" s="1"/>
  <c r="V375" i="1" s="1"/>
  <c r="AJ375" i="1"/>
  <c r="CX375" i="1" s="1"/>
  <c r="W375" i="1" s="1"/>
  <c r="CR375" i="1"/>
  <c r="CS375" i="1"/>
  <c r="CT375" i="1"/>
  <c r="CU375" i="1"/>
  <c r="T375" i="1" s="1"/>
  <c r="FR375" i="1"/>
  <c r="GL375" i="1"/>
  <c r="GN375" i="1"/>
  <c r="GO375" i="1"/>
  <c r="GV375" i="1"/>
  <c r="HC375" i="1"/>
  <c r="GX375" i="1" s="1"/>
  <c r="C376" i="1"/>
  <c r="D376" i="1"/>
  <c r="I376" i="1"/>
  <c r="AC376" i="1"/>
  <c r="AE376" i="1"/>
  <c r="AD376" i="1" s="1"/>
  <c r="AB376" i="1" s="1"/>
  <c r="AF376" i="1"/>
  <c r="AG376" i="1"/>
  <c r="CU376" i="1" s="1"/>
  <c r="T376" i="1" s="1"/>
  <c r="DY378" i="1" s="1"/>
  <c r="AH376" i="1"/>
  <c r="CV376" i="1" s="1"/>
  <c r="AI376" i="1"/>
  <c r="CW376" i="1" s="1"/>
  <c r="AJ376" i="1"/>
  <c r="CS376" i="1"/>
  <c r="CT376" i="1"/>
  <c r="CX376" i="1"/>
  <c r="FR376" i="1"/>
  <c r="GL376" i="1"/>
  <c r="GN376" i="1"/>
  <c r="GO376" i="1"/>
  <c r="GV376" i="1"/>
  <c r="HC376" i="1" s="1"/>
  <c r="GX376" i="1" s="1"/>
  <c r="B378" i="1"/>
  <c r="B371" i="1" s="1"/>
  <c r="C378" i="1"/>
  <c r="C371" i="1" s="1"/>
  <c r="D378" i="1"/>
  <c r="D371" i="1" s="1"/>
  <c r="F378" i="1"/>
  <c r="F371" i="1" s="1"/>
  <c r="G378" i="1"/>
  <c r="G371" i="1" s="1"/>
  <c r="V378" i="1"/>
  <c r="AO378" i="1"/>
  <c r="AO371" i="1" s="1"/>
  <c r="AS378" i="1"/>
  <c r="F395" i="1" s="1"/>
  <c r="BB378" i="1"/>
  <c r="BD378" i="1"/>
  <c r="BD371" i="1" s="1"/>
  <c r="BX378" i="1"/>
  <c r="BX371" i="1" s="1"/>
  <c r="BZ378" i="1"/>
  <c r="BZ371" i="1" s="1"/>
  <c r="CB378" i="1"/>
  <c r="CB371" i="1" s="1"/>
  <c r="CC378" i="1"/>
  <c r="AT378" i="1" s="1"/>
  <c r="CK378" i="1"/>
  <c r="CK371" i="1" s="1"/>
  <c r="CL378" i="1"/>
  <c r="CL371" i="1" s="1"/>
  <c r="CM378" i="1"/>
  <c r="CM371" i="1" s="1"/>
  <c r="EG378" i="1"/>
  <c r="EG371" i="1" s="1"/>
  <c r="ET378" i="1"/>
  <c r="EV378" i="1"/>
  <c r="FP378" i="1"/>
  <c r="FP371" i="1" s="1"/>
  <c r="FR378" i="1"/>
  <c r="FR371" i="1" s="1"/>
  <c r="FU378" i="1"/>
  <c r="EL378" i="1" s="1"/>
  <c r="GA378" i="1"/>
  <c r="ER378" i="1" s="1"/>
  <c r="ER371" i="1" s="1"/>
  <c r="GC378" i="1"/>
  <c r="GC371" i="1" s="1"/>
  <c r="GD378" i="1"/>
  <c r="GE378" i="1"/>
  <c r="GE371" i="1" s="1"/>
  <c r="F382" i="1"/>
  <c r="F391" i="1"/>
  <c r="P391" i="1"/>
  <c r="F403" i="1"/>
  <c r="D408" i="1"/>
  <c r="E410" i="1"/>
  <c r="Z410" i="1"/>
  <c r="AA410" i="1"/>
  <c r="AM410" i="1"/>
  <c r="AN410" i="1"/>
  <c r="BB410" i="1"/>
  <c r="BE410" i="1"/>
  <c r="BF410" i="1"/>
  <c r="BG410" i="1"/>
  <c r="BH410" i="1"/>
  <c r="BI410" i="1"/>
  <c r="BJ410" i="1"/>
  <c r="BK410" i="1"/>
  <c r="BL410" i="1"/>
  <c r="BM410" i="1"/>
  <c r="BN410" i="1"/>
  <c r="BO410" i="1"/>
  <c r="BP410" i="1"/>
  <c r="BQ410" i="1"/>
  <c r="BR410" i="1"/>
  <c r="BS410" i="1"/>
  <c r="BT410" i="1"/>
  <c r="BU410" i="1"/>
  <c r="BV410" i="1"/>
  <c r="BW410" i="1"/>
  <c r="CC410" i="1"/>
  <c r="CL410" i="1"/>
  <c r="CN410" i="1"/>
  <c r="CO410" i="1"/>
  <c r="CP410" i="1"/>
  <c r="CQ410" i="1"/>
  <c r="CR410" i="1"/>
  <c r="CS410" i="1"/>
  <c r="CT410" i="1"/>
  <c r="CU410" i="1"/>
  <c r="CV410" i="1"/>
  <c r="CW410" i="1"/>
  <c r="CX410" i="1"/>
  <c r="CY410" i="1"/>
  <c r="CZ410" i="1"/>
  <c r="DA410" i="1"/>
  <c r="DB410" i="1"/>
  <c r="DC410" i="1"/>
  <c r="DD410" i="1"/>
  <c r="DE410" i="1"/>
  <c r="DF410" i="1"/>
  <c r="DR410" i="1"/>
  <c r="DS410" i="1"/>
  <c r="EE410" i="1"/>
  <c r="EF410" i="1"/>
  <c r="EW410" i="1"/>
  <c r="EX410" i="1"/>
  <c r="EY410" i="1"/>
  <c r="EZ410" i="1"/>
  <c r="FA410" i="1"/>
  <c r="FB410" i="1"/>
  <c r="FC410" i="1"/>
  <c r="FD410" i="1"/>
  <c r="FE410" i="1"/>
  <c r="FF410" i="1"/>
  <c r="FG410" i="1"/>
  <c r="FH410" i="1"/>
  <c r="FI410" i="1"/>
  <c r="FJ410" i="1"/>
  <c r="FK410" i="1"/>
  <c r="FL410" i="1"/>
  <c r="FM410" i="1"/>
  <c r="FN410" i="1"/>
  <c r="FO410" i="1"/>
  <c r="GD410" i="1"/>
  <c r="GF410" i="1"/>
  <c r="GG410" i="1"/>
  <c r="GH410" i="1"/>
  <c r="GI410" i="1"/>
  <c r="GJ410" i="1"/>
  <c r="GK410" i="1"/>
  <c r="GL410" i="1"/>
  <c r="GM410" i="1"/>
  <c r="GN410" i="1"/>
  <c r="GO410" i="1"/>
  <c r="GP410" i="1"/>
  <c r="GQ410" i="1"/>
  <c r="GR410" i="1"/>
  <c r="GS410" i="1"/>
  <c r="GT410" i="1"/>
  <c r="GU410" i="1"/>
  <c r="GV410" i="1"/>
  <c r="GW410" i="1"/>
  <c r="GX410" i="1"/>
  <c r="C412" i="1"/>
  <c r="D412" i="1"/>
  <c r="I412" i="1"/>
  <c r="CX279" i="3" s="1"/>
  <c r="R412" i="1"/>
  <c r="U412" i="1"/>
  <c r="AH419" i="1" s="1"/>
  <c r="AC412" i="1"/>
  <c r="AE412" i="1"/>
  <c r="CS412" i="1" s="1"/>
  <c r="AF412" i="1"/>
  <c r="S412" i="1" s="1"/>
  <c r="AG412" i="1"/>
  <c r="CU412" i="1" s="1"/>
  <c r="T412" i="1" s="1"/>
  <c r="AH412" i="1"/>
  <c r="AI412" i="1"/>
  <c r="AJ412" i="1"/>
  <c r="CQ412" i="1"/>
  <c r="CR412" i="1"/>
  <c r="CV412" i="1"/>
  <c r="CW412" i="1"/>
  <c r="V412" i="1" s="1"/>
  <c r="CX412" i="1"/>
  <c r="W412" i="1" s="1"/>
  <c r="CZ412" i="1"/>
  <c r="Y412" i="1" s="1"/>
  <c r="FR412" i="1"/>
  <c r="GL412" i="1"/>
  <c r="GN412" i="1"/>
  <c r="CB419" i="1" s="1"/>
  <c r="GO412" i="1"/>
  <c r="GV412" i="1"/>
  <c r="HC412" i="1"/>
  <c r="GX412" i="1" s="1"/>
  <c r="C413" i="1"/>
  <c r="D413" i="1"/>
  <c r="I413" i="1"/>
  <c r="Q413" i="1"/>
  <c r="DV419" i="1" s="1"/>
  <c r="T413" i="1"/>
  <c r="AC413" i="1"/>
  <c r="AE413" i="1"/>
  <c r="AF413" i="1"/>
  <c r="S413" i="1" s="1"/>
  <c r="AG413" i="1"/>
  <c r="AH413" i="1"/>
  <c r="AI413" i="1"/>
  <c r="AJ413" i="1"/>
  <c r="CX413" i="1" s="1"/>
  <c r="W413" i="1" s="1"/>
  <c r="CQ413" i="1"/>
  <c r="CS413" i="1"/>
  <c r="CU413" i="1"/>
  <c r="CV413" i="1"/>
  <c r="U413" i="1" s="1"/>
  <c r="CW413" i="1"/>
  <c r="V413" i="1" s="1"/>
  <c r="FR413" i="1"/>
  <c r="GL413" i="1"/>
  <c r="GN413" i="1"/>
  <c r="FT419" i="1" s="1"/>
  <c r="GO413" i="1"/>
  <c r="GV413" i="1"/>
  <c r="HC413" i="1" s="1"/>
  <c r="GX413" i="1" s="1"/>
  <c r="C414" i="1"/>
  <c r="D414" i="1"/>
  <c r="I414" i="1"/>
  <c r="CX281" i="3" s="1"/>
  <c r="R414" i="1"/>
  <c r="X414" i="1"/>
  <c r="AC414" i="1"/>
  <c r="AD414" i="1"/>
  <c r="AE414" i="1"/>
  <c r="AF414" i="1"/>
  <c r="S414" i="1" s="1"/>
  <c r="CY414" i="1" s="1"/>
  <c r="AG414" i="1"/>
  <c r="AH414" i="1"/>
  <c r="CV414" i="1" s="1"/>
  <c r="U414" i="1" s="1"/>
  <c r="AI414" i="1"/>
  <c r="CW414" i="1" s="1"/>
  <c r="V414" i="1" s="1"/>
  <c r="AJ414" i="1"/>
  <c r="CX414" i="1" s="1"/>
  <c r="W414" i="1" s="1"/>
  <c r="CQ414" i="1"/>
  <c r="CR414" i="1"/>
  <c r="CS414" i="1"/>
  <c r="CT414" i="1"/>
  <c r="CU414" i="1"/>
  <c r="T414" i="1" s="1"/>
  <c r="CZ414" i="1"/>
  <c r="Y414" i="1" s="1"/>
  <c r="FR414" i="1"/>
  <c r="BY419" i="1" s="1"/>
  <c r="BY410" i="1" s="1"/>
  <c r="GL414" i="1"/>
  <c r="GN414" i="1"/>
  <c r="GO414" i="1"/>
  <c r="GV414" i="1"/>
  <c r="HC414" i="1"/>
  <c r="GX414" i="1" s="1"/>
  <c r="C415" i="1"/>
  <c r="D415" i="1"/>
  <c r="I415" i="1"/>
  <c r="Q415" i="1"/>
  <c r="AC415" i="1"/>
  <c r="AE415" i="1"/>
  <c r="AF415" i="1"/>
  <c r="AG415" i="1"/>
  <c r="CU415" i="1" s="1"/>
  <c r="T415" i="1" s="1"/>
  <c r="DY419" i="1" s="1"/>
  <c r="AH415" i="1"/>
  <c r="AI415" i="1"/>
  <c r="CW415" i="1" s="1"/>
  <c r="V415" i="1" s="1"/>
  <c r="AJ415" i="1"/>
  <c r="CS415" i="1"/>
  <c r="CT415" i="1"/>
  <c r="CV415" i="1"/>
  <c r="CX415" i="1"/>
  <c r="FR415" i="1"/>
  <c r="GL415" i="1"/>
  <c r="GN415" i="1"/>
  <c r="GO415" i="1"/>
  <c r="GV415" i="1"/>
  <c r="HC415" i="1" s="1"/>
  <c r="GX415" i="1" s="1"/>
  <c r="C416" i="1"/>
  <c r="D416" i="1"/>
  <c r="I416" i="1"/>
  <c r="CX283" i="3" s="1"/>
  <c r="R416" i="1"/>
  <c r="U416" i="1"/>
  <c r="AC416" i="1"/>
  <c r="CQ416" i="1" s="1"/>
  <c r="AE416" i="1"/>
  <c r="CS416" i="1" s="1"/>
  <c r="AF416" i="1"/>
  <c r="S416" i="1" s="1"/>
  <c r="AG416" i="1"/>
  <c r="CU416" i="1" s="1"/>
  <c r="T416" i="1" s="1"/>
  <c r="AG419" i="1" s="1"/>
  <c r="AH416" i="1"/>
  <c r="AI416" i="1"/>
  <c r="AJ416" i="1"/>
  <c r="CR416" i="1"/>
  <c r="CT416" i="1"/>
  <c r="CV416" i="1"/>
  <c r="CW416" i="1"/>
  <c r="V416" i="1" s="1"/>
  <c r="CX416" i="1"/>
  <c r="W416" i="1" s="1"/>
  <c r="FR416" i="1"/>
  <c r="GL416" i="1"/>
  <c r="GN416" i="1"/>
  <c r="GO416" i="1"/>
  <c r="GV416" i="1"/>
  <c r="HC416" i="1"/>
  <c r="GX416" i="1" s="1"/>
  <c r="C417" i="1"/>
  <c r="D417" i="1"/>
  <c r="I417" i="1"/>
  <c r="Q417" i="1" s="1"/>
  <c r="T417" i="1"/>
  <c r="AC417" i="1"/>
  <c r="AE417" i="1"/>
  <c r="AF417" i="1"/>
  <c r="AG417" i="1"/>
  <c r="AH417" i="1"/>
  <c r="AI417" i="1"/>
  <c r="AJ417" i="1"/>
  <c r="CX417" i="1" s="1"/>
  <c r="CQ417" i="1"/>
  <c r="CS417" i="1"/>
  <c r="CU417" i="1"/>
  <c r="CV417" i="1"/>
  <c r="U417" i="1" s="1"/>
  <c r="CW417" i="1"/>
  <c r="FR417" i="1"/>
  <c r="GL417" i="1"/>
  <c r="GN417" i="1"/>
  <c r="GO417" i="1"/>
  <c r="GV417" i="1"/>
  <c r="HC417" i="1" s="1"/>
  <c r="GX417" i="1"/>
  <c r="B419" i="1"/>
  <c r="B410" i="1" s="1"/>
  <c r="C419" i="1"/>
  <c r="C410" i="1" s="1"/>
  <c r="D419" i="1"/>
  <c r="D410" i="1" s="1"/>
  <c r="F419" i="1"/>
  <c r="F410" i="1" s="1"/>
  <c r="G419" i="1"/>
  <c r="G410" i="1" s="1"/>
  <c r="AJ419" i="1"/>
  <c r="W419" i="1" s="1"/>
  <c r="W410" i="1" s="1"/>
  <c r="AO419" i="1"/>
  <c r="AO410" i="1" s="1"/>
  <c r="BB419" i="1"/>
  <c r="BD419" i="1"/>
  <c r="BD410" i="1" s="1"/>
  <c r="BX419" i="1"/>
  <c r="BX410" i="1" s="1"/>
  <c r="BZ419" i="1"/>
  <c r="AQ419" i="1" s="1"/>
  <c r="AQ410" i="1" s="1"/>
  <c r="CC419" i="1"/>
  <c r="AT419" i="1" s="1"/>
  <c r="AT410" i="1" s="1"/>
  <c r="CG419" i="1"/>
  <c r="CG410" i="1" s="1"/>
  <c r="CI419" i="1"/>
  <c r="AZ419" i="1" s="1"/>
  <c r="CK419" i="1"/>
  <c r="CK410" i="1" s="1"/>
  <c r="CL419" i="1"/>
  <c r="BC419" i="1" s="1"/>
  <c r="BC410" i="1" s="1"/>
  <c r="CM419" i="1"/>
  <c r="CM410" i="1" s="1"/>
  <c r="EG419" i="1"/>
  <c r="EG410" i="1" s="1"/>
  <c r="FP419" i="1"/>
  <c r="FP410" i="1" s="1"/>
  <c r="FQ419" i="1"/>
  <c r="FQ410" i="1" s="1"/>
  <c r="FR419" i="1"/>
  <c r="EI419" i="1" s="1"/>
  <c r="EI410" i="1" s="1"/>
  <c r="FU419" i="1"/>
  <c r="EL419" i="1" s="1"/>
  <c r="FY419" i="1"/>
  <c r="FY410" i="1" s="1"/>
  <c r="GB419" i="1"/>
  <c r="GB410" i="1" s="1"/>
  <c r="GC419" i="1"/>
  <c r="GC410" i="1" s="1"/>
  <c r="GD419" i="1"/>
  <c r="EU419" i="1" s="1"/>
  <c r="EU410" i="1" s="1"/>
  <c r="GE419" i="1"/>
  <c r="GE410" i="1" s="1"/>
  <c r="F423" i="1"/>
  <c r="F429" i="1"/>
  <c r="P429" i="1"/>
  <c r="F432" i="1"/>
  <c r="F435" i="1"/>
  <c r="P435" i="1"/>
  <c r="F437" i="1"/>
  <c r="F444" i="1"/>
  <c r="D449" i="1"/>
  <c r="C451" i="1"/>
  <c r="E451" i="1"/>
  <c r="F451" i="1"/>
  <c r="Z451" i="1"/>
  <c r="AA451" i="1"/>
  <c r="AM451" i="1"/>
  <c r="AN451" i="1"/>
  <c r="AO451" i="1"/>
  <c r="BC451" i="1"/>
  <c r="BE451" i="1"/>
  <c r="BF451" i="1"/>
  <c r="BG451" i="1"/>
  <c r="BH451" i="1"/>
  <c r="BI451" i="1"/>
  <c r="BJ451" i="1"/>
  <c r="BK451" i="1"/>
  <c r="BL451" i="1"/>
  <c r="BM451" i="1"/>
  <c r="BN451" i="1"/>
  <c r="BO451" i="1"/>
  <c r="BP451" i="1"/>
  <c r="BQ451" i="1"/>
  <c r="BR451" i="1"/>
  <c r="BS451" i="1"/>
  <c r="BT451" i="1"/>
  <c r="BU451" i="1"/>
  <c r="BV451" i="1"/>
  <c r="BW451" i="1"/>
  <c r="CM451" i="1"/>
  <c r="CN451" i="1"/>
  <c r="CO451" i="1"/>
  <c r="CP451" i="1"/>
  <c r="CQ451" i="1"/>
  <c r="CR451" i="1"/>
  <c r="CS451" i="1"/>
  <c r="CT451" i="1"/>
  <c r="CU451" i="1"/>
  <c r="CV451" i="1"/>
  <c r="CW451" i="1"/>
  <c r="CX451" i="1"/>
  <c r="CY451" i="1"/>
  <c r="CZ451" i="1"/>
  <c r="DA451" i="1"/>
  <c r="DB451" i="1"/>
  <c r="DC451" i="1"/>
  <c r="DD451" i="1"/>
  <c r="DE451" i="1"/>
  <c r="DF451" i="1"/>
  <c r="DR451" i="1"/>
  <c r="DS451" i="1"/>
  <c r="EE451" i="1"/>
  <c r="EF451" i="1"/>
  <c r="EI451" i="1"/>
  <c r="EW451" i="1"/>
  <c r="EX451" i="1"/>
  <c r="EY451" i="1"/>
  <c r="EZ451" i="1"/>
  <c r="FA451" i="1"/>
  <c r="FB451" i="1"/>
  <c r="FC451" i="1"/>
  <c r="FD451" i="1"/>
  <c r="FE451" i="1"/>
  <c r="FF451" i="1"/>
  <c r="FG451" i="1"/>
  <c r="FH451" i="1"/>
  <c r="FI451" i="1"/>
  <c r="FJ451" i="1"/>
  <c r="FK451" i="1"/>
  <c r="FL451" i="1"/>
  <c r="FM451" i="1"/>
  <c r="FN451" i="1"/>
  <c r="FO451" i="1"/>
  <c r="FP451" i="1"/>
  <c r="GD451" i="1"/>
  <c r="GE451" i="1"/>
  <c r="GF451" i="1"/>
  <c r="GG451" i="1"/>
  <c r="GH451" i="1"/>
  <c r="GI451" i="1"/>
  <c r="GJ451" i="1"/>
  <c r="GK451" i="1"/>
  <c r="GL451" i="1"/>
  <c r="GM451" i="1"/>
  <c r="GN451" i="1"/>
  <c r="GO451" i="1"/>
  <c r="GP451" i="1"/>
  <c r="GQ451" i="1"/>
  <c r="GR451" i="1"/>
  <c r="GS451" i="1"/>
  <c r="GT451" i="1"/>
  <c r="GU451" i="1"/>
  <c r="GV451" i="1"/>
  <c r="GW451" i="1"/>
  <c r="GX451" i="1"/>
  <c r="C453" i="1"/>
  <c r="D453" i="1"/>
  <c r="P453" i="1"/>
  <c r="AC456" i="1" s="1"/>
  <c r="Q453" i="1"/>
  <c r="AD456" i="1" s="1"/>
  <c r="S453" i="1"/>
  <c r="AC453" i="1"/>
  <c r="CQ453" i="1" s="1"/>
  <c r="AD453" i="1"/>
  <c r="AE453" i="1"/>
  <c r="R453" i="1" s="1"/>
  <c r="AF453" i="1"/>
  <c r="AG453" i="1"/>
  <c r="AH453" i="1"/>
  <c r="AI453" i="1"/>
  <c r="CW453" i="1" s="1"/>
  <c r="V453" i="1" s="1"/>
  <c r="AI456" i="1" s="1"/>
  <c r="AJ453" i="1"/>
  <c r="CX453" i="1" s="1"/>
  <c r="W453" i="1" s="1"/>
  <c r="AJ456" i="1" s="1"/>
  <c r="CR453" i="1"/>
  <c r="CS453" i="1"/>
  <c r="CT453" i="1"/>
  <c r="CU453" i="1"/>
  <c r="T453" i="1" s="1"/>
  <c r="AG456" i="1" s="1"/>
  <c r="CV453" i="1"/>
  <c r="U453" i="1" s="1"/>
  <c r="AH456" i="1" s="1"/>
  <c r="CY453" i="1"/>
  <c r="X453" i="1" s="1"/>
  <c r="AK456" i="1" s="1"/>
  <c r="CZ453" i="1"/>
  <c r="Y453" i="1" s="1"/>
  <c r="AL456" i="1" s="1"/>
  <c r="FR453" i="1"/>
  <c r="GK453" i="1"/>
  <c r="GL453" i="1"/>
  <c r="GN453" i="1"/>
  <c r="CB456" i="1" s="1"/>
  <c r="GO453" i="1"/>
  <c r="CC456" i="1" s="1"/>
  <c r="GV453" i="1"/>
  <c r="HC453" i="1" s="1"/>
  <c r="GX453" i="1" s="1"/>
  <c r="CJ456" i="1" s="1"/>
  <c r="C454" i="1"/>
  <c r="D454" i="1"/>
  <c r="R454" i="1"/>
  <c r="GK454" i="1" s="1"/>
  <c r="S454" i="1"/>
  <c r="CY454" i="1" s="1"/>
  <c r="X454" i="1" s="1"/>
  <c r="EC456" i="1" s="1"/>
  <c r="U454" i="1"/>
  <c r="DZ456" i="1" s="1"/>
  <c r="AC454" i="1"/>
  <c r="P454" i="1" s="1"/>
  <c r="AD454" i="1"/>
  <c r="AB454" i="1" s="1"/>
  <c r="AE454" i="1"/>
  <c r="Q454" i="1" s="1"/>
  <c r="DV456" i="1" s="1"/>
  <c r="AF454" i="1"/>
  <c r="AG454" i="1"/>
  <c r="CU454" i="1" s="1"/>
  <c r="T454" i="1" s="1"/>
  <c r="DY456" i="1" s="1"/>
  <c r="AH454" i="1"/>
  <c r="CV454" i="1" s="1"/>
  <c r="AI454" i="1"/>
  <c r="AJ454" i="1"/>
  <c r="CX454" i="1" s="1"/>
  <c r="W454" i="1" s="1"/>
  <c r="EB456" i="1" s="1"/>
  <c r="CQ454" i="1"/>
  <c r="CR454" i="1"/>
  <c r="CS454" i="1"/>
  <c r="CT454" i="1"/>
  <c r="CW454" i="1"/>
  <c r="V454" i="1" s="1"/>
  <c r="EA456" i="1" s="1"/>
  <c r="CZ454" i="1"/>
  <c r="Y454" i="1" s="1"/>
  <c r="ED456" i="1" s="1"/>
  <c r="FR454" i="1"/>
  <c r="GL454" i="1"/>
  <c r="GN454" i="1"/>
  <c r="GO454" i="1"/>
  <c r="GV454" i="1"/>
  <c r="HC454" i="1"/>
  <c r="GX454" i="1" s="1"/>
  <c r="GB456" i="1" s="1"/>
  <c r="B456" i="1"/>
  <c r="B451" i="1" s="1"/>
  <c r="C456" i="1"/>
  <c r="D456" i="1"/>
  <c r="D451" i="1" s="1"/>
  <c r="F456" i="1"/>
  <c r="G456" i="1"/>
  <c r="G451" i="1" s="1"/>
  <c r="AE456" i="1"/>
  <c r="R456" i="1" s="1"/>
  <c r="AF456" i="1"/>
  <c r="AO456" i="1"/>
  <c r="AQ456" i="1"/>
  <c r="F466" i="1" s="1"/>
  <c r="BC456" i="1"/>
  <c r="F472" i="1" s="1"/>
  <c r="BD456" i="1"/>
  <c r="BD451" i="1" s="1"/>
  <c r="BX456" i="1"/>
  <c r="BX451" i="1" s="1"/>
  <c r="BY456" i="1"/>
  <c r="AP456" i="1" s="1"/>
  <c r="BZ456" i="1"/>
  <c r="BZ451" i="1" s="1"/>
  <c r="CK456" i="1"/>
  <c r="CK451" i="1" s="1"/>
  <c r="CL456" i="1"/>
  <c r="CL451" i="1" s="1"/>
  <c r="CM456" i="1"/>
  <c r="DX456" i="1"/>
  <c r="DX451" i="1" s="1"/>
  <c r="EG456" i="1"/>
  <c r="P460" i="1" s="1"/>
  <c r="EI456" i="1"/>
  <c r="P466" i="1" s="1"/>
  <c r="EL456" i="1"/>
  <c r="EL451" i="1" s="1"/>
  <c r="EU456" i="1"/>
  <c r="P472" i="1" s="1"/>
  <c r="EV456" i="1"/>
  <c r="EV451" i="1" s="1"/>
  <c r="FP456" i="1"/>
  <c r="FY456" i="1" s="1"/>
  <c r="FQ456" i="1"/>
  <c r="FQ451" i="1" s="1"/>
  <c r="FR456" i="1"/>
  <c r="FR451" i="1" s="1"/>
  <c r="FT456" i="1"/>
  <c r="FT451" i="1" s="1"/>
  <c r="FU456" i="1"/>
  <c r="FU451" i="1" s="1"/>
  <c r="GC456" i="1"/>
  <c r="ET456" i="1" s="1"/>
  <c r="GD456" i="1"/>
  <c r="GE456" i="1"/>
  <c r="F460" i="1"/>
  <c r="P474" i="1"/>
  <c r="F481" i="1"/>
  <c r="D486" i="1"/>
  <c r="D488" i="1"/>
  <c r="E488" i="1"/>
  <c r="Z488" i="1"/>
  <c r="AA488" i="1"/>
  <c r="AM488" i="1"/>
  <c r="AN488" i="1"/>
  <c r="BE488" i="1"/>
  <c r="BF488" i="1"/>
  <c r="BG488" i="1"/>
  <c r="BH488" i="1"/>
  <c r="BI488" i="1"/>
  <c r="BJ488" i="1"/>
  <c r="BK488" i="1"/>
  <c r="BL488" i="1"/>
  <c r="BM488" i="1"/>
  <c r="BN488" i="1"/>
  <c r="BO488" i="1"/>
  <c r="BP488" i="1"/>
  <c r="BQ488" i="1"/>
  <c r="BR488" i="1"/>
  <c r="BS488" i="1"/>
  <c r="BT488" i="1"/>
  <c r="BU488" i="1"/>
  <c r="BV488" i="1"/>
  <c r="BW488" i="1"/>
  <c r="CK488" i="1"/>
  <c r="CN488" i="1"/>
  <c r="CO488" i="1"/>
  <c r="CP488" i="1"/>
  <c r="CQ488" i="1"/>
  <c r="CR488" i="1"/>
  <c r="CS488" i="1"/>
  <c r="CT488" i="1"/>
  <c r="CU488" i="1"/>
  <c r="CV488" i="1"/>
  <c r="CW488" i="1"/>
  <c r="CX488" i="1"/>
  <c r="CY488" i="1"/>
  <c r="CZ488" i="1"/>
  <c r="DA488" i="1"/>
  <c r="DB488" i="1"/>
  <c r="DC488" i="1"/>
  <c r="DD488" i="1"/>
  <c r="DE488" i="1"/>
  <c r="DF488" i="1"/>
  <c r="DR488" i="1"/>
  <c r="DS488" i="1"/>
  <c r="EE488" i="1"/>
  <c r="EF488" i="1"/>
  <c r="EW488" i="1"/>
  <c r="EX488" i="1"/>
  <c r="EY488" i="1"/>
  <c r="EZ488" i="1"/>
  <c r="FA488" i="1"/>
  <c r="FB488" i="1"/>
  <c r="FC488" i="1"/>
  <c r="FD488" i="1"/>
  <c r="FE488" i="1"/>
  <c r="FF488" i="1"/>
  <c r="FG488" i="1"/>
  <c r="FH488" i="1"/>
  <c r="FI488" i="1"/>
  <c r="FJ488" i="1"/>
  <c r="FK488" i="1"/>
  <c r="FL488" i="1"/>
  <c r="FM488" i="1"/>
  <c r="FN488" i="1"/>
  <c r="FO488" i="1"/>
  <c r="GC488" i="1"/>
  <c r="GF488" i="1"/>
  <c r="GG488" i="1"/>
  <c r="GH488" i="1"/>
  <c r="GI488" i="1"/>
  <c r="GJ488" i="1"/>
  <c r="GK488" i="1"/>
  <c r="GL488" i="1"/>
  <c r="GM488" i="1"/>
  <c r="GN488" i="1"/>
  <c r="GO488" i="1"/>
  <c r="GP488" i="1"/>
  <c r="GQ488" i="1"/>
  <c r="GR488" i="1"/>
  <c r="GS488" i="1"/>
  <c r="GT488" i="1"/>
  <c r="GU488" i="1"/>
  <c r="GV488" i="1"/>
  <c r="GW488" i="1"/>
  <c r="GX488" i="1"/>
  <c r="C490" i="1"/>
  <c r="D490" i="1"/>
  <c r="R490" i="1"/>
  <c r="GK490" i="1" s="1"/>
  <c r="AC490" i="1"/>
  <c r="AD490" i="1"/>
  <c r="AE490" i="1"/>
  <c r="Q490" i="1" s="1"/>
  <c r="AF490" i="1"/>
  <c r="S490" i="1" s="1"/>
  <c r="CZ490" i="1" s="1"/>
  <c r="Y490" i="1" s="1"/>
  <c r="AG490" i="1"/>
  <c r="AH490" i="1"/>
  <c r="CV490" i="1" s="1"/>
  <c r="U490" i="1" s="1"/>
  <c r="AI490" i="1"/>
  <c r="CW490" i="1" s="1"/>
  <c r="V490" i="1" s="1"/>
  <c r="AJ490" i="1"/>
  <c r="CX490" i="1" s="1"/>
  <c r="W490" i="1" s="1"/>
  <c r="CR490" i="1"/>
  <c r="CS490" i="1"/>
  <c r="CT490" i="1"/>
  <c r="CU490" i="1"/>
  <c r="T490" i="1" s="1"/>
  <c r="FR490" i="1"/>
  <c r="GL490" i="1"/>
  <c r="GN490" i="1"/>
  <c r="GP490" i="1"/>
  <c r="GV490" i="1"/>
  <c r="GX490" i="1"/>
  <c r="HC490" i="1"/>
  <c r="C491" i="1"/>
  <c r="D491" i="1"/>
  <c r="W491" i="1"/>
  <c r="AB491" i="1"/>
  <c r="AC491" i="1"/>
  <c r="P491" i="1" s="1"/>
  <c r="AE491" i="1"/>
  <c r="AD491" i="1" s="1"/>
  <c r="AF491" i="1"/>
  <c r="S491" i="1" s="1"/>
  <c r="AG491" i="1"/>
  <c r="CU491" i="1" s="1"/>
  <c r="T491" i="1" s="1"/>
  <c r="DY515" i="1" s="1"/>
  <c r="AH491" i="1"/>
  <c r="CV491" i="1" s="1"/>
  <c r="U491" i="1" s="1"/>
  <c r="AI491" i="1"/>
  <c r="CW491" i="1" s="1"/>
  <c r="V491" i="1" s="1"/>
  <c r="AJ491" i="1"/>
  <c r="CS491" i="1"/>
  <c r="CT491" i="1"/>
  <c r="CX491" i="1"/>
  <c r="CY491" i="1"/>
  <c r="X491" i="1" s="1"/>
  <c r="FR491" i="1"/>
  <c r="GL491" i="1"/>
  <c r="GN491" i="1"/>
  <c r="GP491" i="1"/>
  <c r="GV491" i="1"/>
  <c r="HC491" i="1" s="1"/>
  <c r="GX491" i="1" s="1"/>
  <c r="R492" i="1"/>
  <c r="GK492" i="1" s="1"/>
  <c r="AC492" i="1"/>
  <c r="AD492" i="1"/>
  <c r="AE492" i="1"/>
  <c r="Q492" i="1" s="1"/>
  <c r="AF492" i="1"/>
  <c r="S492" i="1" s="1"/>
  <c r="CY492" i="1" s="1"/>
  <c r="X492" i="1" s="1"/>
  <c r="AG492" i="1"/>
  <c r="AH492" i="1"/>
  <c r="CV492" i="1" s="1"/>
  <c r="U492" i="1" s="1"/>
  <c r="AI492" i="1"/>
  <c r="CW492" i="1" s="1"/>
  <c r="V492" i="1" s="1"/>
  <c r="AJ492" i="1"/>
  <c r="CX492" i="1" s="1"/>
  <c r="W492" i="1" s="1"/>
  <c r="CR492" i="1"/>
  <c r="CS492" i="1"/>
  <c r="CT492" i="1"/>
  <c r="CU492" i="1"/>
  <c r="T492" i="1" s="1"/>
  <c r="CZ492" i="1"/>
  <c r="Y492" i="1" s="1"/>
  <c r="FR492" i="1"/>
  <c r="GL492" i="1"/>
  <c r="GN492" i="1"/>
  <c r="GP492" i="1"/>
  <c r="GV492" i="1"/>
  <c r="GX492" i="1"/>
  <c r="HC492" i="1"/>
  <c r="P493" i="1"/>
  <c r="S493" i="1"/>
  <c r="CY493" i="1" s="1"/>
  <c r="X493" i="1" s="1"/>
  <c r="AC493" i="1"/>
  <c r="CQ493" i="1" s="1"/>
  <c r="AD493" i="1"/>
  <c r="AB493" i="1" s="1"/>
  <c r="AE493" i="1"/>
  <c r="Q493" i="1" s="1"/>
  <c r="AF493" i="1"/>
  <c r="AG493" i="1"/>
  <c r="AH493" i="1"/>
  <c r="AI493" i="1"/>
  <c r="CW493" i="1" s="1"/>
  <c r="V493" i="1" s="1"/>
  <c r="AJ493" i="1"/>
  <c r="CX493" i="1" s="1"/>
  <c r="W493" i="1" s="1"/>
  <c r="CR493" i="1"/>
  <c r="CT493" i="1"/>
  <c r="CU493" i="1"/>
  <c r="T493" i="1" s="1"/>
  <c r="CV493" i="1"/>
  <c r="U493" i="1" s="1"/>
  <c r="FR493" i="1"/>
  <c r="GL493" i="1"/>
  <c r="GN493" i="1"/>
  <c r="GP493" i="1"/>
  <c r="GV493" i="1"/>
  <c r="HC493" i="1"/>
  <c r="GX493" i="1" s="1"/>
  <c r="C494" i="1"/>
  <c r="D494" i="1"/>
  <c r="R494" i="1"/>
  <c r="GK494" i="1" s="1"/>
  <c r="AC494" i="1"/>
  <c r="AD494" i="1"/>
  <c r="AE494" i="1"/>
  <c r="Q494" i="1" s="1"/>
  <c r="AF494" i="1"/>
  <c r="S494" i="1" s="1"/>
  <c r="CY494" i="1" s="1"/>
  <c r="X494" i="1" s="1"/>
  <c r="AG494" i="1"/>
  <c r="AH494" i="1"/>
  <c r="CV494" i="1" s="1"/>
  <c r="U494" i="1" s="1"/>
  <c r="AI494" i="1"/>
  <c r="CW494" i="1" s="1"/>
  <c r="V494" i="1" s="1"/>
  <c r="AJ494" i="1"/>
  <c r="CX494" i="1" s="1"/>
  <c r="W494" i="1" s="1"/>
  <c r="CR494" i="1"/>
  <c r="CS494" i="1"/>
  <c r="CT494" i="1"/>
  <c r="CU494" i="1"/>
  <c r="T494" i="1" s="1"/>
  <c r="FR494" i="1"/>
  <c r="GL494" i="1"/>
  <c r="GN494" i="1"/>
  <c r="GP494" i="1"/>
  <c r="GV494" i="1"/>
  <c r="GX494" i="1"/>
  <c r="HC494" i="1"/>
  <c r="C495" i="1"/>
  <c r="D495" i="1"/>
  <c r="W495" i="1"/>
  <c r="AC495" i="1"/>
  <c r="P495" i="1" s="1"/>
  <c r="AE495" i="1"/>
  <c r="AD495" i="1" s="1"/>
  <c r="AB495" i="1" s="1"/>
  <c r="AF495" i="1"/>
  <c r="S495" i="1" s="1"/>
  <c r="CZ495" i="1" s="1"/>
  <c r="Y495" i="1" s="1"/>
  <c r="AG495" i="1"/>
  <c r="CU495" i="1" s="1"/>
  <c r="T495" i="1" s="1"/>
  <c r="AH495" i="1"/>
  <c r="CV495" i="1" s="1"/>
  <c r="U495" i="1" s="1"/>
  <c r="AI495" i="1"/>
  <c r="CW495" i="1" s="1"/>
  <c r="V495" i="1" s="1"/>
  <c r="AJ495" i="1"/>
  <c r="CS495" i="1"/>
  <c r="CT495" i="1"/>
  <c r="CX495" i="1"/>
  <c r="FR495" i="1"/>
  <c r="GL495" i="1"/>
  <c r="GN495" i="1"/>
  <c r="GP495" i="1"/>
  <c r="GV495" i="1"/>
  <c r="HC495" i="1" s="1"/>
  <c r="GX495" i="1" s="1"/>
  <c r="I496" i="1"/>
  <c r="T496" i="1"/>
  <c r="AC496" i="1"/>
  <c r="P496" i="1" s="1"/>
  <c r="AE496" i="1"/>
  <c r="AD496" i="1" s="1"/>
  <c r="AB496" i="1" s="1"/>
  <c r="AF496" i="1"/>
  <c r="S496" i="1" s="1"/>
  <c r="CZ496" i="1" s="1"/>
  <c r="Y496" i="1" s="1"/>
  <c r="AG496" i="1"/>
  <c r="CU496" i="1" s="1"/>
  <c r="AH496" i="1"/>
  <c r="CV496" i="1" s="1"/>
  <c r="U496" i="1" s="1"/>
  <c r="AI496" i="1"/>
  <c r="CW496" i="1" s="1"/>
  <c r="AJ496" i="1"/>
  <c r="CS496" i="1"/>
  <c r="CT496" i="1"/>
  <c r="CX496" i="1"/>
  <c r="FR496" i="1"/>
  <c r="GL496" i="1"/>
  <c r="GN496" i="1"/>
  <c r="GP496" i="1"/>
  <c r="GV496" i="1"/>
  <c r="HC496" i="1" s="1"/>
  <c r="GX496" i="1" s="1"/>
  <c r="I497" i="1"/>
  <c r="AC497" i="1"/>
  <c r="AE497" i="1"/>
  <c r="AD497" i="1" s="1"/>
  <c r="AB497" i="1" s="1"/>
  <c r="AF497" i="1"/>
  <c r="AG497" i="1"/>
  <c r="CU497" i="1" s="1"/>
  <c r="T497" i="1" s="1"/>
  <c r="AH497" i="1"/>
  <c r="CV497" i="1" s="1"/>
  <c r="AI497" i="1"/>
  <c r="CW497" i="1" s="1"/>
  <c r="V497" i="1" s="1"/>
  <c r="AJ497" i="1"/>
  <c r="CS497" i="1"/>
  <c r="CT497" i="1"/>
  <c r="CX497" i="1"/>
  <c r="FR497" i="1"/>
  <c r="GL497" i="1"/>
  <c r="GN497" i="1"/>
  <c r="GP497" i="1"/>
  <c r="GV497" i="1"/>
  <c r="HC497" i="1" s="1"/>
  <c r="GX497" i="1" s="1"/>
  <c r="C498" i="1"/>
  <c r="D498" i="1"/>
  <c r="P498" i="1"/>
  <c r="S498" i="1"/>
  <c r="V498" i="1"/>
  <c r="AC498" i="1"/>
  <c r="AD498" i="1"/>
  <c r="AB498" i="1" s="1"/>
  <c r="AE498" i="1"/>
  <c r="Q498" i="1" s="1"/>
  <c r="AF498" i="1"/>
  <c r="CT498" i="1" s="1"/>
  <c r="AG498" i="1"/>
  <c r="CU498" i="1" s="1"/>
  <c r="T498" i="1" s="1"/>
  <c r="AH498" i="1"/>
  <c r="CV498" i="1" s="1"/>
  <c r="U498" i="1" s="1"/>
  <c r="AI498" i="1"/>
  <c r="AJ498" i="1"/>
  <c r="CQ498" i="1"/>
  <c r="CR498" i="1"/>
  <c r="CS498" i="1"/>
  <c r="CW498" i="1"/>
  <c r="CX498" i="1"/>
  <c r="W498" i="1" s="1"/>
  <c r="FR498" i="1"/>
  <c r="GL498" i="1"/>
  <c r="GN498" i="1"/>
  <c r="GP498" i="1"/>
  <c r="GV498" i="1"/>
  <c r="HC498" i="1"/>
  <c r="GX498" i="1" s="1"/>
  <c r="CJ515" i="1" s="1"/>
  <c r="C499" i="1"/>
  <c r="D499" i="1"/>
  <c r="R499" i="1"/>
  <c r="GK499" i="1" s="1"/>
  <c r="U499" i="1"/>
  <c r="AC499" i="1"/>
  <c r="CQ499" i="1" s="1"/>
  <c r="AE499" i="1"/>
  <c r="CS499" i="1" s="1"/>
  <c r="AF499" i="1"/>
  <c r="S499" i="1" s="1"/>
  <c r="CY499" i="1" s="1"/>
  <c r="X499" i="1" s="1"/>
  <c r="AG499" i="1"/>
  <c r="CU499" i="1" s="1"/>
  <c r="T499" i="1" s="1"/>
  <c r="AH499" i="1"/>
  <c r="AI499" i="1"/>
  <c r="AJ499" i="1"/>
  <c r="CR499" i="1"/>
  <c r="CV499" i="1"/>
  <c r="CW499" i="1"/>
  <c r="V499" i="1" s="1"/>
  <c r="CX499" i="1"/>
  <c r="W499" i="1" s="1"/>
  <c r="FR499" i="1"/>
  <c r="GL499" i="1"/>
  <c r="GN499" i="1"/>
  <c r="GP499" i="1"/>
  <c r="GV499" i="1"/>
  <c r="GX499" i="1"/>
  <c r="HC499" i="1"/>
  <c r="P500" i="1"/>
  <c r="S500" i="1"/>
  <c r="V500" i="1"/>
  <c r="AC500" i="1"/>
  <c r="AD500" i="1"/>
  <c r="AB500" i="1" s="1"/>
  <c r="AE500" i="1"/>
  <c r="Q500" i="1" s="1"/>
  <c r="AF500" i="1"/>
  <c r="CT500" i="1" s="1"/>
  <c r="AG500" i="1"/>
  <c r="CU500" i="1" s="1"/>
  <c r="T500" i="1" s="1"/>
  <c r="AG515" i="1" s="1"/>
  <c r="AH500" i="1"/>
  <c r="CV500" i="1" s="1"/>
  <c r="U500" i="1" s="1"/>
  <c r="AI500" i="1"/>
  <c r="AJ500" i="1"/>
  <c r="CQ500" i="1"/>
  <c r="CR500" i="1"/>
  <c r="CS500" i="1"/>
  <c r="CW500" i="1"/>
  <c r="CX500" i="1"/>
  <c r="W500" i="1" s="1"/>
  <c r="FR500" i="1"/>
  <c r="GL500" i="1"/>
  <c r="GN500" i="1"/>
  <c r="GP500" i="1"/>
  <c r="GV500" i="1"/>
  <c r="HC500" i="1"/>
  <c r="GX500" i="1" s="1"/>
  <c r="S501" i="1"/>
  <c r="W501" i="1"/>
  <c r="AC501" i="1"/>
  <c r="P501" i="1" s="1"/>
  <c r="AE501" i="1"/>
  <c r="AF501" i="1"/>
  <c r="AG501" i="1"/>
  <c r="CU501" i="1" s="1"/>
  <c r="T501" i="1" s="1"/>
  <c r="AH501" i="1"/>
  <c r="AI501" i="1"/>
  <c r="CW501" i="1" s="1"/>
  <c r="V501" i="1" s="1"/>
  <c r="AJ501" i="1"/>
  <c r="CS501" i="1"/>
  <c r="CT501" i="1"/>
  <c r="CV501" i="1"/>
  <c r="U501" i="1" s="1"/>
  <c r="CX501" i="1"/>
  <c r="CY501" i="1"/>
  <c r="X501" i="1" s="1"/>
  <c r="CZ501" i="1"/>
  <c r="Y501" i="1" s="1"/>
  <c r="FR501" i="1"/>
  <c r="GL501" i="1"/>
  <c r="GN501" i="1"/>
  <c r="GP501" i="1"/>
  <c r="GV501" i="1"/>
  <c r="HC501" i="1" s="1"/>
  <c r="GX501" i="1" s="1"/>
  <c r="C502" i="1"/>
  <c r="D502" i="1"/>
  <c r="P502" i="1"/>
  <c r="S502" i="1"/>
  <c r="V502" i="1"/>
  <c r="AC502" i="1"/>
  <c r="AD502" i="1"/>
  <c r="AB502" i="1" s="1"/>
  <c r="AE502" i="1"/>
  <c r="Q502" i="1" s="1"/>
  <c r="AF502" i="1"/>
  <c r="CT502" i="1" s="1"/>
  <c r="AG502" i="1"/>
  <c r="CU502" i="1" s="1"/>
  <c r="T502" i="1" s="1"/>
  <c r="AH502" i="1"/>
  <c r="CV502" i="1" s="1"/>
  <c r="U502" i="1" s="1"/>
  <c r="AI502" i="1"/>
  <c r="AJ502" i="1"/>
  <c r="CQ502" i="1"/>
  <c r="CR502" i="1"/>
  <c r="CS502" i="1"/>
  <c r="CW502" i="1"/>
  <c r="CX502" i="1"/>
  <c r="W502" i="1" s="1"/>
  <c r="FR502" i="1"/>
  <c r="GL502" i="1"/>
  <c r="GN502" i="1"/>
  <c r="GP502" i="1"/>
  <c r="GV502" i="1"/>
  <c r="HC502" i="1"/>
  <c r="GX502" i="1" s="1"/>
  <c r="C503" i="1"/>
  <c r="D503" i="1"/>
  <c r="R503" i="1"/>
  <c r="GK503" i="1" s="1"/>
  <c r="U503" i="1"/>
  <c r="AC503" i="1"/>
  <c r="AE503" i="1"/>
  <c r="CS503" i="1" s="1"/>
  <c r="AF503" i="1"/>
  <c r="S503" i="1" s="1"/>
  <c r="AG503" i="1"/>
  <c r="CU503" i="1" s="1"/>
  <c r="T503" i="1" s="1"/>
  <c r="AH503" i="1"/>
  <c r="AI503" i="1"/>
  <c r="AJ503" i="1"/>
  <c r="CQ503" i="1"/>
  <c r="CR503" i="1"/>
  <c r="CT503" i="1"/>
  <c r="CV503" i="1"/>
  <c r="CW503" i="1"/>
  <c r="V503" i="1" s="1"/>
  <c r="CX503" i="1"/>
  <c r="W503" i="1" s="1"/>
  <c r="FR503" i="1"/>
  <c r="GL503" i="1"/>
  <c r="GN503" i="1"/>
  <c r="GP503" i="1"/>
  <c r="GV503" i="1"/>
  <c r="GX503" i="1"/>
  <c r="HC503" i="1"/>
  <c r="P504" i="1"/>
  <c r="R504" i="1"/>
  <c r="GK504" i="1" s="1"/>
  <c r="S504" i="1"/>
  <c r="CZ504" i="1" s="1"/>
  <c r="Y504" i="1" s="1"/>
  <c r="V504" i="1"/>
  <c r="AC504" i="1"/>
  <c r="AD504" i="1"/>
  <c r="AB504" i="1" s="1"/>
  <c r="AE504" i="1"/>
  <c r="Q504" i="1" s="1"/>
  <c r="AF504" i="1"/>
  <c r="CT504" i="1" s="1"/>
  <c r="AG504" i="1"/>
  <c r="AH504" i="1"/>
  <c r="CV504" i="1" s="1"/>
  <c r="U504" i="1" s="1"/>
  <c r="AI504" i="1"/>
  <c r="AJ504" i="1"/>
  <c r="CQ504" i="1"/>
  <c r="CR504" i="1"/>
  <c r="CS504" i="1"/>
  <c r="CU504" i="1"/>
  <c r="T504" i="1" s="1"/>
  <c r="CW504" i="1"/>
  <c r="CX504" i="1"/>
  <c r="W504" i="1" s="1"/>
  <c r="FR504" i="1"/>
  <c r="GL504" i="1"/>
  <c r="GN504" i="1"/>
  <c r="GP504" i="1"/>
  <c r="GV504" i="1"/>
  <c r="HC504" i="1"/>
  <c r="GX504" i="1" s="1"/>
  <c r="Q505" i="1"/>
  <c r="S505" i="1"/>
  <c r="T505" i="1"/>
  <c r="W505" i="1"/>
  <c r="AC505" i="1"/>
  <c r="AE505" i="1"/>
  <c r="AF505" i="1"/>
  <c r="AG505" i="1"/>
  <c r="CU505" i="1" s="1"/>
  <c r="AH505" i="1"/>
  <c r="AI505" i="1"/>
  <c r="CW505" i="1" s="1"/>
  <c r="V505" i="1" s="1"/>
  <c r="AJ505" i="1"/>
  <c r="CS505" i="1"/>
  <c r="CT505" i="1"/>
  <c r="CV505" i="1"/>
  <c r="U505" i="1" s="1"/>
  <c r="CX505" i="1"/>
  <c r="CY505" i="1"/>
  <c r="X505" i="1" s="1"/>
  <c r="CZ505" i="1"/>
  <c r="Y505" i="1" s="1"/>
  <c r="FR505" i="1"/>
  <c r="GL505" i="1"/>
  <c r="GN505" i="1"/>
  <c r="GP505" i="1"/>
  <c r="GV505" i="1"/>
  <c r="HC505" i="1" s="1"/>
  <c r="GX505" i="1" s="1"/>
  <c r="C506" i="1"/>
  <c r="D506" i="1"/>
  <c r="P506" i="1"/>
  <c r="R506" i="1"/>
  <c r="GK506" i="1" s="1"/>
  <c r="S506" i="1"/>
  <c r="CZ506" i="1" s="1"/>
  <c r="V506" i="1"/>
  <c r="Y506" i="1"/>
  <c r="AB506" i="1"/>
  <c r="AC506" i="1"/>
  <c r="AD506" i="1"/>
  <c r="AE506" i="1"/>
  <c r="Q506" i="1" s="1"/>
  <c r="AF506" i="1"/>
  <c r="CT506" i="1" s="1"/>
  <c r="AG506" i="1"/>
  <c r="CU506" i="1" s="1"/>
  <c r="T506" i="1" s="1"/>
  <c r="AH506" i="1"/>
  <c r="CV506" i="1" s="1"/>
  <c r="U506" i="1" s="1"/>
  <c r="AI506" i="1"/>
  <c r="AJ506" i="1"/>
  <c r="CQ506" i="1"/>
  <c r="CR506" i="1"/>
  <c r="CS506" i="1"/>
  <c r="CW506" i="1"/>
  <c r="CX506" i="1"/>
  <c r="W506" i="1" s="1"/>
  <c r="CY506" i="1"/>
  <c r="X506" i="1" s="1"/>
  <c r="FR506" i="1"/>
  <c r="GL506" i="1"/>
  <c r="GN506" i="1"/>
  <c r="GP506" i="1"/>
  <c r="GV506" i="1"/>
  <c r="HC506" i="1"/>
  <c r="GX506" i="1" s="1"/>
  <c r="C507" i="1"/>
  <c r="D507" i="1"/>
  <c r="R507" i="1"/>
  <c r="GK507" i="1" s="1"/>
  <c r="U507" i="1"/>
  <c r="AC507" i="1"/>
  <c r="CQ507" i="1" s="1"/>
  <c r="AE507" i="1"/>
  <c r="CS507" i="1" s="1"/>
  <c r="AF507" i="1"/>
  <c r="S507" i="1" s="1"/>
  <c r="AG507" i="1"/>
  <c r="CU507" i="1" s="1"/>
  <c r="T507" i="1" s="1"/>
  <c r="AH507" i="1"/>
  <c r="AI507" i="1"/>
  <c r="AJ507" i="1"/>
  <c r="CR507" i="1"/>
  <c r="CV507" i="1"/>
  <c r="CW507" i="1"/>
  <c r="V507" i="1" s="1"/>
  <c r="CX507" i="1"/>
  <c r="W507" i="1" s="1"/>
  <c r="FR507" i="1"/>
  <c r="GL507" i="1"/>
  <c r="GN507" i="1"/>
  <c r="GP507" i="1"/>
  <c r="GV507" i="1"/>
  <c r="HC507" i="1"/>
  <c r="GX507" i="1" s="1"/>
  <c r="P508" i="1"/>
  <c r="R508" i="1"/>
  <c r="GK508" i="1" s="1"/>
  <c r="T508" i="1"/>
  <c r="V508" i="1"/>
  <c r="AC508" i="1"/>
  <c r="AD508" i="1"/>
  <c r="AB508" i="1" s="1"/>
  <c r="AE508" i="1"/>
  <c r="Q508" i="1" s="1"/>
  <c r="AF508" i="1"/>
  <c r="CT508" i="1" s="1"/>
  <c r="AG508" i="1"/>
  <c r="AH508" i="1"/>
  <c r="CV508" i="1" s="1"/>
  <c r="U508" i="1" s="1"/>
  <c r="AI508" i="1"/>
  <c r="AJ508" i="1"/>
  <c r="CQ508" i="1"/>
  <c r="CR508" i="1"/>
  <c r="CS508" i="1"/>
  <c r="CU508" i="1"/>
  <c r="CW508" i="1"/>
  <c r="CX508" i="1"/>
  <c r="W508" i="1" s="1"/>
  <c r="FR508" i="1"/>
  <c r="GL508" i="1"/>
  <c r="GN508" i="1"/>
  <c r="GP508" i="1"/>
  <c r="GV508" i="1"/>
  <c r="GX508" i="1"/>
  <c r="HC508" i="1"/>
  <c r="S509" i="1"/>
  <c r="CY509" i="1" s="1"/>
  <c r="X509" i="1" s="1"/>
  <c r="T509" i="1"/>
  <c r="AC509" i="1"/>
  <c r="AE509" i="1"/>
  <c r="CS509" i="1" s="1"/>
  <c r="AF509" i="1"/>
  <c r="AG509" i="1"/>
  <c r="CU509" i="1" s="1"/>
  <c r="AH509" i="1"/>
  <c r="CV509" i="1" s="1"/>
  <c r="U509" i="1" s="1"/>
  <c r="AI509" i="1"/>
  <c r="CW509" i="1" s="1"/>
  <c r="V509" i="1" s="1"/>
  <c r="AJ509" i="1"/>
  <c r="CR509" i="1"/>
  <c r="CT509" i="1"/>
  <c r="CX509" i="1"/>
  <c r="W509" i="1" s="1"/>
  <c r="CZ509" i="1"/>
  <c r="Y509" i="1" s="1"/>
  <c r="FR509" i="1"/>
  <c r="GL509" i="1"/>
  <c r="GN509" i="1"/>
  <c r="GP509" i="1"/>
  <c r="GV509" i="1"/>
  <c r="HC509" i="1" s="1"/>
  <c r="GX509" i="1" s="1"/>
  <c r="C510" i="1"/>
  <c r="D510" i="1"/>
  <c r="P510" i="1"/>
  <c r="CP510" i="1" s="1"/>
  <c r="O510" i="1" s="1"/>
  <c r="R510" i="1"/>
  <c r="GK510" i="1" s="1"/>
  <c r="S510" i="1"/>
  <c r="CZ510" i="1" s="1"/>
  <c r="V510" i="1"/>
  <c r="Y510" i="1"/>
  <c r="AC510" i="1"/>
  <c r="AD510" i="1"/>
  <c r="AE510" i="1"/>
  <c r="Q510" i="1" s="1"/>
  <c r="AF510" i="1"/>
  <c r="CT510" i="1" s="1"/>
  <c r="AG510" i="1"/>
  <c r="CU510" i="1" s="1"/>
  <c r="T510" i="1" s="1"/>
  <c r="AH510" i="1"/>
  <c r="CV510" i="1" s="1"/>
  <c r="U510" i="1" s="1"/>
  <c r="AI510" i="1"/>
  <c r="AJ510" i="1"/>
  <c r="CQ510" i="1"/>
  <c r="CR510" i="1"/>
  <c r="CS510" i="1"/>
  <c r="CW510" i="1"/>
  <c r="CX510" i="1"/>
  <c r="W510" i="1" s="1"/>
  <c r="CY510" i="1"/>
  <c r="X510" i="1" s="1"/>
  <c r="FR510" i="1"/>
  <c r="GL510" i="1"/>
  <c r="GN510" i="1"/>
  <c r="GP510" i="1"/>
  <c r="GV510" i="1"/>
  <c r="HC510" i="1"/>
  <c r="GX510" i="1" s="1"/>
  <c r="C511" i="1"/>
  <c r="D511" i="1"/>
  <c r="Q511" i="1"/>
  <c r="S511" i="1"/>
  <c r="CY511" i="1" s="1"/>
  <c r="X511" i="1" s="1"/>
  <c r="AC511" i="1"/>
  <c r="AE511" i="1"/>
  <c r="CS511" i="1" s="1"/>
  <c r="AF511" i="1"/>
  <c r="AG511" i="1"/>
  <c r="AH511" i="1"/>
  <c r="AI511" i="1"/>
  <c r="CW511" i="1" s="1"/>
  <c r="V511" i="1" s="1"/>
  <c r="AJ511" i="1"/>
  <c r="CX511" i="1" s="1"/>
  <c r="W511" i="1" s="1"/>
  <c r="CR511" i="1"/>
  <c r="CT511" i="1"/>
  <c r="CU511" i="1"/>
  <c r="T511" i="1" s="1"/>
  <c r="CV511" i="1"/>
  <c r="U511" i="1" s="1"/>
  <c r="FR511" i="1"/>
  <c r="GL511" i="1"/>
  <c r="GN511" i="1"/>
  <c r="GP511" i="1"/>
  <c r="GV511" i="1"/>
  <c r="HC511" i="1" s="1"/>
  <c r="GX511" i="1" s="1"/>
  <c r="P512" i="1"/>
  <c r="Q512" i="1"/>
  <c r="CP512" i="1" s="1"/>
  <c r="O512" i="1" s="1"/>
  <c r="R512" i="1"/>
  <c r="GK512" i="1" s="1"/>
  <c r="S512" i="1"/>
  <c r="CZ512" i="1" s="1"/>
  <c r="Y512" i="1" s="1"/>
  <c r="V512" i="1"/>
  <c r="AB512" i="1"/>
  <c r="AC512" i="1"/>
  <c r="AD512" i="1"/>
  <c r="AE512" i="1"/>
  <c r="AF512" i="1"/>
  <c r="CT512" i="1" s="1"/>
  <c r="AG512" i="1"/>
  <c r="CU512" i="1" s="1"/>
  <c r="T512" i="1" s="1"/>
  <c r="AH512" i="1"/>
  <c r="CV512" i="1" s="1"/>
  <c r="U512" i="1" s="1"/>
  <c r="AI512" i="1"/>
  <c r="AJ512" i="1"/>
  <c r="CQ512" i="1"/>
  <c r="CR512" i="1"/>
  <c r="CS512" i="1"/>
  <c r="CW512" i="1"/>
  <c r="CX512" i="1"/>
  <c r="W512" i="1" s="1"/>
  <c r="FR512" i="1"/>
  <c r="GL512" i="1"/>
  <c r="GN512" i="1"/>
  <c r="CB515" i="1" s="1"/>
  <c r="GP512" i="1"/>
  <c r="GV512" i="1"/>
  <c r="HC512" i="1" s="1"/>
  <c r="GX512" i="1" s="1"/>
  <c r="Q513" i="1"/>
  <c r="CP513" i="1" s="1"/>
  <c r="O513" i="1" s="1"/>
  <c r="S513" i="1"/>
  <c r="CY513" i="1" s="1"/>
  <c r="X513" i="1" s="1"/>
  <c r="AB513" i="1"/>
  <c r="AC513" i="1"/>
  <c r="P513" i="1" s="1"/>
  <c r="AE513" i="1"/>
  <c r="AD513" i="1" s="1"/>
  <c r="AF513" i="1"/>
  <c r="AG513" i="1"/>
  <c r="CU513" i="1" s="1"/>
  <c r="T513" i="1" s="1"/>
  <c r="AH513" i="1"/>
  <c r="CV513" i="1" s="1"/>
  <c r="U513" i="1" s="1"/>
  <c r="AI513" i="1"/>
  <c r="CW513" i="1" s="1"/>
  <c r="V513" i="1" s="1"/>
  <c r="AJ513" i="1"/>
  <c r="CR513" i="1"/>
  <c r="CT513" i="1"/>
  <c r="CX513" i="1"/>
  <c r="W513" i="1" s="1"/>
  <c r="FR513" i="1"/>
  <c r="GL513" i="1"/>
  <c r="GN513" i="1"/>
  <c r="GP513" i="1"/>
  <c r="GV513" i="1"/>
  <c r="HC513" i="1" s="1"/>
  <c r="GX513" i="1" s="1"/>
  <c r="B515" i="1"/>
  <c r="B488" i="1" s="1"/>
  <c r="C515" i="1"/>
  <c r="C488" i="1" s="1"/>
  <c r="D515" i="1"/>
  <c r="F515" i="1"/>
  <c r="F488" i="1" s="1"/>
  <c r="G515" i="1"/>
  <c r="G488" i="1" s="1"/>
  <c r="BB515" i="1"/>
  <c r="BB488" i="1" s="1"/>
  <c r="BX515" i="1"/>
  <c r="BX488" i="1" s="1"/>
  <c r="BZ515" i="1"/>
  <c r="BZ488" i="1" s="1"/>
  <c r="CD515" i="1"/>
  <c r="CD488" i="1" s="1"/>
  <c r="CK515" i="1"/>
  <c r="CL515" i="1"/>
  <c r="CL488" i="1" s="1"/>
  <c r="CM515" i="1"/>
  <c r="CM488" i="1" s="1"/>
  <c r="EG515" i="1"/>
  <c r="P519" i="1" s="1"/>
  <c r="EM515" i="1"/>
  <c r="P534" i="1" s="1"/>
  <c r="ET515" i="1"/>
  <c r="ET488" i="1" s="1"/>
  <c r="EU515" i="1"/>
  <c r="EU488" i="1" s="1"/>
  <c r="FP515" i="1"/>
  <c r="FP488" i="1" s="1"/>
  <c r="FR515" i="1"/>
  <c r="FR488" i="1" s="1"/>
  <c r="FT515" i="1"/>
  <c r="FT488" i="1" s="1"/>
  <c r="FV515" i="1"/>
  <c r="FV488" i="1" s="1"/>
  <c r="GC515" i="1"/>
  <c r="GD515" i="1"/>
  <c r="GD488" i="1" s="1"/>
  <c r="GE515" i="1"/>
  <c r="GE488" i="1" s="1"/>
  <c r="P528" i="1"/>
  <c r="P531" i="1"/>
  <c r="B545" i="1"/>
  <c r="B22" i="1" s="1"/>
  <c r="C545" i="1"/>
  <c r="C22" i="1" s="1"/>
  <c r="D545" i="1"/>
  <c r="D22" i="1" s="1"/>
  <c r="F545" i="1"/>
  <c r="F22" i="1" s="1"/>
  <c r="G545" i="1"/>
  <c r="G22" i="1" s="1"/>
  <c r="B575" i="1"/>
  <c r="B18" i="1" s="1"/>
  <c r="C575" i="1"/>
  <c r="C18" i="1" s="1"/>
  <c r="D575" i="1"/>
  <c r="D18" i="1" s="1"/>
  <c r="F575" i="1"/>
  <c r="F18" i="1" s="1"/>
  <c r="G575" i="1"/>
  <c r="G18" i="1" s="1"/>
  <c r="J641" i="5" l="1"/>
  <c r="H461" i="5"/>
  <c r="J588" i="5"/>
  <c r="J282" i="5"/>
  <c r="J645" i="5"/>
  <c r="J649" i="5"/>
  <c r="J183" i="5"/>
  <c r="I14" i="5"/>
  <c r="H645" i="5"/>
  <c r="H649" i="5"/>
  <c r="H282" i="5"/>
  <c r="H183" i="5"/>
  <c r="I19" i="5"/>
  <c r="AB505" i="1"/>
  <c r="GB515" i="1"/>
  <c r="AH515" i="1"/>
  <c r="CJ488" i="1"/>
  <c r="BA515" i="1"/>
  <c r="CB488" i="1"/>
  <c r="AS515" i="1"/>
  <c r="GM510" i="1"/>
  <c r="CY507" i="1"/>
  <c r="X507" i="1" s="1"/>
  <c r="CZ507" i="1"/>
  <c r="Y507" i="1" s="1"/>
  <c r="DY488" i="1"/>
  <c r="DL515" i="1"/>
  <c r="EA515" i="1"/>
  <c r="CY503" i="1"/>
  <c r="X503" i="1" s="1"/>
  <c r="CZ503" i="1"/>
  <c r="Y503" i="1" s="1"/>
  <c r="AG488" i="1"/>
  <c r="T515" i="1"/>
  <c r="AD511" i="1"/>
  <c r="AB510" i="1"/>
  <c r="CP506" i="1"/>
  <c r="O506" i="1" s="1"/>
  <c r="CY502" i="1"/>
  <c r="X502" i="1" s="1"/>
  <c r="CZ502" i="1"/>
  <c r="Y502" i="1" s="1"/>
  <c r="CT499" i="1"/>
  <c r="S497" i="1"/>
  <c r="DX515" i="1" s="1"/>
  <c r="Q496" i="1"/>
  <c r="AD515" i="1" s="1"/>
  <c r="W496" i="1"/>
  <c r="AJ515" i="1" s="1"/>
  <c r="CY495" i="1"/>
  <c r="X495" i="1" s="1"/>
  <c r="CZ494" i="1"/>
  <c r="Y494" i="1" s="1"/>
  <c r="P494" i="1"/>
  <c r="CP494" i="1" s="1"/>
  <c r="O494" i="1" s="1"/>
  <c r="CQ494" i="1"/>
  <c r="AB494" i="1"/>
  <c r="FY451" i="1"/>
  <c r="EP456" i="1"/>
  <c r="F470" i="1"/>
  <c r="R451" i="1"/>
  <c r="ES456" i="1"/>
  <c r="GB451" i="1"/>
  <c r="ED451" i="1"/>
  <c r="DQ456" i="1"/>
  <c r="DO456" i="1"/>
  <c r="EB451" i="1"/>
  <c r="P456" i="1"/>
  <c r="CF456" i="1"/>
  <c r="AC451" i="1"/>
  <c r="CH456" i="1"/>
  <c r="CE456" i="1"/>
  <c r="AH410" i="1"/>
  <c r="U419" i="1"/>
  <c r="AZ378" i="1"/>
  <c r="CI371" i="1"/>
  <c r="CG515" i="1"/>
  <c r="GO510" i="1"/>
  <c r="CP502" i="1"/>
  <c r="O502" i="1" s="1"/>
  <c r="CY498" i="1"/>
  <c r="X498" i="1" s="1"/>
  <c r="CZ498" i="1"/>
  <c r="Y498" i="1" s="1"/>
  <c r="P469" i="1"/>
  <c r="ET451" i="1"/>
  <c r="DN456" i="1"/>
  <c r="EA451" i="1"/>
  <c r="CP454" i="1"/>
  <c r="O454" i="1" s="1"/>
  <c r="DU456" i="1"/>
  <c r="BA456" i="1"/>
  <c r="CJ451" i="1"/>
  <c r="AL451" i="1"/>
  <c r="Y456" i="1"/>
  <c r="T419" i="1"/>
  <c r="AG410" i="1"/>
  <c r="DI419" i="1"/>
  <c r="DV410" i="1"/>
  <c r="W378" i="1"/>
  <c r="AJ371" i="1"/>
  <c r="EB328" i="1"/>
  <c r="DO339" i="1"/>
  <c r="AB511" i="1"/>
  <c r="P511" i="1"/>
  <c r="CP511" i="1" s="1"/>
  <c r="O511" i="1" s="1"/>
  <c r="F528" i="1"/>
  <c r="EK515" i="1"/>
  <c r="AQ515" i="1"/>
  <c r="CZ513" i="1"/>
  <c r="Y513" i="1" s="1"/>
  <c r="GM513" i="1" s="1"/>
  <c r="CS513" i="1"/>
  <c r="R513" i="1"/>
  <c r="GK513" i="1" s="1"/>
  <c r="GO513" i="1" s="1"/>
  <c r="CY512" i="1"/>
  <c r="X512" i="1" s="1"/>
  <c r="GO512" i="1" s="1"/>
  <c r="R511" i="1"/>
  <c r="GK511" i="1" s="1"/>
  <c r="AD509" i="1"/>
  <c r="R509" i="1"/>
  <c r="GK509" i="1" s="1"/>
  <c r="CT507" i="1"/>
  <c r="CY504" i="1"/>
  <c r="X504" i="1" s="1"/>
  <c r="CZ499" i="1"/>
  <c r="Y499" i="1" s="1"/>
  <c r="CP498" i="1"/>
  <c r="O498" i="1" s="1"/>
  <c r="P497" i="1"/>
  <c r="CP493" i="1"/>
  <c r="O493" i="1" s="1"/>
  <c r="P490" i="1"/>
  <c r="CQ490" i="1"/>
  <c r="AB490" i="1"/>
  <c r="EM488" i="1"/>
  <c r="DM456" i="1"/>
  <c r="DZ451" i="1"/>
  <c r="CC451" i="1"/>
  <c r="AT456" i="1"/>
  <c r="X456" i="1"/>
  <c r="AK451" i="1"/>
  <c r="W456" i="1"/>
  <c r="AJ451" i="1"/>
  <c r="CY416" i="1"/>
  <c r="X416" i="1" s="1"/>
  <c r="CZ416" i="1"/>
  <c r="Y416" i="1" s="1"/>
  <c r="AJ339" i="1"/>
  <c r="P509" i="1"/>
  <c r="CQ509" i="1"/>
  <c r="P499" i="1"/>
  <c r="BY515" i="1"/>
  <c r="CP496" i="1"/>
  <c r="O496" i="1" s="1"/>
  <c r="EG488" i="1"/>
  <c r="DL456" i="1"/>
  <c r="DY451" i="1"/>
  <c r="EC451" i="1"/>
  <c r="DP456" i="1"/>
  <c r="CB451" i="1"/>
  <c r="AS456" i="1"/>
  <c r="U456" i="1"/>
  <c r="AH451" i="1"/>
  <c r="AI451" i="1"/>
  <c r="V456" i="1"/>
  <c r="EL410" i="1"/>
  <c r="P437" i="1"/>
  <c r="FY515" i="1"/>
  <c r="BD515" i="1"/>
  <c r="CZ511" i="1"/>
  <c r="Y511" i="1" s="1"/>
  <c r="EI515" i="1"/>
  <c r="BC515" i="1"/>
  <c r="AO515" i="1"/>
  <c r="CQ513" i="1"/>
  <c r="CQ511" i="1"/>
  <c r="AB509" i="1"/>
  <c r="Q509" i="1"/>
  <c r="S508" i="1"/>
  <c r="AD505" i="1"/>
  <c r="R505" i="1"/>
  <c r="GK505" i="1" s="1"/>
  <c r="CR505" i="1"/>
  <c r="P503" i="1"/>
  <c r="CP503" i="1" s="1"/>
  <c r="O503" i="1" s="1"/>
  <c r="AD501" i="1"/>
  <c r="AB501" i="1" s="1"/>
  <c r="R501" i="1"/>
  <c r="GK501" i="1" s="1"/>
  <c r="CR501" i="1"/>
  <c r="Q501" i="1"/>
  <c r="CP501" i="1" s="1"/>
  <c r="O501" i="1" s="1"/>
  <c r="CY500" i="1"/>
  <c r="X500" i="1" s="1"/>
  <c r="CZ500" i="1"/>
  <c r="Y500" i="1" s="1"/>
  <c r="U497" i="1"/>
  <c r="DZ515" i="1" s="1"/>
  <c r="V496" i="1"/>
  <c r="AI515" i="1" s="1"/>
  <c r="CZ491" i="1"/>
  <c r="Y491" i="1" s="1"/>
  <c r="T456" i="1"/>
  <c r="AG451" i="1"/>
  <c r="DL419" i="1"/>
  <c r="DY410" i="1"/>
  <c r="EV515" i="1"/>
  <c r="AU515" i="1"/>
  <c r="P507" i="1"/>
  <c r="P505" i="1"/>
  <c r="CP505" i="1" s="1"/>
  <c r="O505" i="1" s="1"/>
  <c r="CQ505" i="1"/>
  <c r="CP504" i="1"/>
  <c r="O504" i="1" s="1"/>
  <c r="CP500" i="1"/>
  <c r="O500" i="1" s="1"/>
  <c r="Q497" i="1"/>
  <c r="W497" i="1"/>
  <c r="EB515" i="1" s="1"/>
  <c r="CY496" i="1"/>
  <c r="X496" i="1" s="1"/>
  <c r="FQ515" i="1"/>
  <c r="P492" i="1"/>
  <c r="CP492" i="1" s="1"/>
  <c r="O492" i="1" s="1"/>
  <c r="CQ492" i="1"/>
  <c r="AB492" i="1"/>
  <c r="AF515" i="1"/>
  <c r="CY490" i="1"/>
  <c r="X490" i="1" s="1"/>
  <c r="AP451" i="1"/>
  <c r="F465" i="1"/>
  <c r="DV451" i="1"/>
  <c r="DI456" i="1"/>
  <c r="Q456" i="1"/>
  <c r="AD451" i="1"/>
  <c r="DL378" i="1"/>
  <c r="DY371" i="1"/>
  <c r="ES419" i="1"/>
  <c r="S417" i="1"/>
  <c r="CT417" i="1"/>
  <c r="EK419" i="1"/>
  <c r="FT410" i="1"/>
  <c r="CX278" i="3"/>
  <c r="Q376" i="1"/>
  <c r="DV378" i="1" s="1"/>
  <c r="W376" i="1"/>
  <c r="EB378" i="1" s="1"/>
  <c r="S376" i="1"/>
  <c r="AD336" i="1"/>
  <c r="Q336" i="1"/>
  <c r="CP336" i="1" s="1"/>
  <c r="O336" i="1" s="1"/>
  <c r="CR336" i="1"/>
  <c r="R336" i="1"/>
  <c r="GK336" i="1" s="1"/>
  <c r="CS336" i="1"/>
  <c r="EM328" i="1"/>
  <c r="P358" i="1"/>
  <c r="EA339" i="1"/>
  <c r="AH285" i="1"/>
  <c r="U296" i="1"/>
  <c r="CD285" i="1"/>
  <c r="AU296" i="1"/>
  <c r="Q507" i="1"/>
  <c r="Q503" i="1"/>
  <c r="R502" i="1"/>
  <c r="GK502" i="1" s="1"/>
  <c r="R500" i="1"/>
  <c r="GK500" i="1" s="1"/>
  <c r="Q499" i="1"/>
  <c r="R498" i="1"/>
  <c r="GK498" i="1" s="1"/>
  <c r="CR497" i="1"/>
  <c r="CR496" i="1"/>
  <c r="CR495" i="1"/>
  <c r="CZ493" i="1"/>
  <c r="Y493" i="1" s="1"/>
  <c r="CR491" i="1"/>
  <c r="EK456" i="1"/>
  <c r="DW456" i="1"/>
  <c r="CP453" i="1"/>
  <c r="O453" i="1" s="1"/>
  <c r="GC451" i="1"/>
  <c r="GA419" i="1"/>
  <c r="EH419" i="1"/>
  <c r="AP419" i="1"/>
  <c r="CR417" i="1"/>
  <c r="AD417" i="1"/>
  <c r="AB417" i="1" s="1"/>
  <c r="R417" i="1"/>
  <c r="GK417" i="1" s="1"/>
  <c r="AD415" i="1"/>
  <c r="AB415" i="1" s="1"/>
  <c r="R415" i="1"/>
  <c r="GK415" i="1" s="1"/>
  <c r="CR415" i="1"/>
  <c r="CX282" i="3"/>
  <c r="S415" i="1"/>
  <c r="CJ419" i="1"/>
  <c r="CT412" i="1"/>
  <c r="AE419" i="1"/>
  <c r="CI410" i="1"/>
  <c r="AJ410" i="1"/>
  <c r="P389" i="1"/>
  <c r="EL371" i="1"/>
  <c r="P396" i="1"/>
  <c r="FT378" i="1"/>
  <c r="AH378" i="1"/>
  <c r="GA371" i="1"/>
  <c r="FR335" i="1"/>
  <c r="DU339" i="1"/>
  <c r="FV328" i="1"/>
  <c r="ET285" i="1"/>
  <c r="P309" i="1"/>
  <c r="FV285" i="1"/>
  <c r="EM296" i="1"/>
  <c r="CY288" i="1"/>
  <c r="X288" i="1" s="1"/>
  <c r="CZ288" i="1"/>
  <c r="Y288" i="1" s="1"/>
  <c r="AG296" i="1"/>
  <c r="FY202" i="1"/>
  <c r="EP253" i="1"/>
  <c r="BD202" i="1"/>
  <c r="F278" i="1"/>
  <c r="AD507" i="1"/>
  <c r="AB507" i="1" s="1"/>
  <c r="AD503" i="1"/>
  <c r="AB503" i="1" s="1"/>
  <c r="CQ501" i="1"/>
  <c r="AD499" i="1"/>
  <c r="AB499" i="1" s="1"/>
  <c r="CQ497" i="1"/>
  <c r="R497" i="1"/>
  <c r="GK497" i="1" s="1"/>
  <c r="CQ496" i="1"/>
  <c r="R496" i="1"/>
  <c r="CQ495" i="1"/>
  <c r="R495" i="1"/>
  <c r="GK495" i="1" s="1"/>
  <c r="CS493" i="1"/>
  <c r="CQ491" i="1"/>
  <c r="R491" i="1"/>
  <c r="GA456" i="1"/>
  <c r="CI456" i="1"/>
  <c r="EU451" i="1"/>
  <c r="EG451" i="1"/>
  <c r="AE451" i="1"/>
  <c r="F443" i="1"/>
  <c r="EP419" i="1"/>
  <c r="V417" i="1"/>
  <c r="P415" i="1"/>
  <c r="CP415" i="1" s="1"/>
  <c r="O415" i="1" s="1"/>
  <c r="CQ415" i="1"/>
  <c r="P414" i="1"/>
  <c r="AB414" i="1"/>
  <c r="CY412" i="1"/>
  <c r="X412" i="1" s="1"/>
  <c r="AK419" i="1" s="1"/>
  <c r="AF419" i="1"/>
  <c r="DX378" i="1"/>
  <c r="CY374" i="1"/>
  <c r="X374" i="1" s="1"/>
  <c r="CZ374" i="1"/>
  <c r="Y374" i="1" s="1"/>
  <c r="AG378" i="1"/>
  <c r="R378" i="1"/>
  <c r="AE371" i="1"/>
  <c r="FU371" i="1"/>
  <c r="BD328" i="1"/>
  <c r="F364" i="1"/>
  <c r="CJ339" i="1"/>
  <c r="R332" i="1"/>
  <c r="CR332" i="1"/>
  <c r="Q332" i="1"/>
  <c r="CS332" i="1"/>
  <c r="AD332" i="1"/>
  <c r="AB332" i="1" s="1"/>
  <c r="GB339" i="1"/>
  <c r="CP330" i="1"/>
  <c r="O330" i="1" s="1"/>
  <c r="AC339" i="1"/>
  <c r="CJ285" i="1"/>
  <c r="BA296" i="1"/>
  <c r="CZ291" i="1"/>
  <c r="Y291" i="1" s="1"/>
  <c r="CT288" i="1"/>
  <c r="Q495" i="1"/>
  <c r="CP495" i="1" s="1"/>
  <c r="O495" i="1" s="1"/>
  <c r="Q491" i="1"/>
  <c r="BY451" i="1"/>
  <c r="AX419" i="1"/>
  <c r="CX284" i="3"/>
  <c r="P417" i="1"/>
  <c r="CP417" i="1" s="1"/>
  <c r="O417" i="1" s="1"/>
  <c r="P416" i="1"/>
  <c r="CZ413" i="1"/>
  <c r="Y413" i="1" s="1"/>
  <c r="DX419" i="1"/>
  <c r="AL419" i="1"/>
  <c r="GD371" i="1"/>
  <c r="EU378" i="1"/>
  <c r="P376" i="1"/>
  <c r="R374" i="1"/>
  <c r="CR374" i="1"/>
  <c r="CS374" i="1"/>
  <c r="AD374" i="1"/>
  <c r="AB374" i="1" s="1"/>
  <c r="S373" i="1"/>
  <c r="CT373" i="1"/>
  <c r="EV328" i="1"/>
  <c r="P364" i="1"/>
  <c r="FR337" i="1"/>
  <c r="FQ339" i="1" s="1"/>
  <c r="Q335" i="1"/>
  <c r="CP335" i="1" s="1"/>
  <c r="O335" i="1" s="1"/>
  <c r="R335" i="1"/>
  <c r="GK335" i="1" s="1"/>
  <c r="CR335" i="1"/>
  <c r="CS335" i="1"/>
  <c r="AD335" i="1"/>
  <c r="AB335" i="1" s="1"/>
  <c r="FR334" i="1"/>
  <c r="BY339" i="1" s="1"/>
  <c r="CR333" i="1"/>
  <c r="Q333" i="1"/>
  <c r="CS333" i="1"/>
  <c r="R333" i="1"/>
  <c r="AD333" i="1"/>
  <c r="AB333" i="1" s="1"/>
  <c r="EU328" i="1"/>
  <c r="FR285" i="1"/>
  <c r="EI296" i="1"/>
  <c r="FY296" i="1"/>
  <c r="CT224" i="1"/>
  <c r="S224" i="1"/>
  <c r="R493" i="1"/>
  <c r="GK493" i="1" s="1"/>
  <c r="P481" i="1"/>
  <c r="EH456" i="1"/>
  <c r="CG456" i="1"/>
  <c r="BB456" i="1"/>
  <c r="AB453" i="1"/>
  <c r="AQ451" i="1"/>
  <c r="P423" i="1"/>
  <c r="EV419" i="1"/>
  <c r="U415" i="1"/>
  <c r="DZ419" i="1" s="1"/>
  <c r="W415" i="1"/>
  <c r="EB419" i="1" s="1"/>
  <c r="CY413" i="1"/>
  <c r="X413" i="1" s="1"/>
  <c r="R413" i="1"/>
  <c r="CR413" i="1"/>
  <c r="AD413" i="1"/>
  <c r="AB413" i="1" s="1"/>
  <c r="CX280" i="3"/>
  <c r="P413" i="1"/>
  <c r="P412" i="1"/>
  <c r="FU410" i="1"/>
  <c r="BZ410" i="1"/>
  <c r="P403" i="1"/>
  <c r="EV371" i="1"/>
  <c r="V376" i="1"/>
  <c r="CZ375" i="1"/>
  <c r="Y375" i="1" s="1"/>
  <c r="P375" i="1"/>
  <c r="CQ375" i="1"/>
  <c r="AB375" i="1"/>
  <c r="FQ371" i="1"/>
  <c r="EH378" i="1"/>
  <c r="CC371" i="1"/>
  <c r="CT334" i="1"/>
  <c r="S334" i="1"/>
  <c r="AF339" i="1" s="1"/>
  <c r="AI339" i="1"/>
  <c r="DY339" i="1"/>
  <c r="AH339" i="1"/>
  <c r="AD293" i="1"/>
  <c r="R293" i="1"/>
  <c r="GK293" i="1" s="1"/>
  <c r="CR293" i="1"/>
  <c r="CS293" i="1"/>
  <c r="Q293" i="1"/>
  <c r="CP288" i="1"/>
  <c r="O288" i="1" s="1"/>
  <c r="DU296" i="1"/>
  <c r="DK456" i="1"/>
  <c r="AF451" i="1"/>
  <c r="S456" i="1"/>
  <c r="ET419" i="1"/>
  <c r="AZ410" i="1"/>
  <c r="F430" i="1"/>
  <c r="W417" i="1"/>
  <c r="EA419" i="1"/>
  <c r="AS419" i="1"/>
  <c r="CB410" i="1"/>
  <c r="AI419" i="1"/>
  <c r="FR410" i="1"/>
  <c r="AT371" i="1"/>
  <c r="F396" i="1"/>
  <c r="V371" i="1"/>
  <c r="F401" i="1"/>
  <c r="U376" i="1"/>
  <c r="DZ378" i="1" s="1"/>
  <c r="GB378" i="1"/>
  <c r="EA378" i="1"/>
  <c r="CJ378" i="1"/>
  <c r="BY371" i="1"/>
  <c r="AP378" i="1"/>
  <c r="AB373" i="1"/>
  <c r="CY336" i="1"/>
  <c r="X336" i="1" s="1"/>
  <c r="CZ336" i="1"/>
  <c r="Y336" i="1" s="1"/>
  <c r="AU328" i="1"/>
  <c r="F358" i="1"/>
  <c r="FT328" i="1"/>
  <c r="EK339" i="1"/>
  <c r="DZ339" i="1"/>
  <c r="AG339" i="1"/>
  <c r="GM294" i="1"/>
  <c r="GO294" i="1"/>
  <c r="CZ292" i="1"/>
  <c r="Y292" i="1" s="1"/>
  <c r="CY292" i="1"/>
  <c r="X292" i="1" s="1"/>
  <c r="GB296" i="1"/>
  <c r="EA285" i="1"/>
  <c r="DN296" i="1"/>
  <c r="DZ296" i="1"/>
  <c r="AJ285" i="1"/>
  <c r="W296" i="1"/>
  <c r="Q416" i="1"/>
  <c r="Q412" i="1"/>
  <c r="EI378" i="1"/>
  <c r="BC378" i="1"/>
  <c r="AQ378" i="1"/>
  <c r="CR376" i="1"/>
  <c r="P374" i="1"/>
  <c r="Q373" i="1"/>
  <c r="EI339" i="1"/>
  <c r="BC339" i="1"/>
  <c r="AQ339" i="1"/>
  <c r="CR337" i="1"/>
  <c r="EG328" i="1"/>
  <c r="GE285" i="1"/>
  <c r="EV296" i="1"/>
  <c r="BY285" i="1"/>
  <c r="CI296" i="1"/>
  <c r="P293" i="1"/>
  <c r="CQ293" i="1"/>
  <c r="P291" i="1"/>
  <c r="CQ288" i="1"/>
  <c r="DV296" i="1"/>
  <c r="S287" i="1"/>
  <c r="CT287" i="1"/>
  <c r="BB285" i="1"/>
  <c r="CL202" i="1"/>
  <c r="BC253" i="1"/>
  <c r="CT243" i="1"/>
  <c r="S243" i="1"/>
  <c r="CY225" i="1"/>
  <c r="X225" i="1" s="1"/>
  <c r="CZ225" i="1"/>
  <c r="Y225" i="1" s="1"/>
  <c r="AD416" i="1"/>
  <c r="AB416" i="1" s="1"/>
  <c r="CT413" i="1"/>
  <c r="AD412" i="1"/>
  <c r="AB412" i="1" s="1"/>
  <c r="P382" i="1"/>
  <c r="FY378" i="1"/>
  <c r="CG378" i="1"/>
  <c r="CQ376" i="1"/>
  <c r="R376" i="1"/>
  <c r="GK376" i="1" s="1"/>
  <c r="CT374" i="1"/>
  <c r="AD373" i="1"/>
  <c r="P373" i="1"/>
  <c r="FY339" i="1"/>
  <c r="CG339" i="1"/>
  <c r="CQ337" i="1"/>
  <c r="R337" i="1"/>
  <c r="GK337" i="1" s="1"/>
  <c r="CT336" i="1"/>
  <c r="AB336" i="1"/>
  <c r="AD334" i="1"/>
  <c r="BX285" i="1"/>
  <c r="AO296" i="1"/>
  <c r="AB293" i="1"/>
  <c r="CP292" i="1"/>
  <c r="O292" i="1" s="1"/>
  <c r="EB296" i="1"/>
  <c r="CR287" i="1"/>
  <c r="AD287" i="1"/>
  <c r="AB287" i="1" s="1"/>
  <c r="R287" i="1"/>
  <c r="GC285" i="1"/>
  <c r="EI202" i="1"/>
  <c r="P263" i="1"/>
  <c r="CK202" i="1"/>
  <c r="BB253" i="1"/>
  <c r="W251" i="1"/>
  <c r="CT227" i="1"/>
  <c r="S227" i="1"/>
  <c r="AB227" i="1"/>
  <c r="FR202" i="1"/>
  <c r="Q337" i="1"/>
  <c r="CP337" i="1" s="1"/>
  <c r="O337" i="1" s="1"/>
  <c r="GM337" i="1" s="1"/>
  <c r="AB334" i="1"/>
  <c r="GA296" i="1"/>
  <c r="F303" i="1"/>
  <c r="AX285" i="1"/>
  <c r="S290" i="1"/>
  <c r="DX296" i="1" s="1"/>
  <c r="CT290" i="1"/>
  <c r="AB288" i="1"/>
  <c r="CG285" i="1"/>
  <c r="GE202" i="1"/>
  <c r="EV253" i="1"/>
  <c r="FQ202" i="1"/>
  <c r="GA253" i="1"/>
  <c r="EH253" i="1"/>
  <c r="T251" i="1"/>
  <c r="R244" i="1"/>
  <c r="GK244" i="1" s="1"/>
  <c r="CR244" i="1"/>
  <c r="CS244" i="1"/>
  <c r="AD244" i="1"/>
  <c r="AB244" i="1" s="1"/>
  <c r="BZ253" i="1"/>
  <c r="CX216" i="3"/>
  <c r="CX217" i="3"/>
  <c r="CX214" i="3"/>
  <c r="CX220" i="3"/>
  <c r="CX215" i="3"/>
  <c r="CX218" i="3"/>
  <c r="CX212" i="3"/>
  <c r="CX219" i="3"/>
  <c r="CX213" i="3"/>
  <c r="Q233" i="1"/>
  <c r="R233" i="1"/>
  <c r="GK233" i="1" s="1"/>
  <c r="T233" i="1"/>
  <c r="GX233" i="1"/>
  <c r="Q414" i="1"/>
  <c r="Q375" i="1"/>
  <c r="DX339" i="1"/>
  <c r="CY335" i="1"/>
  <c r="X335" i="1" s="1"/>
  <c r="EC339" i="1" s="1"/>
  <c r="R334" i="1"/>
  <c r="GK334" i="1" s="1"/>
  <c r="CZ332" i="1"/>
  <c r="Y332" i="1" s="1"/>
  <c r="CZ331" i="1"/>
  <c r="Y331" i="1" s="1"/>
  <c r="ED339" i="1" s="1"/>
  <c r="FP285" i="1"/>
  <c r="EG296" i="1"/>
  <c r="AB294" i="1"/>
  <c r="CT291" i="1"/>
  <c r="CR290" i="1"/>
  <c r="AD290" i="1"/>
  <c r="AB290" i="1" s="1"/>
  <c r="R290" i="1"/>
  <c r="R289" i="1"/>
  <c r="GK289" i="1" s="1"/>
  <c r="CS289" i="1"/>
  <c r="CY289" i="1"/>
  <c r="X289" i="1" s="1"/>
  <c r="GO289" i="1" s="1"/>
  <c r="CZ289" i="1"/>
  <c r="Y289" i="1" s="1"/>
  <c r="CB296" i="1"/>
  <c r="AI296" i="1"/>
  <c r="CX271" i="3"/>
  <c r="P287" i="1"/>
  <c r="CT251" i="1"/>
  <c r="CX265" i="3"/>
  <c r="CX268" i="3"/>
  <c r="CX266" i="3"/>
  <c r="CX267" i="3"/>
  <c r="CX269" i="3"/>
  <c r="CX270" i="3"/>
  <c r="P249" i="1"/>
  <c r="Q249" i="1"/>
  <c r="I251" i="1"/>
  <c r="S251" i="1" s="1"/>
  <c r="U247" i="1"/>
  <c r="Q234" i="1"/>
  <c r="R234" i="1"/>
  <c r="GK234" i="1" s="1"/>
  <c r="T234" i="1"/>
  <c r="GX234" i="1"/>
  <c r="CT230" i="1"/>
  <c r="S230" i="1"/>
  <c r="AB230" i="1"/>
  <c r="BY253" i="1"/>
  <c r="CP331" i="1"/>
  <c r="O331" i="1" s="1"/>
  <c r="EH296" i="1"/>
  <c r="CM285" i="1"/>
  <c r="BD296" i="1"/>
  <c r="FT296" i="1"/>
  <c r="DY296" i="1"/>
  <c r="F306" i="1"/>
  <c r="AQ285" i="1"/>
  <c r="BZ285" i="1"/>
  <c r="I235" i="1"/>
  <c r="Q291" i="1"/>
  <c r="AD296" i="1" s="1"/>
  <c r="CS288" i="1"/>
  <c r="P257" i="1"/>
  <c r="CR250" i="1"/>
  <c r="CP245" i="1"/>
  <c r="O245" i="1" s="1"/>
  <c r="Q244" i="1"/>
  <c r="CP244" i="1" s="1"/>
  <c r="O244" i="1" s="1"/>
  <c r="V240" i="1"/>
  <c r="Q239" i="1"/>
  <c r="CP239" i="1" s="1"/>
  <c r="O239" i="1" s="1"/>
  <c r="S239" i="1"/>
  <c r="Q238" i="1"/>
  <c r="CP238" i="1" s="1"/>
  <c r="O238" i="1" s="1"/>
  <c r="S238" i="1"/>
  <c r="CX235" i="3"/>
  <c r="CX232" i="3"/>
  <c r="CX238" i="3"/>
  <c r="CX233" i="3"/>
  <c r="CX239" i="3"/>
  <c r="CX231" i="3"/>
  <c r="CX234" i="3"/>
  <c r="CX237" i="3"/>
  <c r="CX240" i="3"/>
  <c r="CX236" i="3"/>
  <c r="Q237" i="1"/>
  <c r="CP237" i="1" s="1"/>
  <c r="O237" i="1" s="1"/>
  <c r="S237" i="1"/>
  <c r="P235" i="1"/>
  <c r="W234" i="1"/>
  <c r="P234" i="1"/>
  <c r="W233" i="1"/>
  <c r="P233" i="1"/>
  <c r="CP233" i="1" s="1"/>
  <c r="O233" i="1" s="1"/>
  <c r="CX201" i="3"/>
  <c r="Q230" i="1"/>
  <c r="AB228" i="1"/>
  <c r="CS226" i="1"/>
  <c r="AD226" i="1"/>
  <c r="AB226" i="1" s="1"/>
  <c r="R226" i="1"/>
  <c r="GK226" i="1" s="1"/>
  <c r="AB224" i="1"/>
  <c r="W223" i="1"/>
  <c r="W221" i="1"/>
  <c r="S219" i="1"/>
  <c r="CT219" i="1"/>
  <c r="V211" i="1"/>
  <c r="R206" i="1"/>
  <c r="CR206" i="1"/>
  <c r="CS206" i="1"/>
  <c r="AD206" i="1"/>
  <c r="AB206" i="1" s="1"/>
  <c r="Q206" i="1"/>
  <c r="CP206" i="1" s="1"/>
  <c r="O206" i="1" s="1"/>
  <c r="EI109" i="1"/>
  <c r="P150" i="1"/>
  <c r="EU296" i="1"/>
  <c r="BC296" i="1"/>
  <c r="CR294" i="1"/>
  <c r="AD291" i="1"/>
  <c r="AB291" i="1" s="1"/>
  <c r="CR288" i="1"/>
  <c r="F257" i="1"/>
  <c r="AD251" i="1"/>
  <c r="AB251" i="1" s="1"/>
  <c r="CS249" i="1"/>
  <c r="S249" i="1"/>
  <c r="AB245" i="1"/>
  <c r="CX253" i="3"/>
  <c r="CX256" i="3"/>
  <c r="CX257" i="3"/>
  <c r="CX255" i="3"/>
  <c r="CX258" i="3"/>
  <c r="CX254" i="3"/>
  <c r="Q245" i="1"/>
  <c r="AB242" i="1"/>
  <c r="U240" i="1"/>
  <c r="GX239" i="1"/>
  <c r="GX238" i="1"/>
  <c r="GX237" i="1"/>
  <c r="S236" i="1"/>
  <c r="CT236" i="1"/>
  <c r="CX204" i="3"/>
  <c r="CX210" i="3"/>
  <c r="CX205" i="3"/>
  <c r="CX211" i="3"/>
  <c r="CX208" i="3"/>
  <c r="CX203" i="3"/>
  <c r="CX209" i="3"/>
  <c r="CX206" i="3"/>
  <c r="CX207" i="3"/>
  <c r="Q232" i="1"/>
  <c r="CP232" i="1" s="1"/>
  <c r="O232" i="1" s="1"/>
  <c r="S232" i="1"/>
  <c r="W230" i="1"/>
  <c r="P230" i="1"/>
  <c r="CP230" i="1" s="1"/>
  <c r="O230" i="1" s="1"/>
  <c r="R229" i="1"/>
  <c r="GK229" i="1" s="1"/>
  <c r="Q222" i="1"/>
  <c r="S222" i="1"/>
  <c r="P222" i="1"/>
  <c r="CP222" i="1" s="1"/>
  <c r="O222" i="1" s="1"/>
  <c r="V222" i="1"/>
  <c r="CX183" i="3"/>
  <c r="Q214" i="1"/>
  <c r="P214" i="1"/>
  <c r="R214" i="1"/>
  <c r="GK214" i="1" s="1"/>
  <c r="CP212" i="1"/>
  <c r="O212" i="1" s="1"/>
  <c r="T211" i="1"/>
  <c r="S209" i="1"/>
  <c r="CT209" i="1"/>
  <c r="AD137" i="1"/>
  <c r="R137" i="1"/>
  <c r="GK137" i="1" s="1"/>
  <c r="CR137" i="1"/>
  <c r="CS137" i="1"/>
  <c r="Q137" i="1"/>
  <c r="CR249" i="1"/>
  <c r="CX259" i="3"/>
  <c r="CX262" i="3"/>
  <c r="CX263" i="3"/>
  <c r="CX261" i="3"/>
  <c r="CX264" i="3"/>
  <c r="CX260" i="3"/>
  <c r="Q248" i="1"/>
  <c r="CP248" i="1" s="1"/>
  <c r="O248" i="1" s="1"/>
  <c r="S247" i="1"/>
  <c r="W246" i="1"/>
  <c r="CX247" i="3"/>
  <c r="CX250" i="3"/>
  <c r="CX251" i="3"/>
  <c r="CX249" i="3"/>
  <c r="CX252" i="3"/>
  <c r="CX248" i="3"/>
  <c r="S244" i="1"/>
  <c r="AB243" i="1"/>
  <c r="CP243" i="1"/>
  <c r="O243" i="1" s="1"/>
  <c r="T240" i="1"/>
  <c r="CP236" i="1"/>
  <c r="O236" i="1" s="1"/>
  <c r="V235" i="1"/>
  <c r="U235" i="1"/>
  <c r="V234" i="1"/>
  <c r="U234" i="1"/>
  <c r="V233" i="1"/>
  <c r="U233" i="1"/>
  <c r="S231" i="1"/>
  <c r="CT231" i="1"/>
  <c r="CX200" i="3"/>
  <c r="Q229" i="1"/>
  <c r="CP229" i="1" s="1"/>
  <c r="O229" i="1" s="1"/>
  <c r="S229" i="1"/>
  <c r="GX223" i="1"/>
  <c r="U223" i="1"/>
  <c r="GX221" i="1"/>
  <c r="U221" i="1"/>
  <c r="CP220" i="1"/>
  <c r="O220" i="1" s="1"/>
  <c r="CT214" i="1"/>
  <c r="S214" i="1"/>
  <c r="AB214" i="1"/>
  <c r="P213" i="1"/>
  <c r="AB213" i="1"/>
  <c r="CQ213" i="1"/>
  <c r="CX180" i="3"/>
  <c r="Q211" i="1"/>
  <c r="P211" i="1"/>
  <c r="R211" i="1"/>
  <c r="GK211" i="1" s="1"/>
  <c r="I250" i="1"/>
  <c r="AD247" i="1"/>
  <c r="AB247" i="1" s="1"/>
  <c r="CR247" i="1"/>
  <c r="R247" i="1"/>
  <c r="GK247" i="1" s="1"/>
  <c r="AB246" i="1"/>
  <c r="I246" i="1"/>
  <c r="CT245" i="1"/>
  <c r="S241" i="1"/>
  <c r="CP241" i="1" s="1"/>
  <c r="O241" i="1" s="1"/>
  <c r="S240" i="1"/>
  <c r="V239" i="1"/>
  <c r="V238" i="1"/>
  <c r="GX229" i="1"/>
  <c r="S228" i="1"/>
  <c r="CT228" i="1"/>
  <c r="CY216" i="1"/>
  <c r="X216" i="1" s="1"/>
  <c r="CZ216" i="1"/>
  <c r="Y216" i="1" s="1"/>
  <c r="CT211" i="1"/>
  <c r="S211" i="1"/>
  <c r="AB211" i="1"/>
  <c r="CY205" i="1"/>
  <c r="X205" i="1" s="1"/>
  <c r="CZ205" i="1"/>
  <c r="Y205" i="1" s="1"/>
  <c r="AH109" i="1"/>
  <c r="U140" i="1"/>
  <c r="BA140" i="1"/>
  <c r="CJ109" i="1"/>
  <c r="W247" i="1"/>
  <c r="P247" i="1"/>
  <c r="CP247" i="1" s="1"/>
  <c r="O247" i="1" s="1"/>
  <c r="CX241" i="3"/>
  <c r="CX243" i="3"/>
  <c r="CX242" i="3"/>
  <c r="I242" i="1"/>
  <c r="W242" i="1" s="1"/>
  <c r="Q240" i="1"/>
  <c r="CP240" i="1" s="1"/>
  <c r="O240" i="1" s="1"/>
  <c r="CT235" i="1"/>
  <c r="S235" i="1"/>
  <c r="CT234" i="1"/>
  <c r="S234" i="1"/>
  <c r="CT233" i="1"/>
  <c r="S233" i="1"/>
  <c r="CP228" i="1"/>
  <c r="O228" i="1" s="1"/>
  <c r="CY226" i="1"/>
  <c r="X226" i="1" s="1"/>
  <c r="GM226" i="1" s="1"/>
  <c r="CZ226" i="1"/>
  <c r="Y226" i="1" s="1"/>
  <c r="FV253" i="1"/>
  <c r="Q223" i="1"/>
  <c r="S223" i="1"/>
  <c r="P223" i="1"/>
  <c r="V223" i="1"/>
  <c r="CX196" i="3"/>
  <c r="CX195" i="3"/>
  <c r="Q221" i="1"/>
  <c r="S221" i="1"/>
  <c r="P221" i="1"/>
  <c r="V221" i="1"/>
  <c r="CD253" i="1"/>
  <c r="AU140" i="1"/>
  <c r="CD109" i="1"/>
  <c r="R134" i="1"/>
  <c r="GK134" i="1" s="1"/>
  <c r="CR134" i="1"/>
  <c r="AD134" i="1"/>
  <c r="AB134" i="1" s="1"/>
  <c r="CS134" i="1"/>
  <c r="Q134" i="1"/>
  <c r="CQ218" i="1"/>
  <c r="AB218" i="1"/>
  <c r="U214" i="1"/>
  <c r="U211" i="1"/>
  <c r="BB109" i="1"/>
  <c r="BB170" i="1"/>
  <c r="CZ131" i="1"/>
  <c r="Y131" i="1" s="1"/>
  <c r="CY131" i="1"/>
  <c r="X131" i="1" s="1"/>
  <c r="CR246" i="1"/>
  <c r="CR245" i="1"/>
  <c r="CR240" i="1"/>
  <c r="CR235" i="1"/>
  <c r="CR234" i="1"/>
  <c r="CR233" i="1"/>
  <c r="Q231" i="1"/>
  <c r="CP231" i="1" s="1"/>
  <c r="O231" i="1" s="1"/>
  <c r="CR230" i="1"/>
  <c r="Q228" i="1"/>
  <c r="CR227" i="1"/>
  <c r="Q225" i="1"/>
  <c r="CP225" i="1" s="1"/>
  <c r="O225" i="1" s="1"/>
  <c r="CR224" i="1"/>
  <c r="CS219" i="1"/>
  <c r="P218" i="1"/>
  <c r="CP218" i="1" s="1"/>
  <c r="O218" i="1" s="1"/>
  <c r="AB217" i="1"/>
  <c r="P217" i="1"/>
  <c r="CP217" i="1" s="1"/>
  <c r="O217" i="1" s="1"/>
  <c r="R216" i="1"/>
  <c r="GK216" i="1" s="1"/>
  <c r="CS216" i="1"/>
  <c r="Q215" i="1"/>
  <c r="CP215" i="1" s="1"/>
  <c r="O215" i="1" s="1"/>
  <c r="W213" i="1"/>
  <c r="Q212" i="1"/>
  <c r="AB210" i="1"/>
  <c r="CY206" i="1"/>
  <c r="X206" i="1" s="1"/>
  <c r="CZ206" i="1"/>
  <c r="Y206" i="1" s="1"/>
  <c r="F153" i="1"/>
  <c r="Q115" i="1"/>
  <c r="CP115" i="1" s="1"/>
  <c r="O115" i="1" s="1"/>
  <c r="R115" i="1"/>
  <c r="GK115" i="1" s="1"/>
  <c r="CR115" i="1"/>
  <c r="CS115" i="1"/>
  <c r="AD115" i="1"/>
  <c r="AB115" i="1" s="1"/>
  <c r="CT114" i="1"/>
  <c r="S114" i="1"/>
  <c r="DZ140" i="1"/>
  <c r="CR239" i="1"/>
  <c r="CR238" i="1"/>
  <c r="CR237" i="1"/>
  <c r="CR232" i="1"/>
  <c r="CR229" i="1"/>
  <c r="Q227" i="1"/>
  <c r="CP227" i="1" s="1"/>
  <c r="O227" i="1" s="1"/>
  <c r="CT225" i="1"/>
  <c r="Q224" i="1"/>
  <c r="CP224" i="1" s="1"/>
  <c r="O224" i="1" s="1"/>
  <c r="CR223" i="1"/>
  <c r="CR222" i="1"/>
  <c r="CR221" i="1"/>
  <c r="CQ216" i="1"/>
  <c r="AB216" i="1"/>
  <c r="S215" i="1"/>
  <c r="CT215" i="1"/>
  <c r="S212" i="1"/>
  <c r="CT212" i="1"/>
  <c r="CR209" i="1"/>
  <c r="CS209" i="1"/>
  <c r="AD209" i="1"/>
  <c r="AB209" i="1" s="1"/>
  <c r="Q209" i="1"/>
  <c r="CP209" i="1" s="1"/>
  <c r="O209" i="1" s="1"/>
  <c r="P207" i="1"/>
  <c r="CQ207" i="1"/>
  <c r="AB207" i="1"/>
  <c r="FY109" i="1"/>
  <c r="EP140" i="1"/>
  <c r="AP109" i="1"/>
  <c r="F149" i="1"/>
  <c r="FQ109" i="1"/>
  <c r="GA140" i="1"/>
  <c r="EH140" i="1"/>
  <c r="EM30" i="1"/>
  <c r="P96" i="1"/>
  <c r="CX244" i="3"/>
  <c r="CX245" i="3"/>
  <c r="CX246" i="3"/>
  <c r="CX222" i="3"/>
  <c r="CX228" i="3"/>
  <c r="CX223" i="3"/>
  <c r="CX229" i="3"/>
  <c r="CX226" i="3"/>
  <c r="CX221" i="3"/>
  <c r="CX227" i="3"/>
  <c r="CX224" i="3"/>
  <c r="CX225" i="3"/>
  <c r="CX230" i="3"/>
  <c r="CX193" i="3"/>
  <c r="CX194" i="3"/>
  <c r="Q220" i="1"/>
  <c r="AD219" i="1"/>
  <c r="AB219" i="1" s="1"/>
  <c r="CZ218" i="1"/>
  <c r="Y218" i="1" s="1"/>
  <c r="R218" i="1"/>
  <c r="GK218" i="1" s="1"/>
  <c r="CS218" i="1"/>
  <c r="P216" i="1"/>
  <c r="CP216" i="1" s="1"/>
  <c r="O216" i="1" s="1"/>
  <c r="W214" i="1"/>
  <c r="CT213" i="1"/>
  <c r="W211" i="1"/>
  <c r="CZ207" i="1"/>
  <c r="Y207" i="1" s="1"/>
  <c r="P204" i="1"/>
  <c r="CQ204" i="1"/>
  <c r="AB204" i="1"/>
  <c r="GM138" i="1"/>
  <c r="GO138" i="1"/>
  <c r="T136" i="1"/>
  <c r="U136" i="1"/>
  <c r="FV109" i="1"/>
  <c r="EM140" i="1"/>
  <c r="S129" i="1"/>
  <c r="CT129" i="1"/>
  <c r="P125" i="1"/>
  <c r="CP125" i="1" s="1"/>
  <c r="O125" i="1" s="1"/>
  <c r="CQ125" i="1"/>
  <c r="AB125" i="1"/>
  <c r="CX182" i="3"/>
  <c r="Q213" i="1"/>
  <c r="CX152" i="3"/>
  <c r="Q136" i="1"/>
  <c r="P136" i="1"/>
  <c r="S136" i="1"/>
  <c r="V136" i="1"/>
  <c r="EA140" i="1" s="1"/>
  <c r="CY122" i="1"/>
  <c r="X122" i="1" s="1"/>
  <c r="CZ122" i="1"/>
  <c r="Y122" i="1" s="1"/>
  <c r="GO119" i="1"/>
  <c r="R208" i="1"/>
  <c r="GK208" i="1" s="1"/>
  <c r="CX168" i="3"/>
  <c r="CX169" i="3"/>
  <c r="CX167" i="3"/>
  <c r="CX170" i="3"/>
  <c r="R205" i="1"/>
  <c r="CX156" i="3"/>
  <c r="CX157" i="3"/>
  <c r="CX154" i="3"/>
  <c r="CX155" i="3"/>
  <c r="CX153" i="3"/>
  <c r="GE109" i="1"/>
  <c r="EV140" i="1"/>
  <c r="P137" i="1"/>
  <c r="CP137" i="1" s="1"/>
  <c r="O137" i="1" s="1"/>
  <c r="CQ137" i="1"/>
  <c r="AB135" i="1"/>
  <c r="R131" i="1"/>
  <c r="GK131" i="1" s="1"/>
  <c r="CR131" i="1"/>
  <c r="AD131" i="1"/>
  <c r="AB131" i="1" s="1"/>
  <c r="P124" i="1"/>
  <c r="CP124" i="1" s="1"/>
  <c r="O124" i="1" s="1"/>
  <c r="CQ124" i="1"/>
  <c r="AB124" i="1"/>
  <c r="CR119" i="1"/>
  <c r="CS119" i="1"/>
  <c r="R119" i="1"/>
  <c r="GK119" i="1" s="1"/>
  <c r="GM119" i="1" s="1"/>
  <c r="AD119" i="1"/>
  <c r="AB119" i="1" s="1"/>
  <c r="P116" i="1"/>
  <c r="Q116" i="1"/>
  <c r="R116" i="1"/>
  <c r="S116" i="1"/>
  <c r="CP114" i="1"/>
  <c r="O114" i="1" s="1"/>
  <c r="CY113" i="1"/>
  <c r="X113" i="1" s="1"/>
  <c r="CZ113" i="1"/>
  <c r="Y113" i="1" s="1"/>
  <c r="CR217" i="1"/>
  <c r="Q208" i="1"/>
  <c r="CP208" i="1" s="1"/>
  <c r="O208" i="1" s="1"/>
  <c r="CT206" i="1"/>
  <c r="Q205" i="1"/>
  <c r="EG140" i="1"/>
  <c r="FP109" i="1"/>
  <c r="AB137" i="1"/>
  <c r="GX136" i="1"/>
  <c r="GB140" i="1" s="1"/>
  <c r="CT135" i="1"/>
  <c r="V131" i="1"/>
  <c r="AI140" i="1" s="1"/>
  <c r="P131" i="1"/>
  <c r="CP131" i="1" s="1"/>
  <c r="O131" i="1" s="1"/>
  <c r="CY128" i="1"/>
  <c r="X128" i="1" s="1"/>
  <c r="GO128" i="1" s="1"/>
  <c r="R128" i="1"/>
  <c r="GK128" i="1" s="1"/>
  <c r="CR128" i="1"/>
  <c r="AD128" i="1"/>
  <c r="AB128" i="1" s="1"/>
  <c r="CZ123" i="1"/>
  <c r="Y123" i="1" s="1"/>
  <c r="P123" i="1"/>
  <c r="CP123" i="1" s="1"/>
  <c r="O123" i="1" s="1"/>
  <c r="CQ123" i="1"/>
  <c r="AB123" i="1"/>
  <c r="CR120" i="1"/>
  <c r="CS120" i="1"/>
  <c r="R120" i="1"/>
  <c r="GK120" i="1" s="1"/>
  <c r="AD120" i="1"/>
  <c r="AB120" i="1" s="1"/>
  <c r="Q120" i="1"/>
  <c r="CP120" i="1" s="1"/>
  <c r="O120" i="1" s="1"/>
  <c r="AB114" i="1"/>
  <c r="FY30" i="1"/>
  <c r="EP77" i="1"/>
  <c r="CY74" i="1"/>
  <c r="X74" i="1" s="1"/>
  <c r="CZ74" i="1"/>
  <c r="Y74" i="1" s="1"/>
  <c r="CX175" i="3"/>
  <c r="CX178" i="3"/>
  <c r="CX176" i="3"/>
  <c r="CX177" i="3"/>
  <c r="V208" i="1"/>
  <c r="CX163" i="3"/>
  <c r="CX166" i="3"/>
  <c r="CX164" i="3"/>
  <c r="CX165" i="3"/>
  <c r="BY109" i="1"/>
  <c r="CI140" i="1"/>
  <c r="R136" i="1"/>
  <c r="GK136" i="1" s="1"/>
  <c r="CY130" i="1"/>
  <c r="X130" i="1" s="1"/>
  <c r="CZ130" i="1"/>
  <c r="Y130" i="1" s="1"/>
  <c r="AB129" i="1"/>
  <c r="P129" i="1"/>
  <c r="P122" i="1"/>
  <c r="CP122" i="1" s="1"/>
  <c r="O122" i="1" s="1"/>
  <c r="CQ122" i="1"/>
  <c r="AB122" i="1"/>
  <c r="CY117" i="1"/>
  <c r="X117" i="1" s="1"/>
  <c r="CZ117" i="1"/>
  <c r="Y117" i="1" s="1"/>
  <c r="Q210" i="1"/>
  <c r="CP210" i="1" s="1"/>
  <c r="O210" i="1" s="1"/>
  <c r="Q207" i="1"/>
  <c r="Q204" i="1"/>
  <c r="ET140" i="1"/>
  <c r="AB138" i="1"/>
  <c r="W136" i="1"/>
  <c r="W131" i="1"/>
  <c r="AJ140" i="1" s="1"/>
  <c r="CP130" i="1"/>
  <c r="O130" i="1" s="1"/>
  <c r="CY127" i="1"/>
  <c r="X127" i="1" s="1"/>
  <c r="CZ127" i="1"/>
  <c r="Y127" i="1" s="1"/>
  <c r="BZ140" i="1"/>
  <c r="GM121" i="1"/>
  <c r="GO121" i="1"/>
  <c r="CR118" i="1"/>
  <c r="Q118" i="1"/>
  <c r="CP118" i="1" s="1"/>
  <c r="O118" i="1" s="1"/>
  <c r="CS118" i="1"/>
  <c r="R118" i="1"/>
  <c r="GK118" i="1" s="1"/>
  <c r="AD118" i="1"/>
  <c r="AB118" i="1" s="1"/>
  <c r="W116" i="1"/>
  <c r="EB140" i="1" s="1"/>
  <c r="DY140" i="1"/>
  <c r="BX109" i="1"/>
  <c r="AU30" i="1"/>
  <c r="F96" i="1"/>
  <c r="BZ30" i="1"/>
  <c r="AQ77" i="1"/>
  <c r="CX174" i="3"/>
  <c r="CX172" i="3"/>
  <c r="CX173" i="3"/>
  <c r="CX171" i="3"/>
  <c r="CX162" i="3"/>
  <c r="CX160" i="3"/>
  <c r="CX161" i="3"/>
  <c r="CX159" i="3"/>
  <c r="CX158" i="3"/>
  <c r="CM109" i="1"/>
  <c r="BD140" i="1"/>
  <c r="S134" i="1"/>
  <c r="CT134" i="1"/>
  <c r="CY133" i="1"/>
  <c r="X133" i="1" s="1"/>
  <c r="GO133" i="1" s="1"/>
  <c r="CZ133" i="1"/>
  <c r="Y133" i="1" s="1"/>
  <c r="P132" i="1"/>
  <c r="AB132" i="1"/>
  <c r="P126" i="1"/>
  <c r="CP126" i="1" s="1"/>
  <c r="O126" i="1" s="1"/>
  <c r="CQ126" i="1"/>
  <c r="AB126" i="1"/>
  <c r="AG140" i="1"/>
  <c r="R130" i="1"/>
  <c r="GK130" i="1" s="1"/>
  <c r="Q129" i="1"/>
  <c r="CR117" i="1"/>
  <c r="Q117" i="1"/>
  <c r="CP117" i="1" s="1"/>
  <c r="O117" i="1" s="1"/>
  <c r="CT113" i="1"/>
  <c r="P111" i="1"/>
  <c r="CL30" i="1"/>
  <c r="BC77" i="1"/>
  <c r="GX73" i="1"/>
  <c r="CX119" i="3"/>
  <c r="P72" i="1"/>
  <c r="Q72" i="1"/>
  <c r="S72" i="1"/>
  <c r="V72" i="1"/>
  <c r="CY69" i="1"/>
  <c r="X69" i="1" s="1"/>
  <c r="CZ69" i="1"/>
  <c r="Y69" i="1" s="1"/>
  <c r="R66" i="1"/>
  <c r="GK66" i="1" s="1"/>
  <c r="CS66" i="1"/>
  <c r="CR66" i="1"/>
  <c r="Q66" i="1"/>
  <c r="CP66" i="1" s="1"/>
  <c r="O66" i="1" s="1"/>
  <c r="AD66" i="1"/>
  <c r="AB66" i="1" s="1"/>
  <c r="CY62" i="1"/>
  <c r="X62" i="1" s="1"/>
  <c r="CZ62" i="1"/>
  <c r="Y62" i="1" s="1"/>
  <c r="CP46" i="1"/>
  <c r="O46" i="1" s="1"/>
  <c r="BY77" i="1"/>
  <c r="CS133" i="1"/>
  <c r="CT131" i="1"/>
  <c r="CT128" i="1"/>
  <c r="Q127" i="1"/>
  <c r="CP127" i="1" s="1"/>
  <c r="O127" i="1" s="1"/>
  <c r="CS121" i="1"/>
  <c r="EH30" i="1"/>
  <c r="P86" i="1"/>
  <c r="BX30" i="1"/>
  <c r="CG77" i="1"/>
  <c r="AO77" i="1"/>
  <c r="CX120" i="3"/>
  <c r="Q73" i="1"/>
  <c r="GX70" i="1"/>
  <c r="CJ77" i="1" s="1"/>
  <c r="S61" i="1"/>
  <c r="AB61" i="1"/>
  <c r="CT61" i="1"/>
  <c r="CY46" i="1"/>
  <c r="X46" i="1" s="1"/>
  <c r="CZ46" i="1"/>
  <c r="Y46" i="1" s="1"/>
  <c r="R111" i="1"/>
  <c r="CR111" i="1"/>
  <c r="GE30" i="1"/>
  <c r="EV77" i="1"/>
  <c r="P68" i="1"/>
  <c r="CQ68" i="1"/>
  <c r="AB68" i="1"/>
  <c r="CY66" i="1"/>
  <c r="X66" i="1" s="1"/>
  <c r="CZ66" i="1"/>
  <c r="Y66" i="1" s="1"/>
  <c r="FU30" i="1"/>
  <c r="EL77" i="1"/>
  <c r="CR59" i="1"/>
  <c r="CS59" i="1"/>
  <c r="AD59" i="1"/>
  <c r="AB59" i="1" s="1"/>
  <c r="CZ49" i="1"/>
  <c r="Y49" i="1" s="1"/>
  <c r="CY49" i="1"/>
  <c r="X49" i="1" s="1"/>
  <c r="Q135" i="1"/>
  <c r="CP135" i="1" s="1"/>
  <c r="O135" i="1" s="1"/>
  <c r="R133" i="1"/>
  <c r="GK133" i="1" s="1"/>
  <c r="Q132" i="1"/>
  <c r="CQ121" i="1"/>
  <c r="AD117" i="1"/>
  <c r="CY115" i="1"/>
  <c r="X115" i="1" s="1"/>
  <c r="CQ113" i="1"/>
  <c r="P112" i="1"/>
  <c r="AD111" i="1"/>
  <c r="AB111" i="1" s="1"/>
  <c r="GD30" i="1"/>
  <c r="EU77" i="1"/>
  <c r="CQ118" i="1"/>
  <c r="AB117" i="1"/>
  <c r="FR30" i="1"/>
  <c r="EI77" i="1"/>
  <c r="S38" i="1"/>
  <c r="CT38" i="1"/>
  <c r="AT77" i="1"/>
  <c r="P75" i="1"/>
  <c r="S73" i="1"/>
  <c r="R72" i="1"/>
  <c r="GK72" i="1" s="1"/>
  <c r="S71" i="1"/>
  <c r="CT70" i="1"/>
  <c r="AB69" i="1"/>
  <c r="Q68" i="1"/>
  <c r="R67" i="1"/>
  <c r="GK67" i="1" s="1"/>
  <c r="CS67" i="1"/>
  <c r="CY67" i="1"/>
  <c r="X67" i="1" s="1"/>
  <c r="GN67" i="1" s="1"/>
  <c r="CZ67" i="1"/>
  <c r="Y67" i="1" s="1"/>
  <c r="S63" i="1"/>
  <c r="Q62" i="1"/>
  <c r="W62" i="1"/>
  <c r="S33" i="1"/>
  <c r="CT33" i="1"/>
  <c r="AD73" i="1"/>
  <c r="CR73" i="1"/>
  <c r="U72" i="1"/>
  <c r="CP69" i="1"/>
  <c r="O69" i="1" s="1"/>
  <c r="Q63" i="1"/>
  <c r="W63" i="1"/>
  <c r="P62" i="1"/>
  <c r="CP62" i="1" s="1"/>
  <c r="O62" i="1" s="1"/>
  <c r="CQ62" i="1"/>
  <c r="CP49" i="1"/>
  <c r="O49" i="1" s="1"/>
  <c r="CY44" i="1"/>
  <c r="X44" i="1" s="1"/>
  <c r="CZ44" i="1"/>
  <c r="Y44" i="1" s="1"/>
  <c r="CT43" i="1"/>
  <c r="S43" i="1"/>
  <c r="Q113" i="1"/>
  <c r="CP113" i="1" s="1"/>
  <c r="O113" i="1" s="1"/>
  <c r="GA77" i="1"/>
  <c r="BD77" i="1"/>
  <c r="R75" i="1"/>
  <c r="GK75" i="1" s="1"/>
  <c r="V73" i="1"/>
  <c r="P73" i="1"/>
  <c r="CP73" i="1" s="1"/>
  <c r="O73" i="1" s="1"/>
  <c r="R73" i="1"/>
  <c r="GK73" i="1" s="1"/>
  <c r="GX72" i="1"/>
  <c r="P71" i="1"/>
  <c r="W70" i="1"/>
  <c r="CX114" i="3"/>
  <c r="CX112" i="3"/>
  <c r="CX113" i="3"/>
  <c r="CX111" i="3"/>
  <c r="I70" i="1"/>
  <c r="T70" i="1" s="1"/>
  <c r="P63" i="1"/>
  <c r="CP63" i="1" s="1"/>
  <c r="O63" i="1" s="1"/>
  <c r="CQ63" i="1"/>
  <c r="AB62" i="1"/>
  <c r="U59" i="1"/>
  <c r="S56" i="1"/>
  <c r="CT56" i="1"/>
  <c r="AD75" i="1"/>
  <c r="AB75" i="1" s="1"/>
  <c r="AB74" i="1"/>
  <c r="AB73" i="1"/>
  <c r="S68" i="1"/>
  <c r="GX63" i="1"/>
  <c r="V63" i="1"/>
  <c r="AB63" i="1"/>
  <c r="CP57" i="1"/>
  <c r="O57" i="1" s="1"/>
  <c r="CP56" i="1"/>
  <c r="O56" i="1" s="1"/>
  <c r="AD54" i="1"/>
  <c r="AB54" i="1" s="1"/>
  <c r="CR54" i="1"/>
  <c r="CS54" i="1"/>
  <c r="Q54" i="1"/>
  <c r="CP54" i="1" s="1"/>
  <c r="O54" i="1" s="1"/>
  <c r="R54" i="1"/>
  <c r="GK54" i="1" s="1"/>
  <c r="CP45" i="1"/>
  <c r="O45" i="1" s="1"/>
  <c r="AD42" i="1"/>
  <c r="AB42" i="1" s="1"/>
  <c r="CR42" i="1"/>
  <c r="CS42" i="1"/>
  <c r="S75" i="1"/>
  <c r="AB70" i="1"/>
  <c r="AD68" i="1"/>
  <c r="CR68" i="1"/>
  <c r="R65" i="1"/>
  <c r="GK65" i="1" s="1"/>
  <c r="CS65" i="1"/>
  <c r="CY64" i="1"/>
  <c r="X64" i="1" s="1"/>
  <c r="CZ64" i="1"/>
  <c r="Y64" i="1" s="1"/>
  <c r="CP58" i="1"/>
  <c r="O58" i="1" s="1"/>
  <c r="R51" i="1"/>
  <c r="GK51" i="1" s="1"/>
  <c r="CR51" i="1"/>
  <c r="CS51" i="1"/>
  <c r="AD51" i="1"/>
  <c r="AB51" i="1" s="1"/>
  <c r="CS44" i="1"/>
  <c r="R44" i="1"/>
  <c r="GK44" i="1" s="1"/>
  <c r="CR44" i="1"/>
  <c r="Q44" i="1"/>
  <c r="CP44" i="1" s="1"/>
  <c r="O44" i="1" s="1"/>
  <c r="AD44" i="1"/>
  <c r="AB44" i="1" s="1"/>
  <c r="Q74" i="1"/>
  <c r="CP74" i="1" s="1"/>
  <c r="O74" i="1" s="1"/>
  <c r="Q71" i="1"/>
  <c r="Q69" i="1"/>
  <c r="CZ65" i="1"/>
  <c r="Y65" i="1" s="1"/>
  <c r="GN65" i="1" s="1"/>
  <c r="Q64" i="1"/>
  <c r="CR63" i="1"/>
  <c r="CR62" i="1"/>
  <c r="CX96" i="3"/>
  <c r="CX102" i="3"/>
  <c r="CX97" i="3"/>
  <c r="CX103" i="3"/>
  <c r="CX100" i="3"/>
  <c r="CX95" i="3"/>
  <c r="CX101" i="3"/>
  <c r="CX99" i="3"/>
  <c r="CX104" i="3"/>
  <c r="CX98" i="3"/>
  <c r="Q61" i="1"/>
  <c r="CP61" i="1" s="1"/>
  <c r="O61" i="1" s="1"/>
  <c r="S60" i="1"/>
  <c r="CP60" i="1" s="1"/>
  <c r="O60" i="1" s="1"/>
  <c r="I59" i="1"/>
  <c r="R59" i="1" s="1"/>
  <c r="GK59" i="1" s="1"/>
  <c r="Q58" i="1"/>
  <c r="S57" i="1"/>
  <c r="CQ56" i="1"/>
  <c r="S52" i="1"/>
  <c r="S47" i="1"/>
  <c r="AD43" i="1"/>
  <c r="AB43" i="1" s="1"/>
  <c r="CR43" i="1"/>
  <c r="R43" i="1"/>
  <c r="GK43" i="1" s="1"/>
  <c r="V42" i="1"/>
  <c r="P42" i="1"/>
  <c r="P40" i="1"/>
  <c r="CP40" i="1" s="1"/>
  <c r="O40" i="1" s="1"/>
  <c r="AB40" i="1"/>
  <c r="U39" i="1"/>
  <c r="V37" i="1"/>
  <c r="U37" i="1"/>
  <c r="CX108" i="3"/>
  <c r="CX109" i="3"/>
  <c r="CX110" i="3"/>
  <c r="P64" i="1"/>
  <c r="R63" i="1"/>
  <c r="GK63" i="1" s="1"/>
  <c r="R62" i="1"/>
  <c r="GK62" i="1" s="1"/>
  <c r="R57" i="1"/>
  <c r="GK57" i="1" s="1"/>
  <c r="AB52" i="1"/>
  <c r="S51" i="1"/>
  <c r="CS50" i="1"/>
  <c r="Q50" i="1"/>
  <c r="CP50" i="1" s="1"/>
  <c r="O50" i="1" s="1"/>
  <c r="AB47" i="1"/>
  <c r="AB45" i="1"/>
  <c r="V43" i="1"/>
  <c r="P43" i="1"/>
  <c r="Q43" i="1"/>
  <c r="V39" i="1"/>
  <c r="CX24" i="3"/>
  <c r="CX25" i="3"/>
  <c r="CX26" i="3"/>
  <c r="CX23" i="3"/>
  <c r="Q37" i="1"/>
  <c r="R37" i="1"/>
  <c r="GK37" i="1" s="1"/>
  <c r="CY36" i="1"/>
  <c r="X36" i="1" s="1"/>
  <c r="CZ36" i="1"/>
  <c r="Y36" i="1" s="1"/>
  <c r="CX90" i="3"/>
  <c r="CX85" i="3"/>
  <c r="CX91" i="3"/>
  <c r="CX86" i="3"/>
  <c r="CX92" i="3"/>
  <c r="CX88" i="3"/>
  <c r="CX94" i="3"/>
  <c r="CX89" i="3"/>
  <c r="CX93" i="3"/>
  <c r="CX87" i="3"/>
  <c r="Q57" i="1"/>
  <c r="AD55" i="1"/>
  <c r="AB55" i="1" s="1"/>
  <c r="CR55" i="1"/>
  <c r="CT54" i="1"/>
  <c r="AD53" i="1"/>
  <c r="AB53" i="1" s="1"/>
  <c r="CR53" i="1"/>
  <c r="CP52" i="1"/>
  <c r="O52" i="1" s="1"/>
  <c r="Q51" i="1"/>
  <c r="CP51" i="1" s="1"/>
  <c r="O51" i="1" s="1"/>
  <c r="CR50" i="1"/>
  <c r="CR48" i="1"/>
  <c r="AD48" i="1"/>
  <c r="AB48" i="1" s="1"/>
  <c r="CP47" i="1"/>
  <c r="O47" i="1" s="1"/>
  <c r="CQ46" i="1"/>
  <c r="AB38" i="1"/>
  <c r="AB33" i="1"/>
  <c r="CX115" i="3"/>
  <c r="CX118" i="3"/>
  <c r="CX116" i="3"/>
  <c r="CX117" i="3"/>
  <c r="CX106" i="3"/>
  <c r="CX107" i="3"/>
  <c r="CX105" i="3"/>
  <c r="R61" i="1"/>
  <c r="GK61" i="1" s="1"/>
  <c r="P55" i="1"/>
  <c r="CP55" i="1" s="1"/>
  <c r="O55" i="1" s="1"/>
  <c r="R55" i="1"/>
  <c r="GK55" i="1" s="1"/>
  <c r="R53" i="1"/>
  <c r="GK53" i="1" s="1"/>
  <c r="GM53" i="1" s="1"/>
  <c r="R48" i="1"/>
  <c r="GK48" i="1" s="1"/>
  <c r="GM48" i="1" s="1"/>
  <c r="CT41" i="1"/>
  <c r="S41" i="1"/>
  <c r="GX39" i="1"/>
  <c r="R39" i="1"/>
  <c r="GK39" i="1" s="1"/>
  <c r="CR35" i="1"/>
  <c r="Q35" i="1"/>
  <c r="CP35" i="1" s="1"/>
  <c r="O35" i="1" s="1"/>
  <c r="CS35" i="1"/>
  <c r="R35" i="1"/>
  <c r="GK35" i="1" s="1"/>
  <c r="AD35" i="1"/>
  <c r="CX78" i="3"/>
  <c r="CX84" i="3"/>
  <c r="CX79" i="3"/>
  <c r="CX80" i="3"/>
  <c r="CX76" i="3"/>
  <c r="CX82" i="3"/>
  <c r="CX77" i="3"/>
  <c r="CX83" i="3"/>
  <c r="CT42" i="1"/>
  <c r="S42" i="1"/>
  <c r="AD41" i="1"/>
  <c r="AB41" i="1" s="1"/>
  <c r="CR41" i="1"/>
  <c r="R41" i="1"/>
  <c r="GK41" i="1" s="1"/>
  <c r="CX28" i="3"/>
  <c r="Q39" i="1"/>
  <c r="CP39" i="1" s="1"/>
  <c r="O39" i="1" s="1"/>
  <c r="S39" i="1"/>
  <c r="CP37" i="1"/>
  <c r="O37" i="1" s="1"/>
  <c r="CQ36" i="1"/>
  <c r="P36" i="1"/>
  <c r="AB36" i="1"/>
  <c r="CS52" i="1"/>
  <c r="CS40" i="1"/>
  <c r="Q38" i="1"/>
  <c r="CP38" i="1" s="1"/>
  <c r="O38" i="1" s="1"/>
  <c r="CR37" i="1"/>
  <c r="S37" i="1"/>
  <c r="CT36" i="1"/>
  <c r="CX18" i="3"/>
  <c r="CX15" i="3"/>
  <c r="CX16" i="3"/>
  <c r="CX17" i="3"/>
  <c r="S34" i="1"/>
  <c r="CP34" i="1" s="1"/>
  <c r="O34" i="1" s="1"/>
  <c r="CQ33" i="1"/>
  <c r="CX6" i="3"/>
  <c r="CX7" i="3"/>
  <c r="CX8" i="3"/>
  <c r="CX9" i="3"/>
  <c r="CX10" i="3"/>
  <c r="Q33" i="1"/>
  <c r="CP33" i="1" s="1"/>
  <c r="O33" i="1" s="1"/>
  <c r="CX1" i="3"/>
  <c r="CX2" i="3"/>
  <c r="CX3" i="3"/>
  <c r="CX4" i="3"/>
  <c r="CX5" i="3"/>
  <c r="AB35" i="1"/>
  <c r="S32" i="1"/>
  <c r="U32" i="1"/>
  <c r="CX72" i="3"/>
  <c r="CX67" i="3"/>
  <c r="CX73" i="3"/>
  <c r="CX68" i="3"/>
  <c r="CX74" i="3"/>
  <c r="CX69" i="3"/>
  <c r="CX75" i="3"/>
  <c r="CX70" i="3"/>
  <c r="CX71" i="3"/>
  <c r="AD32" i="1"/>
  <c r="AB32" i="1" s="1"/>
  <c r="CR32" i="1"/>
  <c r="T32" i="1"/>
  <c r="CX19" i="3"/>
  <c r="CX20" i="3"/>
  <c r="CX21" i="3"/>
  <c r="CX22" i="3"/>
  <c r="Q36" i="1"/>
  <c r="CQ35" i="1"/>
  <c r="CX12" i="3"/>
  <c r="CX13" i="3"/>
  <c r="CX14" i="3"/>
  <c r="CX11" i="3"/>
  <c r="R33" i="1"/>
  <c r="P32" i="1"/>
  <c r="R32" i="1"/>
  <c r="CJ30" i="1" l="1"/>
  <c r="BA77" i="1"/>
  <c r="AD285" i="1"/>
  <c r="Q296" i="1"/>
  <c r="GM225" i="1"/>
  <c r="GO225" i="1"/>
  <c r="DK296" i="1"/>
  <c r="DX285" i="1"/>
  <c r="DX488" i="1"/>
  <c r="DK515" i="1"/>
  <c r="GN74" i="1"/>
  <c r="GM74" i="1"/>
  <c r="GM135" i="1"/>
  <c r="GO135" i="1"/>
  <c r="EA109" i="1"/>
  <c r="DN140" i="1"/>
  <c r="CZ251" i="1"/>
  <c r="Y251" i="1" s="1"/>
  <c r="CY251" i="1"/>
  <c r="X251" i="1" s="1"/>
  <c r="DZ371" i="1"/>
  <c r="DM378" i="1"/>
  <c r="DO419" i="1"/>
  <c r="EB410" i="1"/>
  <c r="GO501" i="1"/>
  <c r="GM501" i="1"/>
  <c r="AI109" i="1"/>
  <c r="V140" i="1"/>
  <c r="GM35" i="1"/>
  <c r="GN35" i="1"/>
  <c r="GN208" i="1"/>
  <c r="GM208" i="1"/>
  <c r="GM113" i="1"/>
  <c r="GO113" i="1"/>
  <c r="GO127" i="1"/>
  <c r="GM127" i="1"/>
  <c r="GM118" i="1"/>
  <c r="GO118" i="1"/>
  <c r="DZ410" i="1"/>
  <c r="DM419" i="1"/>
  <c r="GO495" i="1"/>
  <c r="GM495" i="1"/>
  <c r="DI378" i="1"/>
  <c r="DV371" i="1"/>
  <c r="EB109" i="1"/>
  <c r="DO140" i="1"/>
  <c r="AJ109" i="1"/>
  <c r="W140" i="1"/>
  <c r="GM210" i="1"/>
  <c r="GN210" i="1"/>
  <c r="GM248" i="1"/>
  <c r="GN248" i="1"/>
  <c r="AF328" i="1"/>
  <c r="S339" i="1"/>
  <c r="GB109" i="1"/>
  <c r="ES140" i="1"/>
  <c r="EC328" i="1"/>
  <c r="DP339" i="1"/>
  <c r="BY328" i="1"/>
  <c r="AP339" i="1"/>
  <c r="CI339" i="1"/>
  <c r="FQ328" i="1"/>
  <c r="EH339" i="1"/>
  <c r="GA339" i="1"/>
  <c r="CZ42" i="1"/>
  <c r="Y42" i="1" s="1"/>
  <c r="CY42" i="1"/>
  <c r="X42" i="1" s="1"/>
  <c r="CP64" i="1"/>
  <c r="O64" i="1" s="1"/>
  <c r="CZ57" i="1"/>
  <c r="Y57" i="1" s="1"/>
  <c r="CY57" i="1"/>
  <c r="X57" i="1" s="1"/>
  <c r="GN44" i="1"/>
  <c r="GM44" i="1"/>
  <c r="GM54" i="1"/>
  <c r="GN54" i="1"/>
  <c r="T59" i="1"/>
  <c r="DY77" i="1" s="1"/>
  <c r="V59" i="1"/>
  <c r="GM49" i="1"/>
  <c r="GN49" i="1"/>
  <c r="GX59" i="1"/>
  <c r="BY30" i="1"/>
  <c r="AP77" i="1"/>
  <c r="CI77" i="1"/>
  <c r="GN66" i="1"/>
  <c r="GM66" i="1"/>
  <c r="CP72" i="1"/>
  <c r="O72" i="1" s="1"/>
  <c r="GM65" i="1"/>
  <c r="CZ134" i="1"/>
  <c r="Y134" i="1" s="1"/>
  <c r="CY134" i="1"/>
  <c r="X134" i="1" s="1"/>
  <c r="AQ30" i="1"/>
  <c r="F87" i="1"/>
  <c r="CP129" i="1"/>
  <c r="O129" i="1" s="1"/>
  <c r="EP30" i="1"/>
  <c r="P84" i="1"/>
  <c r="EP170" i="1"/>
  <c r="GM123" i="1"/>
  <c r="GO123" i="1"/>
  <c r="GM131" i="1"/>
  <c r="GO131" i="1"/>
  <c r="EG109" i="1"/>
  <c r="P144" i="1"/>
  <c r="EG170" i="1"/>
  <c r="DV140" i="1"/>
  <c r="CP136" i="1"/>
  <c r="O136" i="1" s="1"/>
  <c r="AD140" i="1"/>
  <c r="EM109" i="1"/>
  <c r="P159" i="1"/>
  <c r="CP207" i="1"/>
  <c r="O207" i="1" s="1"/>
  <c r="CZ212" i="1"/>
  <c r="Y212" i="1" s="1"/>
  <c r="CY212" i="1"/>
  <c r="X212" i="1" s="1"/>
  <c r="GM217" i="1"/>
  <c r="GN217" i="1"/>
  <c r="BB26" i="1"/>
  <c r="F183" i="1"/>
  <c r="BB545" i="1"/>
  <c r="CP134" i="1"/>
  <c r="O134" i="1" s="1"/>
  <c r="AU109" i="1"/>
  <c r="AU170" i="1"/>
  <c r="F159" i="1"/>
  <c r="FV202" i="1"/>
  <c r="EM253" i="1"/>
  <c r="CZ234" i="1"/>
  <c r="Y234" i="1" s="1"/>
  <c r="CY234" i="1"/>
  <c r="X234" i="1" s="1"/>
  <c r="GM128" i="1"/>
  <c r="Q246" i="1"/>
  <c r="R246" i="1"/>
  <c r="GK246" i="1" s="1"/>
  <c r="T246" i="1"/>
  <c r="GX246" i="1"/>
  <c r="U246" i="1"/>
  <c r="P250" i="1"/>
  <c r="Q250" i="1"/>
  <c r="S250" i="1"/>
  <c r="T242" i="1"/>
  <c r="CY247" i="1"/>
  <c r="X247" i="1" s="1"/>
  <c r="CZ247" i="1"/>
  <c r="Y247" i="1" s="1"/>
  <c r="CZ222" i="1"/>
  <c r="Y222" i="1" s="1"/>
  <c r="CY222" i="1"/>
  <c r="X222" i="1" s="1"/>
  <c r="GK206" i="1"/>
  <c r="CZ219" i="1"/>
  <c r="Y219" i="1" s="1"/>
  <c r="CY219" i="1"/>
  <c r="X219" i="1" s="1"/>
  <c r="GM245" i="1"/>
  <c r="GN245" i="1"/>
  <c r="DY285" i="1"/>
  <c r="DL296" i="1"/>
  <c r="BY202" i="1"/>
  <c r="CI253" i="1"/>
  <c r="AP253" i="1"/>
  <c r="CP249" i="1"/>
  <c r="O249" i="1" s="1"/>
  <c r="CB285" i="1"/>
  <c r="AS296" i="1"/>
  <c r="ED328" i="1"/>
  <c r="DQ339" i="1"/>
  <c r="V251" i="1"/>
  <c r="CZ227" i="1"/>
  <c r="Y227" i="1" s="1"/>
  <c r="CY227" i="1"/>
  <c r="X227" i="1" s="1"/>
  <c r="GO227" i="1" s="1"/>
  <c r="GX251" i="1"/>
  <c r="AE296" i="1"/>
  <c r="GK287" i="1"/>
  <c r="AO285" i="1"/>
  <c r="F300" i="1"/>
  <c r="GO226" i="1"/>
  <c r="BC202" i="1"/>
  <c r="F269" i="1"/>
  <c r="BC328" i="1"/>
  <c r="F355" i="1"/>
  <c r="BC371" i="1"/>
  <c r="F394" i="1"/>
  <c r="DZ285" i="1"/>
  <c r="DM296" i="1"/>
  <c r="F387" i="1"/>
  <c r="AP371" i="1"/>
  <c r="ET410" i="1"/>
  <c r="P432" i="1"/>
  <c r="GM288" i="1"/>
  <c r="GO288" i="1"/>
  <c r="CP375" i="1"/>
  <c r="O375" i="1" s="1"/>
  <c r="CP376" i="1"/>
  <c r="O376" i="1" s="1"/>
  <c r="CP416" i="1"/>
  <c r="O416" i="1" s="1"/>
  <c r="DV515" i="1"/>
  <c r="F316" i="1"/>
  <c r="BA285" i="1"/>
  <c r="CP414" i="1"/>
  <c r="O414" i="1" s="1"/>
  <c r="CY415" i="1"/>
  <c r="X415" i="1" s="1"/>
  <c r="CZ415" i="1"/>
  <c r="Y415" i="1" s="1"/>
  <c r="GP453" i="1"/>
  <c r="CD456" i="1" s="1"/>
  <c r="AB456" i="1"/>
  <c r="GM453" i="1"/>
  <c r="CA456" i="1" s="1"/>
  <c r="EA328" i="1"/>
  <c r="DN339" i="1"/>
  <c r="GM336" i="1"/>
  <c r="GO500" i="1"/>
  <c r="GM500" i="1"/>
  <c r="AU488" i="1"/>
  <c r="F534" i="1"/>
  <c r="CP499" i="1"/>
  <c r="O499" i="1" s="1"/>
  <c r="CP490" i="1"/>
  <c r="O490" i="1" s="1"/>
  <c r="AC515" i="1"/>
  <c r="DI410" i="1"/>
  <c r="P431" i="1"/>
  <c r="CG488" i="1"/>
  <c r="AX515" i="1"/>
  <c r="CE451" i="1"/>
  <c r="AV456" i="1"/>
  <c r="DO451" i="1"/>
  <c r="P480" i="1"/>
  <c r="GM494" i="1"/>
  <c r="GO494" i="1"/>
  <c r="GM512" i="1"/>
  <c r="GA30" i="1"/>
  <c r="ER77" i="1"/>
  <c r="AG77" i="1"/>
  <c r="CZ39" i="1"/>
  <c r="Y39" i="1" s="1"/>
  <c r="CY39" i="1"/>
  <c r="X39" i="1" s="1"/>
  <c r="GM39" i="1" s="1"/>
  <c r="GK33" i="1"/>
  <c r="DW77" i="1"/>
  <c r="CY32" i="1"/>
  <c r="X32" i="1" s="1"/>
  <c r="CZ32" i="1"/>
  <c r="Y32" i="1" s="1"/>
  <c r="CP43" i="1"/>
  <c r="O43" i="1" s="1"/>
  <c r="CZ51" i="1"/>
  <c r="Y51" i="1" s="1"/>
  <c r="CY51" i="1"/>
  <c r="X51" i="1" s="1"/>
  <c r="GN51" i="1" s="1"/>
  <c r="AJ77" i="1"/>
  <c r="CY73" i="1"/>
  <c r="X73" i="1" s="1"/>
  <c r="GN73" i="1" s="1"/>
  <c r="CZ73" i="1"/>
  <c r="Y73" i="1" s="1"/>
  <c r="EI30" i="1"/>
  <c r="P87" i="1"/>
  <c r="EI170" i="1"/>
  <c r="CP112" i="1"/>
  <c r="O112" i="1" s="1"/>
  <c r="DU140" i="1"/>
  <c r="GN53" i="1"/>
  <c r="EL30" i="1"/>
  <c r="P95" i="1"/>
  <c r="CP68" i="1"/>
  <c r="O68" i="1" s="1"/>
  <c r="GN46" i="1"/>
  <c r="GM46" i="1"/>
  <c r="GM117" i="1"/>
  <c r="GO117" i="1"/>
  <c r="BD109" i="1"/>
  <c r="F165" i="1"/>
  <c r="CP116" i="1"/>
  <c r="O116" i="1" s="1"/>
  <c r="GN216" i="1"/>
  <c r="GM216" i="1"/>
  <c r="EP109" i="1"/>
  <c r="P147" i="1"/>
  <c r="CZ114" i="1"/>
  <c r="Y114" i="1" s="1"/>
  <c r="CY114" i="1"/>
  <c r="X114" i="1" s="1"/>
  <c r="DX140" i="1"/>
  <c r="GO115" i="1"/>
  <c r="GM115" i="1"/>
  <c r="CD202" i="1"/>
  <c r="AU253" i="1"/>
  <c r="CP213" i="1"/>
  <c r="O213" i="1" s="1"/>
  <c r="CP214" i="1"/>
  <c r="O214" i="1" s="1"/>
  <c r="CZ232" i="1"/>
  <c r="Y232" i="1" s="1"/>
  <c r="CY232" i="1"/>
  <c r="X232" i="1" s="1"/>
  <c r="GM232" i="1" s="1"/>
  <c r="CY236" i="1"/>
  <c r="X236" i="1" s="1"/>
  <c r="CZ236" i="1"/>
  <c r="Y236" i="1" s="1"/>
  <c r="GM236" i="1" s="1"/>
  <c r="CP234" i="1"/>
  <c r="O234" i="1" s="1"/>
  <c r="CZ239" i="1"/>
  <c r="Y239" i="1" s="1"/>
  <c r="CY239" i="1"/>
  <c r="X239" i="1" s="1"/>
  <c r="GM239" i="1" s="1"/>
  <c r="S246" i="1"/>
  <c r="EK296" i="1"/>
  <c r="FT285" i="1"/>
  <c r="EH202" i="1"/>
  <c r="P262" i="1"/>
  <c r="GA285" i="1"/>
  <c r="ER296" i="1"/>
  <c r="BB202" i="1"/>
  <c r="F266" i="1"/>
  <c r="CG328" i="1"/>
  <c r="AX339" i="1"/>
  <c r="CP291" i="1"/>
  <c r="O291" i="1" s="1"/>
  <c r="EV285" i="1"/>
  <c r="P321" i="1"/>
  <c r="P349" i="1"/>
  <c r="EI328" i="1"/>
  <c r="EI371" i="1"/>
  <c r="P388" i="1"/>
  <c r="DN285" i="1"/>
  <c r="P319" i="1"/>
  <c r="F436" i="1"/>
  <c r="AS410" i="1"/>
  <c r="S451" i="1"/>
  <c r="F471" i="1"/>
  <c r="GM289" i="1"/>
  <c r="AC419" i="1"/>
  <c r="CP412" i="1"/>
  <c r="O412" i="1" s="1"/>
  <c r="DW419" i="1"/>
  <c r="GK413" i="1"/>
  <c r="CP334" i="1"/>
  <c r="O334" i="1" s="1"/>
  <c r="GM335" i="1"/>
  <c r="CY373" i="1"/>
  <c r="X373" i="1" s="1"/>
  <c r="AK378" i="1" s="1"/>
  <c r="AF378" i="1"/>
  <c r="CZ373" i="1"/>
  <c r="Y373" i="1" s="1"/>
  <c r="AL378" i="1" s="1"/>
  <c r="EU371" i="1"/>
  <c r="P394" i="1"/>
  <c r="DW451" i="1"/>
  <c r="DJ456" i="1"/>
  <c r="P399" i="1"/>
  <c r="DL371" i="1"/>
  <c r="GM492" i="1"/>
  <c r="GO492" i="1"/>
  <c r="GO504" i="1"/>
  <c r="GM504" i="1"/>
  <c r="EV488" i="1"/>
  <c r="P540" i="1"/>
  <c r="BD488" i="1"/>
  <c r="F540" i="1"/>
  <c r="GM493" i="1"/>
  <c r="GO493" i="1"/>
  <c r="P363" i="1"/>
  <c r="DO328" i="1"/>
  <c r="F476" i="1"/>
  <c r="BA451" i="1"/>
  <c r="CH451" i="1"/>
  <c r="AY456" i="1"/>
  <c r="DQ451" i="1"/>
  <c r="P483" i="1"/>
  <c r="EP451" i="1"/>
  <c r="P463" i="1"/>
  <c r="T488" i="1"/>
  <c r="F536" i="1"/>
  <c r="BA488" i="1"/>
  <c r="F535" i="1"/>
  <c r="CY68" i="1"/>
  <c r="X68" i="1" s="1"/>
  <c r="CZ68" i="1"/>
  <c r="Y68" i="1" s="1"/>
  <c r="DV77" i="1"/>
  <c r="Q59" i="1"/>
  <c r="P59" i="1"/>
  <c r="W59" i="1"/>
  <c r="EB77" i="1" s="1"/>
  <c r="GM58" i="1"/>
  <c r="GN58" i="1"/>
  <c r="CZ43" i="1"/>
  <c r="Y43" i="1" s="1"/>
  <c r="CY43" i="1"/>
  <c r="X43" i="1" s="1"/>
  <c r="GM62" i="1"/>
  <c r="GN62" i="1"/>
  <c r="CP75" i="1"/>
  <c r="O75" i="1" s="1"/>
  <c r="S70" i="1"/>
  <c r="EV30" i="1"/>
  <c r="P102" i="1"/>
  <c r="EV170" i="1"/>
  <c r="AO30" i="1"/>
  <c r="F81" i="1"/>
  <c r="AO170" i="1"/>
  <c r="V70" i="1"/>
  <c r="AG109" i="1"/>
  <c r="T140" i="1"/>
  <c r="CP132" i="1"/>
  <c r="O132" i="1" s="1"/>
  <c r="BZ109" i="1"/>
  <c r="CG140" i="1"/>
  <c r="AQ140" i="1"/>
  <c r="AQ170" i="1" s="1"/>
  <c r="GM124" i="1"/>
  <c r="GO124" i="1"/>
  <c r="GM137" i="1"/>
  <c r="GO137" i="1"/>
  <c r="CP204" i="1"/>
  <c r="O204" i="1" s="1"/>
  <c r="EH109" i="1"/>
  <c r="EH170" i="1"/>
  <c r="P149" i="1"/>
  <c r="CZ215" i="1"/>
  <c r="Y215" i="1" s="1"/>
  <c r="CY215" i="1"/>
  <c r="X215" i="1" s="1"/>
  <c r="GM215" i="1" s="1"/>
  <c r="GN218" i="1"/>
  <c r="GM218" i="1"/>
  <c r="CZ235" i="1"/>
  <c r="Y235" i="1" s="1"/>
  <c r="CY235" i="1"/>
  <c r="X235" i="1" s="1"/>
  <c r="BA109" i="1"/>
  <c r="F160" i="1"/>
  <c r="V246" i="1"/>
  <c r="CP211" i="1"/>
  <c r="O211" i="1" s="1"/>
  <c r="CY231" i="1"/>
  <c r="X231" i="1" s="1"/>
  <c r="GN231" i="1" s="1"/>
  <c r="CZ231" i="1"/>
  <c r="Y231" i="1" s="1"/>
  <c r="GM206" i="1"/>
  <c r="GN206" i="1"/>
  <c r="EA253" i="1"/>
  <c r="R250" i="1"/>
  <c r="GK250" i="1" s="1"/>
  <c r="Q235" i="1"/>
  <c r="R235" i="1"/>
  <c r="GK235" i="1" s="1"/>
  <c r="T235" i="1"/>
  <c r="GX235" i="1"/>
  <c r="GB253" i="1" s="1"/>
  <c r="F321" i="1"/>
  <c r="BD285" i="1"/>
  <c r="CZ230" i="1"/>
  <c r="Y230" i="1" s="1"/>
  <c r="CY230" i="1"/>
  <c r="X230" i="1" s="1"/>
  <c r="GA202" i="1"/>
  <c r="ER253" i="1"/>
  <c r="U250" i="1"/>
  <c r="FY328" i="1"/>
  <c r="EP339" i="1"/>
  <c r="CG371" i="1"/>
  <c r="AX378" i="1"/>
  <c r="AD378" i="1"/>
  <c r="AD419" i="1"/>
  <c r="AG328" i="1"/>
  <c r="T339" i="1"/>
  <c r="CJ371" i="1"/>
  <c r="BA378" i="1"/>
  <c r="EA410" i="1"/>
  <c r="DN419" i="1"/>
  <c r="AH328" i="1"/>
  <c r="U339" i="1"/>
  <c r="P387" i="1"/>
  <c r="EH371" i="1"/>
  <c r="CZ224" i="1"/>
  <c r="Y224" i="1" s="1"/>
  <c r="CY224" i="1"/>
  <c r="X224" i="1" s="1"/>
  <c r="GM224" i="1" s="1"/>
  <c r="CE339" i="1"/>
  <c r="CF339" i="1"/>
  <c r="AC328" i="1"/>
  <c r="CH339" i="1"/>
  <c r="P339" i="1"/>
  <c r="AD339" i="1"/>
  <c r="CP332" i="1"/>
  <c r="O332" i="1" s="1"/>
  <c r="DK378" i="1"/>
  <c r="DX371" i="1"/>
  <c r="GP415" i="1"/>
  <c r="GM415" i="1"/>
  <c r="AH371" i="1"/>
  <c r="U378" i="1"/>
  <c r="AP410" i="1"/>
  <c r="F428" i="1"/>
  <c r="EK451" i="1"/>
  <c r="P473" i="1"/>
  <c r="F315" i="1"/>
  <c r="AU285" i="1"/>
  <c r="EK410" i="1"/>
  <c r="P436" i="1"/>
  <c r="FQ488" i="1"/>
  <c r="EH515" i="1"/>
  <c r="GA515" i="1"/>
  <c r="FY488" i="1"/>
  <c r="EP515" i="1"/>
  <c r="F478" i="1"/>
  <c r="U451" i="1"/>
  <c r="DL451" i="1"/>
  <c r="P477" i="1"/>
  <c r="W451" i="1"/>
  <c r="F480" i="1"/>
  <c r="P478" i="1"/>
  <c r="DM451" i="1"/>
  <c r="CP497" i="1"/>
  <c r="O497" i="1" s="1"/>
  <c r="DU515" i="1"/>
  <c r="AQ488" i="1"/>
  <c r="F525" i="1"/>
  <c r="FX456" i="1"/>
  <c r="FZ456" i="1"/>
  <c r="DH456" i="1"/>
  <c r="DU451" i="1"/>
  <c r="FW456" i="1"/>
  <c r="AZ371" i="1"/>
  <c r="F389" i="1"/>
  <c r="EA488" i="1"/>
  <c r="DN515" i="1"/>
  <c r="GK32" i="1"/>
  <c r="CZ41" i="1"/>
  <c r="Y41" i="1" s="1"/>
  <c r="CY41" i="1"/>
  <c r="X41" i="1" s="1"/>
  <c r="EA77" i="1"/>
  <c r="CP32" i="1"/>
  <c r="O32" i="1" s="1"/>
  <c r="CZ37" i="1"/>
  <c r="Y37" i="1" s="1"/>
  <c r="GM37" i="1" s="1"/>
  <c r="CY37" i="1"/>
  <c r="X37" i="1" s="1"/>
  <c r="GM52" i="1"/>
  <c r="GN40" i="1"/>
  <c r="GM40" i="1"/>
  <c r="CY47" i="1"/>
  <c r="X47" i="1" s="1"/>
  <c r="GN47" i="1" s="1"/>
  <c r="CZ47" i="1"/>
  <c r="Y47" i="1" s="1"/>
  <c r="CY60" i="1"/>
  <c r="X60" i="1" s="1"/>
  <c r="GM60" i="1" s="1"/>
  <c r="CZ60" i="1"/>
  <c r="Y60" i="1" s="1"/>
  <c r="CY63" i="1"/>
  <c r="X63" i="1" s="1"/>
  <c r="GM63" i="1" s="1"/>
  <c r="CZ63" i="1"/>
  <c r="Y63" i="1" s="1"/>
  <c r="AT30" i="1"/>
  <c r="F95" i="1"/>
  <c r="GN48" i="1"/>
  <c r="CG30" i="1"/>
  <c r="AX77" i="1"/>
  <c r="BC30" i="1"/>
  <c r="F93" i="1"/>
  <c r="BC170" i="1"/>
  <c r="ET109" i="1"/>
  <c r="P153" i="1"/>
  <c r="ET170" i="1"/>
  <c r="GO114" i="1"/>
  <c r="GM114" i="1"/>
  <c r="EV109" i="1"/>
  <c r="P165" i="1"/>
  <c r="GM125" i="1"/>
  <c r="GO125" i="1"/>
  <c r="GA109" i="1"/>
  <c r="ER140" i="1"/>
  <c r="CP205" i="1"/>
  <c r="O205" i="1" s="1"/>
  <c r="CP221" i="1"/>
  <c r="O221" i="1" s="1"/>
  <c r="CP223" i="1"/>
  <c r="O223" i="1" s="1"/>
  <c r="GM247" i="1"/>
  <c r="GN247" i="1"/>
  <c r="GM133" i="1"/>
  <c r="CZ240" i="1"/>
  <c r="Y240" i="1" s="1"/>
  <c r="CY240" i="1"/>
  <c r="X240" i="1" s="1"/>
  <c r="GM240" i="1" s="1"/>
  <c r="CZ214" i="1"/>
  <c r="Y214" i="1" s="1"/>
  <c r="CY214" i="1"/>
  <c r="X214" i="1" s="1"/>
  <c r="GN236" i="1"/>
  <c r="CZ244" i="1"/>
  <c r="Y244" i="1" s="1"/>
  <c r="CY244" i="1"/>
  <c r="X244" i="1" s="1"/>
  <c r="CY209" i="1"/>
  <c r="X209" i="1" s="1"/>
  <c r="GM209" i="1" s="1"/>
  <c r="CZ209" i="1"/>
  <c r="Y209" i="1" s="1"/>
  <c r="ED253" i="1" s="1"/>
  <c r="DX253" i="1"/>
  <c r="CZ249" i="1"/>
  <c r="Y249" i="1" s="1"/>
  <c r="CY249" i="1"/>
  <c r="X249" i="1" s="1"/>
  <c r="CP235" i="1"/>
  <c r="O235" i="1" s="1"/>
  <c r="AC296" i="1"/>
  <c r="CP287" i="1"/>
  <c r="O287" i="1" s="1"/>
  <c r="BZ202" i="1"/>
  <c r="CG253" i="1"/>
  <c r="AQ253" i="1"/>
  <c r="T250" i="1"/>
  <c r="V250" i="1"/>
  <c r="EB285" i="1"/>
  <c r="DO296" i="1"/>
  <c r="CP373" i="1"/>
  <c r="O373" i="1" s="1"/>
  <c r="AC378" i="1"/>
  <c r="FY371" i="1"/>
  <c r="EP378" i="1"/>
  <c r="DU378" i="1"/>
  <c r="CP374" i="1"/>
  <c r="O374" i="1" s="1"/>
  <c r="GB285" i="1"/>
  <c r="ES296" i="1"/>
  <c r="DM339" i="1"/>
  <c r="DZ328" i="1"/>
  <c r="EA371" i="1"/>
  <c r="DN378" i="1"/>
  <c r="DK451" i="1"/>
  <c r="P471" i="1"/>
  <c r="DY328" i="1"/>
  <c r="DL339" i="1"/>
  <c r="DU419" i="1"/>
  <c r="CP413" i="1"/>
  <c r="O413" i="1" s="1"/>
  <c r="F469" i="1"/>
  <c r="BB451" i="1"/>
  <c r="DW339" i="1"/>
  <c r="GK333" i="1"/>
  <c r="AL410" i="1"/>
  <c r="Y419" i="1"/>
  <c r="GM330" i="1"/>
  <c r="AB339" i="1"/>
  <c r="GO330" i="1"/>
  <c r="CC339" i="1" s="1"/>
  <c r="AF410" i="1"/>
  <c r="S419" i="1"/>
  <c r="CI451" i="1"/>
  <c r="AZ456" i="1"/>
  <c r="EP202" i="1"/>
  <c r="P260" i="1"/>
  <c r="EM285" i="1"/>
  <c r="P315" i="1"/>
  <c r="EK378" i="1"/>
  <c r="FT371" i="1"/>
  <c r="AE410" i="1"/>
  <c r="R419" i="1"/>
  <c r="EH410" i="1"/>
  <c r="P428" i="1"/>
  <c r="CZ376" i="1"/>
  <c r="Y376" i="1" s="1"/>
  <c r="ED378" i="1" s="1"/>
  <c r="CY376" i="1"/>
  <c r="X376" i="1" s="1"/>
  <c r="EC378" i="1" s="1"/>
  <c r="GM505" i="1"/>
  <c r="GO505" i="1"/>
  <c r="DL410" i="1"/>
  <c r="P440" i="1"/>
  <c r="AI488" i="1"/>
  <c r="V515" i="1"/>
  <c r="AO488" i="1"/>
  <c r="F519" i="1"/>
  <c r="AS451" i="1"/>
  <c r="F473" i="1"/>
  <c r="CP509" i="1"/>
  <c r="O509" i="1" s="1"/>
  <c r="GO498" i="1"/>
  <c r="GM498" i="1"/>
  <c r="EK488" i="1"/>
  <c r="P532" i="1"/>
  <c r="T410" i="1"/>
  <c r="F440" i="1"/>
  <c r="DT456" i="1"/>
  <c r="GP454" i="1"/>
  <c r="FV456" i="1" s="1"/>
  <c r="GM454" i="1"/>
  <c r="FS456" i="1" s="1"/>
  <c r="CF451" i="1"/>
  <c r="AW456" i="1"/>
  <c r="CP491" i="1"/>
  <c r="O491" i="1" s="1"/>
  <c r="AJ488" i="1"/>
  <c r="W515" i="1"/>
  <c r="GO506" i="1"/>
  <c r="GM506" i="1"/>
  <c r="P536" i="1"/>
  <c r="DL488" i="1"/>
  <c r="AS488" i="1"/>
  <c r="F532" i="1"/>
  <c r="AH488" i="1"/>
  <c r="U515" i="1"/>
  <c r="GN37" i="1"/>
  <c r="GM50" i="1"/>
  <c r="GN50" i="1"/>
  <c r="GM57" i="1"/>
  <c r="GN57" i="1"/>
  <c r="CZ34" i="1"/>
  <c r="Y34" i="1" s="1"/>
  <c r="CY34" i="1"/>
  <c r="X34" i="1" s="1"/>
  <c r="GN34" i="1" s="1"/>
  <c r="CP36" i="1"/>
  <c r="O36" i="1" s="1"/>
  <c r="GB77" i="1"/>
  <c r="GM55" i="1"/>
  <c r="GN55" i="1"/>
  <c r="GM47" i="1"/>
  <c r="S59" i="1"/>
  <c r="DX77" i="1" s="1"/>
  <c r="DZ77" i="1"/>
  <c r="CP42" i="1"/>
  <c r="O42" i="1" s="1"/>
  <c r="CY52" i="1"/>
  <c r="X52" i="1" s="1"/>
  <c r="GN52" i="1" s="1"/>
  <c r="CZ52" i="1"/>
  <c r="Y52" i="1" s="1"/>
  <c r="GN45" i="1"/>
  <c r="GM45" i="1"/>
  <c r="GM56" i="1"/>
  <c r="GN56" i="1"/>
  <c r="CZ56" i="1"/>
  <c r="Y56" i="1" s="1"/>
  <c r="CY56" i="1"/>
  <c r="X56" i="1" s="1"/>
  <c r="Q70" i="1"/>
  <c r="AD77" i="1" s="1"/>
  <c r="R70" i="1"/>
  <c r="GK70" i="1" s="1"/>
  <c r="U70" i="1"/>
  <c r="AH77" i="1" s="1"/>
  <c r="P70" i="1"/>
  <c r="CP70" i="1" s="1"/>
  <c r="O70" i="1" s="1"/>
  <c r="CP71" i="1"/>
  <c r="O71" i="1" s="1"/>
  <c r="BD30" i="1"/>
  <c r="F102" i="1"/>
  <c r="BD170" i="1"/>
  <c r="CZ33" i="1"/>
  <c r="Y33" i="1" s="1"/>
  <c r="CY33" i="1"/>
  <c r="X33" i="1" s="1"/>
  <c r="GM33" i="1" s="1"/>
  <c r="EU30" i="1"/>
  <c r="P93" i="1"/>
  <c r="EU170" i="1"/>
  <c r="CZ61" i="1"/>
  <c r="Y61" i="1" s="1"/>
  <c r="CY61" i="1"/>
  <c r="X61" i="1" s="1"/>
  <c r="GM61" i="1" s="1"/>
  <c r="GM67" i="1"/>
  <c r="CZ72" i="1"/>
  <c r="Y72" i="1" s="1"/>
  <c r="CY72" i="1"/>
  <c r="X72" i="1" s="1"/>
  <c r="CZ116" i="1"/>
  <c r="Y116" i="1" s="1"/>
  <c r="CY116" i="1"/>
  <c r="X116" i="1" s="1"/>
  <c r="GK205" i="1"/>
  <c r="EB253" i="1"/>
  <c r="EM170" i="1"/>
  <c r="CZ221" i="1"/>
  <c r="Y221" i="1" s="1"/>
  <c r="CY221" i="1"/>
  <c r="X221" i="1" s="1"/>
  <c r="CZ223" i="1"/>
  <c r="Y223" i="1" s="1"/>
  <c r="CY223" i="1"/>
  <c r="X223" i="1" s="1"/>
  <c r="CZ233" i="1"/>
  <c r="Y233" i="1" s="1"/>
  <c r="CY233" i="1"/>
  <c r="X233" i="1" s="1"/>
  <c r="CY228" i="1"/>
  <c r="X228" i="1" s="1"/>
  <c r="GM228" i="1" s="1"/>
  <c r="CZ228" i="1"/>
  <c r="Y228" i="1" s="1"/>
  <c r="CY241" i="1"/>
  <c r="X241" i="1" s="1"/>
  <c r="GN241" i="1" s="1"/>
  <c r="CZ241" i="1"/>
  <c r="Y241" i="1" s="1"/>
  <c r="CZ229" i="1"/>
  <c r="Y229" i="1" s="1"/>
  <c r="CY229" i="1"/>
  <c r="X229" i="1" s="1"/>
  <c r="GM229" i="1" s="1"/>
  <c r="P246" i="1"/>
  <c r="CP246" i="1" s="1"/>
  <c r="O246" i="1" s="1"/>
  <c r="DY253" i="1"/>
  <c r="BC285" i="1"/>
  <c r="F312" i="1"/>
  <c r="CP219" i="1"/>
  <c r="O219" i="1" s="1"/>
  <c r="W235" i="1"/>
  <c r="P305" i="1"/>
  <c r="EH285" i="1"/>
  <c r="R251" i="1"/>
  <c r="GK251" i="1" s="1"/>
  <c r="P251" i="1"/>
  <c r="CP251" i="1" s="1"/>
  <c r="O251" i="1" s="1"/>
  <c r="Q251" i="1"/>
  <c r="DV253" i="1" s="1"/>
  <c r="EG285" i="1"/>
  <c r="P300" i="1"/>
  <c r="GX250" i="1"/>
  <c r="EV202" i="1"/>
  <c r="P278" i="1"/>
  <c r="CZ290" i="1"/>
  <c r="Y290" i="1" s="1"/>
  <c r="ED296" i="1" s="1"/>
  <c r="CY290" i="1"/>
  <c r="X290" i="1" s="1"/>
  <c r="EC296" i="1" s="1"/>
  <c r="U251" i="1"/>
  <c r="DZ253" i="1" s="1"/>
  <c r="GO292" i="1"/>
  <c r="GM292" i="1"/>
  <c r="CY243" i="1"/>
  <c r="X243" i="1" s="1"/>
  <c r="GN243" i="1" s="1"/>
  <c r="CZ243" i="1"/>
  <c r="Y243" i="1" s="1"/>
  <c r="CZ287" i="1"/>
  <c r="Y287" i="1" s="1"/>
  <c r="AL296" i="1" s="1"/>
  <c r="CY287" i="1"/>
  <c r="X287" i="1" s="1"/>
  <c r="AK296" i="1" s="1"/>
  <c r="AF296" i="1"/>
  <c r="CP293" i="1"/>
  <c r="O293" i="1" s="1"/>
  <c r="W285" i="1"/>
  <c r="F320" i="1"/>
  <c r="EK328" i="1"/>
  <c r="P356" i="1"/>
  <c r="GB371" i="1"/>
  <c r="ES378" i="1"/>
  <c r="W250" i="1"/>
  <c r="AJ253" i="1" s="1"/>
  <c r="AI328" i="1"/>
  <c r="V339" i="1"/>
  <c r="CG451" i="1"/>
  <c r="AX456" i="1"/>
  <c r="FY285" i="1"/>
  <c r="EP296" i="1"/>
  <c r="DX410" i="1"/>
  <c r="DK419" i="1"/>
  <c r="AX410" i="1"/>
  <c r="F426" i="1"/>
  <c r="CP290" i="1"/>
  <c r="O290" i="1" s="1"/>
  <c r="AE339" i="1"/>
  <c r="GK332" i="1"/>
  <c r="R371" i="1"/>
  <c r="F392" i="1"/>
  <c r="AK410" i="1"/>
  <c r="X419" i="1"/>
  <c r="EP410" i="1"/>
  <c r="P426" i="1"/>
  <c r="GA451" i="1"/>
  <c r="ER456" i="1"/>
  <c r="GK496" i="1"/>
  <c r="AE515" i="1"/>
  <c r="GA410" i="1"/>
  <c r="ER419" i="1"/>
  <c r="F318" i="1"/>
  <c r="U285" i="1"/>
  <c r="DO378" i="1"/>
  <c r="EB371" i="1"/>
  <c r="CZ417" i="1"/>
  <c r="Y417" i="1" s="1"/>
  <c r="CY417" i="1"/>
  <c r="X417" i="1" s="1"/>
  <c r="GM417" i="1" s="1"/>
  <c r="Q451" i="1"/>
  <c r="F468" i="1"/>
  <c r="AF488" i="1"/>
  <c r="S515" i="1"/>
  <c r="EB488" i="1"/>
  <c r="DO515" i="1"/>
  <c r="CP507" i="1"/>
  <c r="O507" i="1" s="1"/>
  <c r="DZ488" i="1"/>
  <c r="DM515" i="1"/>
  <c r="CZ508" i="1"/>
  <c r="Y508" i="1" s="1"/>
  <c r="AL515" i="1" s="1"/>
  <c r="CY508" i="1"/>
  <c r="X508" i="1" s="1"/>
  <c r="AK515" i="1" s="1"/>
  <c r="BC488" i="1"/>
  <c r="F531" i="1"/>
  <c r="GO496" i="1"/>
  <c r="GM496" i="1"/>
  <c r="AJ328" i="1"/>
  <c r="W339" i="1"/>
  <c r="X451" i="1"/>
  <c r="F482" i="1"/>
  <c r="F402" i="1"/>
  <c r="W371" i="1"/>
  <c r="Y451" i="1"/>
  <c r="F483" i="1"/>
  <c r="GO502" i="1"/>
  <c r="GM502" i="1"/>
  <c r="F441" i="1"/>
  <c r="U410" i="1"/>
  <c r="P451" i="1"/>
  <c r="F459" i="1"/>
  <c r="ES451" i="1"/>
  <c r="P476" i="1"/>
  <c r="AD488" i="1"/>
  <c r="Q515" i="1"/>
  <c r="CP508" i="1"/>
  <c r="O508" i="1" s="1"/>
  <c r="GB488" i="1"/>
  <c r="ES515" i="1"/>
  <c r="AI77" i="1"/>
  <c r="CZ75" i="1"/>
  <c r="Y75" i="1" s="1"/>
  <c r="CY75" i="1"/>
  <c r="X75" i="1" s="1"/>
  <c r="GN69" i="1"/>
  <c r="GM69" i="1"/>
  <c r="CP41" i="1"/>
  <c r="O41" i="1" s="1"/>
  <c r="CY71" i="1"/>
  <c r="X71" i="1" s="1"/>
  <c r="CZ71" i="1"/>
  <c r="Y71" i="1" s="1"/>
  <c r="CY38" i="1"/>
  <c r="X38" i="1" s="1"/>
  <c r="GM38" i="1" s="1"/>
  <c r="CZ38" i="1"/>
  <c r="Y38" i="1" s="1"/>
  <c r="GK111" i="1"/>
  <c r="AE140" i="1"/>
  <c r="CP111" i="1"/>
  <c r="O111" i="1" s="1"/>
  <c r="AC140" i="1"/>
  <c r="GM126" i="1"/>
  <c r="GO126" i="1"/>
  <c r="DY109" i="1"/>
  <c r="DL140" i="1"/>
  <c r="GO130" i="1"/>
  <c r="GM130" i="1"/>
  <c r="GM122" i="1"/>
  <c r="GO122" i="1"/>
  <c r="CI109" i="1"/>
  <c r="AZ140" i="1"/>
  <c r="AI253" i="1"/>
  <c r="GM120" i="1"/>
  <c r="GO120" i="1"/>
  <c r="GK116" i="1"/>
  <c r="DW140" i="1"/>
  <c r="CZ136" i="1"/>
  <c r="Y136" i="1" s="1"/>
  <c r="CY136" i="1"/>
  <c r="X136" i="1" s="1"/>
  <c r="CY129" i="1"/>
  <c r="X129" i="1" s="1"/>
  <c r="AK140" i="1" s="1"/>
  <c r="CZ129" i="1"/>
  <c r="Y129" i="1" s="1"/>
  <c r="AL140" i="1" s="1"/>
  <c r="AF140" i="1"/>
  <c r="DZ109" i="1"/>
  <c r="DM140" i="1"/>
  <c r="Q242" i="1"/>
  <c r="AD253" i="1" s="1"/>
  <c r="V242" i="1"/>
  <c r="P242" i="1"/>
  <c r="R242" i="1"/>
  <c r="GK242" i="1" s="1"/>
  <c r="GX242" i="1"/>
  <c r="CJ253" i="1" s="1"/>
  <c r="S242" i="1"/>
  <c r="AF253" i="1" s="1"/>
  <c r="U109" i="1"/>
  <c r="F162" i="1"/>
  <c r="CZ211" i="1"/>
  <c r="Y211" i="1" s="1"/>
  <c r="CY211" i="1"/>
  <c r="X211" i="1" s="1"/>
  <c r="GM220" i="1"/>
  <c r="GO220" i="1"/>
  <c r="U242" i="1"/>
  <c r="AH253" i="1" s="1"/>
  <c r="GM212" i="1"/>
  <c r="GN212" i="1"/>
  <c r="GM222" i="1"/>
  <c r="GO222" i="1"/>
  <c r="GM230" i="1"/>
  <c r="GN230" i="1"/>
  <c r="EU285" i="1"/>
  <c r="P312" i="1"/>
  <c r="GM233" i="1"/>
  <c r="GN233" i="1"/>
  <c r="CZ237" i="1"/>
  <c r="Y237" i="1" s="1"/>
  <c r="CY237" i="1"/>
  <c r="X237" i="1" s="1"/>
  <c r="GM237" i="1" s="1"/>
  <c r="CZ238" i="1"/>
  <c r="Y238" i="1" s="1"/>
  <c r="CY238" i="1"/>
  <c r="X238" i="1" s="1"/>
  <c r="GM238" i="1" s="1"/>
  <c r="GM244" i="1"/>
  <c r="GN244" i="1"/>
  <c r="GO331" i="1"/>
  <c r="FU339" i="1" s="1"/>
  <c r="DT339" i="1"/>
  <c r="GM331" i="1"/>
  <c r="AG253" i="1"/>
  <c r="AI285" i="1"/>
  <c r="V296" i="1"/>
  <c r="DW296" i="1"/>
  <c r="GK290" i="1"/>
  <c r="DX328" i="1"/>
  <c r="DK339" i="1"/>
  <c r="DV285" i="1"/>
  <c r="DI296" i="1"/>
  <c r="CI285" i="1"/>
  <c r="AZ296" i="1"/>
  <c r="AQ328" i="1"/>
  <c r="F349" i="1"/>
  <c r="AQ371" i="1"/>
  <c r="F388" i="1"/>
  <c r="AI410" i="1"/>
  <c r="V419" i="1"/>
  <c r="FX296" i="1"/>
  <c r="FZ296" i="1"/>
  <c r="DH296" i="1"/>
  <c r="DU285" i="1"/>
  <c r="FW296" i="1"/>
  <c r="CY334" i="1"/>
  <c r="X334" i="1" s="1"/>
  <c r="AK339" i="1" s="1"/>
  <c r="CZ334" i="1"/>
  <c r="Y334" i="1" s="1"/>
  <c r="AL339" i="1" s="1"/>
  <c r="EV410" i="1"/>
  <c r="P444" i="1"/>
  <c r="EH451" i="1"/>
  <c r="P465" i="1"/>
  <c r="P306" i="1"/>
  <c r="EI285" i="1"/>
  <c r="CP333" i="1"/>
  <c r="O333" i="1" s="1"/>
  <c r="GM333" i="1" s="1"/>
  <c r="DV339" i="1"/>
  <c r="DW378" i="1"/>
  <c r="GK374" i="1"/>
  <c r="ED419" i="1"/>
  <c r="ES339" i="1"/>
  <c r="GB328" i="1"/>
  <c r="CJ328" i="1"/>
  <c r="BA339" i="1"/>
  <c r="T378" i="1"/>
  <c r="AG371" i="1"/>
  <c r="GK491" i="1"/>
  <c r="DW515" i="1"/>
  <c r="AG285" i="1"/>
  <c r="T296" i="1"/>
  <c r="FW339" i="1"/>
  <c r="FX339" i="1"/>
  <c r="DU328" i="1"/>
  <c r="FZ339" i="1"/>
  <c r="DH339" i="1"/>
  <c r="CJ410" i="1"/>
  <c r="BA419" i="1"/>
  <c r="ES410" i="1"/>
  <c r="P439" i="1"/>
  <c r="DI451" i="1"/>
  <c r="P468" i="1"/>
  <c r="T451" i="1"/>
  <c r="F477" i="1"/>
  <c r="GO503" i="1"/>
  <c r="GM503" i="1"/>
  <c r="EI488" i="1"/>
  <c r="P525" i="1"/>
  <c r="V451" i="1"/>
  <c r="F479" i="1"/>
  <c r="DP451" i="1"/>
  <c r="P482" i="1"/>
  <c r="BY488" i="1"/>
  <c r="CI515" i="1"/>
  <c r="AP515" i="1"/>
  <c r="AT451" i="1"/>
  <c r="F474" i="1"/>
  <c r="GM511" i="1"/>
  <c r="GO511" i="1"/>
  <c r="P479" i="1"/>
  <c r="DN451" i="1"/>
  <c r="CZ497" i="1"/>
  <c r="Y497" i="1" s="1"/>
  <c r="ED515" i="1" s="1"/>
  <c r="CY497" i="1"/>
  <c r="X497" i="1" s="1"/>
  <c r="EC515" i="1" s="1"/>
  <c r="EC488" i="1" l="1"/>
  <c r="DP515" i="1"/>
  <c r="ED488" i="1"/>
  <c r="DQ515" i="1"/>
  <c r="AF202" i="1"/>
  <c r="S253" i="1"/>
  <c r="ED285" i="1"/>
  <c r="DQ296" i="1"/>
  <c r="DV202" i="1"/>
  <c r="DI253" i="1"/>
  <c r="DP378" i="1"/>
  <c r="EC371" i="1"/>
  <c r="CJ202" i="1"/>
  <c r="BA253" i="1"/>
  <c r="AK488" i="1"/>
  <c r="X515" i="1"/>
  <c r="AJ202" i="1"/>
  <c r="W253" i="1"/>
  <c r="AH30" i="1"/>
  <c r="U77" i="1"/>
  <c r="DQ378" i="1"/>
  <c r="ED371" i="1"/>
  <c r="AL488" i="1"/>
  <c r="Y515" i="1"/>
  <c r="DX30" i="1"/>
  <c r="DK77" i="1"/>
  <c r="ED202" i="1"/>
  <c r="DQ253" i="1"/>
  <c r="AQ26" i="1"/>
  <c r="F180" i="1"/>
  <c r="AQ545" i="1"/>
  <c r="AD30" i="1"/>
  <c r="Q77" i="1"/>
  <c r="AL109" i="1"/>
  <c r="Y140" i="1"/>
  <c r="AL328" i="1"/>
  <c r="Y339" i="1"/>
  <c r="X140" i="1"/>
  <c r="AK109" i="1"/>
  <c r="DZ202" i="1"/>
  <c r="DM253" i="1"/>
  <c r="GB202" i="1"/>
  <c r="ES253" i="1"/>
  <c r="AH202" i="1"/>
  <c r="U253" i="1"/>
  <c r="Q253" i="1"/>
  <c r="AD202" i="1"/>
  <c r="EC285" i="1"/>
  <c r="DP296" i="1"/>
  <c r="DT328" i="1"/>
  <c r="DG339" i="1"/>
  <c r="ER451" i="1"/>
  <c r="P467" i="1"/>
  <c r="BA410" i="1"/>
  <c r="F439" i="1"/>
  <c r="DV328" i="1"/>
  <c r="DI339" i="1"/>
  <c r="F363" i="1"/>
  <c r="W328" i="1"/>
  <c r="R339" i="1"/>
  <c r="AE328" i="1"/>
  <c r="P303" i="1"/>
  <c r="EP285" i="1"/>
  <c r="GM251" i="1"/>
  <c r="GN251" i="1"/>
  <c r="EB202" i="1"/>
  <c r="DO253" i="1"/>
  <c r="GO491" i="1"/>
  <c r="GM491" i="1"/>
  <c r="DT515" i="1"/>
  <c r="GM509" i="1"/>
  <c r="GO509" i="1"/>
  <c r="AZ451" i="1"/>
  <c r="F467" i="1"/>
  <c r="GP373" i="1"/>
  <c r="AB378" i="1"/>
  <c r="GM373" i="1"/>
  <c r="CG202" i="1"/>
  <c r="AX253" i="1"/>
  <c r="GM221" i="1"/>
  <c r="GO221" i="1"/>
  <c r="AE77" i="1"/>
  <c r="EP488" i="1"/>
  <c r="P522" i="1"/>
  <c r="DN410" i="1"/>
  <c r="P442" i="1"/>
  <c r="Q419" i="1"/>
  <c r="AD410" i="1"/>
  <c r="EA202" i="1"/>
  <c r="DN253" i="1"/>
  <c r="EH26" i="1"/>
  <c r="P179" i="1"/>
  <c r="EH545" i="1"/>
  <c r="GM132" i="1"/>
  <c r="GO132" i="1"/>
  <c r="EB30" i="1"/>
  <c r="DO77" i="1"/>
  <c r="GM334" i="1"/>
  <c r="GM291" i="1"/>
  <c r="GO291" i="1"/>
  <c r="AU202" i="1"/>
  <c r="F272" i="1"/>
  <c r="ED140" i="1"/>
  <c r="GM73" i="1"/>
  <c r="AG30" i="1"/>
  <c r="T77" i="1"/>
  <c r="AR456" i="1"/>
  <c r="CA451" i="1"/>
  <c r="GM414" i="1"/>
  <c r="GP414" i="1"/>
  <c r="GP376" i="1"/>
  <c r="GM376" i="1"/>
  <c r="GM249" i="1"/>
  <c r="GN249" i="1"/>
  <c r="DU253" i="1"/>
  <c r="GO136" i="1"/>
  <c r="GM136" i="1"/>
  <c r="GM129" i="1"/>
  <c r="GO129" i="1"/>
  <c r="CC140" i="1" s="1"/>
  <c r="GN64" i="1"/>
  <c r="GM64" i="1"/>
  <c r="EH328" i="1"/>
  <c r="P348" i="1"/>
  <c r="GM231" i="1"/>
  <c r="GM227" i="1"/>
  <c r="GM34" i="1"/>
  <c r="GO224" i="1"/>
  <c r="GN33" i="1"/>
  <c r="GN240" i="1"/>
  <c r="ED410" i="1"/>
  <c r="DQ419" i="1"/>
  <c r="V410" i="1"/>
  <c r="F442" i="1"/>
  <c r="F399" i="1"/>
  <c r="T371" i="1"/>
  <c r="AZ515" i="1"/>
  <c r="CI488" i="1"/>
  <c r="DH328" i="1"/>
  <c r="P342" i="1"/>
  <c r="DH285" i="1"/>
  <c r="P299" i="1"/>
  <c r="DW488" i="1"/>
  <c r="DJ515" i="1"/>
  <c r="FZ285" i="1"/>
  <c r="EQ296" i="1"/>
  <c r="P354" i="1"/>
  <c r="DK328" i="1"/>
  <c r="AG202" i="1"/>
  <c r="T253" i="1"/>
  <c r="CP242" i="1"/>
  <c r="O242" i="1" s="1"/>
  <c r="AF109" i="1"/>
  <c r="S140" i="1"/>
  <c r="GO508" i="1"/>
  <c r="GM508" i="1"/>
  <c r="S488" i="1"/>
  <c r="F530" i="1"/>
  <c r="AE488" i="1"/>
  <c r="R515" i="1"/>
  <c r="F445" i="1"/>
  <c r="X410" i="1"/>
  <c r="GM290" i="1"/>
  <c r="GO290" i="1"/>
  <c r="ES371" i="1"/>
  <c r="P398" i="1"/>
  <c r="GM293" i="1"/>
  <c r="GO293" i="1"/>
  <c r="DW253" i="1"/>
  <c r="AW451" i="1"/>
  <c r="F462" i="1"/>
  <c r="P395" i="1"/>
  <c r="EK371" i="1"/>
  <c r="Y410" i="1"/>
  <c r="F446" i="1"/>
  <c r="GM413" i="1"/>
  <c r="FS419" i="1" s="1"/>
  <c r="GP413" i="1"/>
  <c r="DT419" i="1"/>
  <c r="DN371" i="1"/>
  <c r="P401" i="1"/>
  <c r="GM374" i="1"/>
  <c r="FS378" i="1" s="1"/>
  <c r="DT378" i="1"/>
  <c r="GP374" i="1"/>
  <c r="FV378" i="1" s="1"/>
  <c r="DO285" i="1"/>
  <c r="P320" i="1"/>
  <c r="DX202" i="1"/>
  <c r="DK253" i="1"/>
  <c r="GN63" i="1"/>
  <c r="AC77" i="1"/>
  <c r="EN456" i="1"/>
  <c r="FW451" i="1"/>
  <c r="F400" i="1"/>
  <c r="U371" i="1"/>
  <c r="P393" i="1"/>
  <c r="DK371" i="1"/>
  <c r="CF328" i="1"/>
  <c r="AW339" i="1"/>
  <c r="EC419" i="1"/>
  <c r="Q378" i="1"/>
  <c r="AD371" i="1"/>
  <c r="ER202" i="1"/>
  <c r="P264" i="1"/>
  <c r="EC253" i="1"/>
  <c r="T109" i="1"/>
  <c r="F161" i="1"/>
  <c r="EV26" i="1"/>
  <c r="P195" i="1"/>
  <c r="EV545" i="1"/>
  <c r="CP59" i="1"/>
  <c r="O59" i="1" s="1"/>
  <c r="AX328" i="1"/>
  <c r="F346" i="1"/>
  <c r="GN214" i="1"/>
  <c r="GM214" i="1"/>
  <c r="GN209" i="1"/>
  <c r="GO116" i="1"/>
  <c r="GM116" i="1"/>
  <c r="ER30" i="1"/>
  <c r="P88" i="1"/>
  <c r="ER170" i="1"/>
  <c r="AB451" i="1"/>
  <c r="O456" i="1"/>
  <c r="GM375" i="1"/>
  <c r="GP375" i="1"/>
  <c r="AP202" i="1"/>
  <c r="F262" i="1"/>
  <c r="CP250" i="1"/>
  <c r="O250" i="1" s="1"/>
  <c r="AU26" i="1"/>
  <c r="F189" i="1"/>
  <c r="GM207" i="1"/>
  <c r="GN207" i="1"/>
  <c r="DV109" i="1"/>
  <c r="DI140" i="1"/>
  <c r="GM72" i="1"/>
  <c r="GN72" i="1"/>
  <c r="GN229" i="1"/>
  <c r="GN239" i="1"/>
  <c r="GN215" i="1"/>
  <c r="DO109" i="1"/>
  <c r="P164" i="1"/>
  <c r="GN232" i="1"/>
  <c r="DO410" i="1"/>
  <c r="P443" i="1"/>
  <c r="DN109" i="1"/>
  <c r="P163" i="1"/>
  <c r="GN61" i="1"/>
  <c r="AC109" i="1"/>
  <c r="CF140" i="1"/>
  <c r="P140" i="1"/>
  <c r="CE140" i="1"/>
  <c r="CH140" i="1"/>
  <c r="DW109" i="1"/>
  <c r="DJ140" i="1"/>
  <c r="FZ328" i="1"/>
  <c r="EQ339" i="1"/>
  <c r="ES328" i="1"/>
  <c r="P359" i="1"/>
  <c r="FX285" i="1"/>
  <c r="EO296" i="1"/>
  <c r="FS339" i="1"/>
  <c r="Q488" i="1"/>
  <c r="F527" i="1"/>
  <c r="DM488" i="1"/>
  <c r="P537" i="1"/>
  <c r="DO371" i="1"/>
  <c r="P402" i="1"/>
  <c r="AX451" i="1"/>
  <c r="F463" i="1"/>
  <c r="S296" i="1"/>
  <c r="AF285" i="1"/>
  <c r="DY202" i="1"/>
  <c r="DL253" i="1"/>
  <c r="GN71" i="1"/>
  <c r="GM71" i="1"/>
  <c r="U488" i="1"/>
  <c r="F537" i="1"/>
  <c r="S410" i="1"/>
  <c r="F434" i="1"/>
  <c r="DU410" i="1"/>
  <c r="FZ419" i="1"/>
  <c r="FW419" i="1"/>
  <c r="FX419" i="1"/>
  <c r="DH419" i="1"/>
  <c r="DU371" i="1"/>
  <c r="FW378" i="1"/>
  <c r="FZ378" i="1"/>
  <c r="DH378" i="1"/>
  <c r="FX378" i="1"/>
  <c r="GM287" i="1"/>
  <c r="CA296" i="1" s="1"/>
  <c r="GO287" i="1"/>
  <c r="AB296" i="1"/>
  <c r="GN205" i="1"/>
  <c r="GM205" i="1"/>
  <c r="DT253" i="1"/>
  <c r="BC26" i="1"/>
  <c r="F186" i="1"/>
  <c r="BC545" i="1"/>
  <c r="GM32" i="1"/>
  <c r="GN32" i="1"/>
  <c r="AB77" i="1"/>
  <c r="DN488" i="1"/>
  <c r="P538" i="1"/>
  <c r="FW515" i="1"/>
  <c r="DH515" i="1"/>
  <c r="FX515" i="1"/>
  <c r="FZ515" i="1"/>
  <c r="DU488" i="1"/>
  <c r="ER515" i="1"/>
  <c r="GA488" i="1"/>
  <c r="GM332" i="1"/>
  <c r="CA339" i="1" s="1"/>
  <c r="CE328" i="1"/>
  <c r="AV339" i="1"/>
  <c r="BA371" i="1"/>
  <c r="F398" i="1"/>
  <c r="AX371" i="1"/>
  <c r="F385" i="1"/>
  <c r="AC253" i="1"/>
  <c r="AY451" i="1"/>
  <c r="F464" i="1"/>
  <c r="Y378" i="1"/>
  <c r="AL371" i="1"/>
  <c r="DW410" i="1"/>
  <c r="DJ419" i="1"/>
  <c r="GM234" i="1"/>
  <c r="GN234" i="1"/>
  <c r="GM243" i="1"/>
  <c r="DW30" i="1"/>
  <c r="DJ77" i="1"/>
  <c r="F461" i="1"/>
  <c r="AV451" i="1"/>
  <c r="CE515" i="1"/>
  <c r="AC488" i="1"/>
  <c r="P515" i="1"/>
  <c r="CF515" i="1"/>
  <c r="CH515" i="1"/>
  <c r="CD451" i="1"/>
  <c r="AU456" i="1"/>
  <c r="FU296" i="1"/>
  <c r="P366" i="1"/>
  <c r="DQ328" i="1"/>
  <c r="CI202" i="1"/>
  <c r="AZ253" i="1"/>
  <c r="EG26" i="1"/>
  <c r="P174" i="1"/>
  <c r="EG545" i="1"/>
  <c r="CI328" i="1"/>
  <c r="AZ339" i="1"/>
  <c r="GN238" i="1"/>
  <c r="V109" i="1"/>
  <c r="F163" i="1"/>
  <c r="P400" i="1"/>
  <c r="DM371" i="1"/>
  <c r="DK285" i="1"/>
  <c r="P311" i="1"/>
  <c r="Q285" i="1"/>
  <c r="F308" i="1"/>
  <c r="BA30" i="1"/>
  <c r="F97" i="1"/>
  <c r="BA170" i="1"/>
  <c r="AK285" i="1"/>
  <c r="X296" i="1"/>
  <c r="GM42" i="1"/>
  <c r="GN42" i="1"/>
  <c r="FS451" i="1"/>
  <c r="EJ456" i="1"/>
  <c r="DL328" i="1"/>
  <c r="P360" i="1"/>
  <c r="P385" i="1"/>
  <c r="EP371" i="1"/>
  <c r="CF296" i="1"/>
  <c r="AC285" i="1"/>
  <c r="CH296" i="1"/>
  <c r="P296" i="1"/>
  <c r="CE296" i="1"/>
  <c r="GN228" i="1"/>
  <c r="ER109" i="1"/>
  <c r="P151" i="1"/>
  <c r="EA30" i="1"/>
  <c r="DN77" i="1"/>
  <c r="DH451" i="1"/>
  <c r="P459" i="1"/>
  <c r="GO497" i="1"/>
  <c r="GM497" i="1"/>
  <c r="EH488" i="1"/>
  <c r="P524" i="1"/>
  <c r="AD328" i="1"/>
  <c r="Q339" i="1"/>
  <c r="GP417" i="1"/>
  <c r="GM204" i="1"/>
  <c r="GN204" i="1"/>
  <c r="AB253" i="1"/>
  <c r="AQ109" i="1"/>
  <c r="F150" i="1"/>
  <c r="DV30" i="1"/>
  <c r="DI77" i="1"/>
  <c r="DJ451" i="1"/>
  <c r="P470" i="1"/>
  <c r="S378" i="1"/>
  <c r="AF371" i="1"/>
  <c r="GP412" i="1"/>
  <c r="AB419" i="1"/>
  <c r="GM412" i="1"/>
  <c r="DU109" i="1"/>
  <c r="DH140" i="1"/>
  <c r="FZ140" i="1"/>
  <c r="FW140" i="1"/>
  <c r="FX140" i="1"/>
  <c r="GM43" i="1"/>
  <c r="GN43" i="1"/>
  <c r="GM490" i="1"/>
  <c r="CA515" i="1" s="1"/>
  <c r="GO490" i="1"/>
  <c r="CC515" i="1" s="1"/>
  <c r="AB515" i="1"/>
  <c r="DT296" i="1"/>
  <c r="DM285" i="1"/>
  <c r="P318" i="1"/>
  <c r="AE285" i="1"/>
  <c r="R296" i="1"/>
  <c r="GM134" i="1"/>
  <c r="GO134" i="1"/>
  <c r="FU140" i="1" s="1"/>
  <c r="EP26" i="1"/>
  <c r="P177" i="1"/>
  <c r="EP545" i="1"/>
  <c r="AP328" i="1"/>
  <c r="F348" i="1"/>
  <c r="ES109" i="1"/>
  <c r="P160" i="1"/>
  <c r="DU77" i="1"/>
  <c r="GN39" i="1"/>
  <c r="GM51" i="1"/>
  <c r="X339" i="1"/>
  <c r="AK328" i="1"/>
  <c r="FW328" i="1"/>
  <c r="EN339" i="1"/>
  <c r="FW285" i="1"/>
  <c r="EN296" i="1"/>
  <c r="FU328" i="1"/>
  <c r="EL339" i="1"/>
  <c r="CC253" i="1"/>
  <c r="CY242" i="1"/>
  <c r="X242" i="1" s="1"/>
  <c r="AK253" i="1" s="1"/>
  <c r="CZ242" i="1"/>
  <c r="Y242" i="1" s="1"/>
  <c r="AL253" i="1" s="1"/>
  <c r="AI202" i="1"/>
  <c r="V253" i="1"/>
  <c r="GM111" i="1"/>
  <c r="CA140" i="1" s="1"/>
  <c r="GN111" i="1"/>
  <c r="CB140" i="1" s="1"/>
  <c r="AB140" i="1"/>
  <c r="AI30" i="1"/>
  <c r="V77" i="1"/>
  <c r="GO507" i="1"/>
  <c r="GM507" i="1"/>
  <c r="DK410" i="1"/>
  <c r="P434" i="1"/>
  <c r="V328" i="1"/>
  <c r="F362" i="1"/>
  <c r="Y296" i="1"/>
  <c r="AL285" i="1"/>
  <c r="ED77" i="1"/>
  <c r="DZ30" i="1"/>
  <c r="DM77" i="1"/>
  <c r="GB30" i="1"/>
  <c r="ES77" i="1"/>
  <c r="W488" i="1"/>
  <c r="F539" i="1"/>
  <c r="EM456" i="1"/>
  <c r="FV451" i="1"/>
  <c r="F433" i="1"/>
  <c r="R410" i="1"/>
  <c r="CC328" i="1"/>
  <c r="AT339" i="1"/>
  <c r="DJ339" i="1"/>
  <c r="DW328" i="1"/>
  <c r="DM328" i="1"/>
  <c r="P361" i="1"/>
  <c r="GM235" i="1"/>
  <c r="GN235" i="1"/>
  <c r="FZ451" i="1"/>
  <c r="EQ456" i="1"/>
  <c r="F342" i="1"/>
  <c r="P328" i="1"/>
  <c r="U328" i="1"/>
  <c r="F361" i="1"/>
  <c r="T328" i="1"/>
  <c r="F360" i="1"/>
  <c r="EP328" i="1"/>
  <c r="P346" i="1"/>
  <c r="CG109" i="1"/>
  <c r="AX140" i="1"/>
  <c r="AO26" i="1"/>
  <c r="F174" i="1"/>
  <c r="AO545" i="1"/>
  <c r="CY70" i="1"/>
  <c r="X70" i="1" s="1"/>
  <c r="GN70" i="1" s="1"/>
  <c r="CZ70" i="1"/>
  <c r="Y70" i="1" s="1"/>
  <c r="GM70" i="1" s="1"/>
  <c r="X378" i="1"/>
  <c r="AK371" i="1"/>
  <c r="AC410" i="1"/>
  <c r="CH419" i="1"/>
  <c r="CE419" i="1"/>
  <c r="CF419" i="1"/>
  <c r="P419" i="1"/>
  <c r="P313" i="1"/>
  <c r="EK285" i="1"/>
  <c r="GM213" i="1"/>
  <c r="GN213" i="1"/>
  <c r="DX109" i="1"/>
  <c r="DK140" i="1"/>
  <c r="GM68" i="1"/>
  <c r="GN68" i="1"/>
  <c r="GM112" i="1"/>
  <c r="FS140" i="1" s="1"/>
  <c r="GN112" i="1"/>
  <c r="FT140" i="1" s="1"/>
  <c r="DT140" i="1"/>
  <c r="W77" i="1"/>
  <c r="AJ30" i="1"/>
  <c r="AF77" i="1"/>
  <c r="AX488" i="1"/>
  <c r="F522" i="1"/>
  <c r="GM499" i="1"/>
  <c r="GO499" i="1"/>
  <c r="DN328" i="1"/>
  <c r="P362" i="1"/>
  <c r="DV488" i="1"/>
  <c r="DI515" i="1"/>
  <c r="FS296" i="1"/>
  <c r="F313" i="1"/>
  <c r="AS285" i="1"/>
  <c r="DL285" i="1"/>
  <c r="P317" i="1"/>
  <c r="EM202" i="1"/>
  <c r="P272" i="1"/>
  <c r="BB22" i="1"/>
  <c r="BB575" i="1"/>
  <c r="F558" i="1"/>
  <c r="CI30" i="1"/>
  <c r="AZ77" i="1"/>
  <c r="GN237" i="1"/>
  <c r="GN60" i="1"/>
  <c r="GM241" i="1"/>
  <c r="GN38" i="1"/>
  <c r="FX328" i="1"/>
  <c r="EO339" i="1"/>
  <c r="AZ285" i="1"/>
  <c r="F307" i="1"/>
  <c r="DW285" i="1"/>
  <c r="DJ296" i="1"/>
  <c r="AP488" i="1"/>
  <c r="F524" i="1"/>
  <c r="T285" i="1"/>
  <c r="F317" i="1"/>
  <c r="F359" i="1"/>
  <c r="BA328" i="1"/>
  <c r="DJ378" i="1"/>
  <c r="DW371" i="1"/>
  <c r="DI285" i="1"/>
  <c r="P308" i="1"/>
  <c r="V285" i="1"/>
  <c r="F319" i="1"/>
  <c r="DM109" i="1"/>
  <c r="P162" i="1"/>
  <c r="AZ109" i="1"/>
  <c r="F151" i="1"/>
  <c r="DL109" i="1"/>
  <c r="P161" i="1"/>
  <c r="AE109" i="1"/>
  <c r="R140" i="1"/>
  <c r="GM41" i="1"/>
  <c r="GN41" i="1"/>
  <c r="P535" i="1"/>
  <c r="ES488" i="1"/>
  <c r="P539" i="1"/>
  <c r="DO488" i="1"/>
  <c r="ER410" i="1"/>
  <c r="P430" i="1"/>
  <c r="GM219" i="1"/>
  <c r="GN219" i="1"/>
  <c r="EM26" i="1"/>
  <c r="P189" i="1"/>
  <c r="EU26" i="1"/>
  <c r="P186" i="1"/>
  <c r="EU545" i="1"/>
  <c r="BD26" i="1"/>
  <c r="F195" i="1"/>
  <c r="BD545" i="1"/>
  <c r="CZ59" i="1"/>
  <c r="Y59" i="1" s="1"/>
  <c r="CY59" i="1"/>
  <c r="X59" i="1" s="1"/>
  <c r="EC77" i="1" s="1"/>
  <c r="GM36" i="1"/>
  <c r="GN36" i="1"/>
  <c r="DG456" i="1"/>
  <c r="DT451" i="1"/>
  <c r="V488" i="1"/>
  <c r="F538" i="1"/>
  <c r="AB328" i="1"/>
  <c r="O339" i="1"/>
  <c r="P316" i="1"/>
  <c r="ES285" i="1"/>
  <c r="AC371" i="1"/>
  <c r="CE378" i="1"/>
  <c r="CF378" i="1"/>
  <c r="CH378" i="1"/>
  <c r="P378" i="1"/>
  <c r="AQ202" i="1"/>
  <c r="F263" i="1"/>
  <c r="GM223" i="1"/>
  <c r="GO223" i="1"/>
  <c r="ET26" i="1"/>
  <c r="P183" i="1"/>
  <c r="ET545" i="1"/>
  <c r="AX30" i="1"/>
  <c r="F84" i="1"/>
  <c r="AX170" i="1"/>
  <c r="FX451" i="1"/>
  <c r="EO456" i="1"/>
  <c r="CH328" i="1"/>
  <c r="AY339" i="1"/>
  <c r="GN211" i="1"/>
  <c r="GM211" i="1"/>
  <c r="GM75" i="1"/>
  <c r="GN75" i="1"/>
  <c r="ER285" i="1"/>
  <c r="P307" i="1"/>
  <c r="CY246" i="1"/>
  <c r="X246" i="1" s="1"/>
  <c r="GM246" i="1" s="1"/>
  <c r="CZ246" i="1"/>
  <c r="Y246" i="1" s="1"/>
  <c r="EC140" i="1"/>
  <c r="EI26" i="1"/>
  <c r="P180" i="1"/>
  <c r="EI545" i="1"/>
  <c r="GM416" i="1"/>
  <c r="GP416" i="1"/>
  <c r="AE253" i="1"/>
  <c r="CZ250" i="1"/>
  <c r="Y250" i="1" s="1"/>
  <c r="CY250" i="1"/>
  <c r="X250" i="1" s="1"/>
  <c r="AD109" i="1"/>
  <c r="Q140" i="1"/>
  <c r="AP30" i="1"/>
  <c r="F86" i="1"/>
  <c r="AP170" i="1"/>
  <c r="DY30" i="1"/>
  <c r="DL77" i="1"/>
  <c r="GA328" i="1"/>
  <c r="ER339" i="1"/>
  <c r="DP328" i="1"/>
  <c r="P365" i="1"/>
  <c r="F354" i="1"/>
  <c r="S328" i="1"/>
  <c r="W109" i="1"/>
  <c r="F164" i="1"/>
  <c r="DI371" i="1"/>
  <c r="P390" i="1"/>
  <c r="P441" i="1"/>
  <c r="DM410" i="1"/>
  <c r="DK488" i="1"/>
  <c r="P530" i="1"/>
  <c r="DT77" i="1"/>
  <c r="CA328" i="1" l="1"/>
  <c r="AR339" i="1"/>
  <c r="AL202" i="1"/>
  <c r="Y253" i="1"/>
  <c r="CC109" i="1"/>
  <c r="AT140" i="1"/>
  <c r="AK202" i="1"/>
  <c r="X253" i="1"/>
  <c r="FU109" i="1"/>
  <c r="EL140" i="1"/>
  <c r="EC30" i="1"/>
  <c r="DP77" i="1"/>
  <c r="AP26" i="1"/>
  <c r="F179" i="1"/>
  <c r="AP545" i="1"/>
  <c r="FS285" i="1"/>
  <c r="EJ296" i="1"/>
  <c r="AW419" i="1"/>
  <c r="CF410" i="1"/>
  <c r="ER328" i="1"/>
  <c r="P350" i="1"/>
  <c r="P310" i="1"/>
  <c r="DJ285" i="1"/>
  <c r="AF30" i="1"/>
  <c r="S77" i="1"/>
  <c r="P464" i="1"/>
  <c r="EQ451" i="1"/>
  <c r="V30" i="1"/>
  <c r="F100" i="1"/>
  <c r="V170" i="1"/>
  <c r="X328" i="1"/>
  <c r="F365" i="1"/>
  <c r="AB488" i="1"/>
  <c r="O515" i="1"/>
  <c r="FW109" i="1"/>
  <c r="EN140" i="1"/>
  <c r="CD419" i="1"/>
  <c r="AW296" i="1"/>
  <c r="CF285" i="1"/>
  <c r="GN246" i="1"/>
  <c r="EG22" i="1"/>
  <c r="P549" i="1"/>
  <c r="EG575" i="1"/>
  <c r="P488" i="1"/>
  <c r="F518" i="1"/>
  <c r="FW488" i="1"/>
  <c r="EN515" i="1"/>
  <c r="BC22" i="1"/>
  <c r="BC575" i="1"/>
  <c r="F561" i="1"/>
  <c r="AB285" i="1"/>
  <c r="O296" i="1"/>
  <c r="FW371" i="1"/>
  <c r="EN378" i="1"/>
  <c r="EQ328" i="1"/>
  <c r="P347" i="1"/>
  <c r="P109" i="1"/>
  <c r="F143" i="1"/>
  <c r="ER26" i="1"/>
  <c r="P181" i="1"/>
  <c r="ER545" i="1"/>
  <c r="AC30" i="1"/>
  <c r="P77" i="1"/>
  <c r="CH77" i="1"/>
  <c r="CE77" i="1"/>
  <c r="CF77" i="1"/>
  <c r="FV371" i="1"/>
  <c r="EM378" i="1"/>
  <c r="FV419" i="1"/>
  <c r="EQ285" i="1"/>
  <c r="P304" i="1"/>
  <c r="AK77" i="1"/>
  <c r="EH22" i="1"/>
  <c r="P554" i="1"/>
  <c r="V16" i="2" s="1"/>
  <c r="V18" i="2" s="1"/>
  <c r="EH575" i="1"/>
  <c r="Q410" i="1"/>
  <c r="F431" i="1"/>
  <c r="FU253" i="1"/>
  <c r="CD378" i="1"/>
  <c r="DT488" i="1"/>
  <c r="DG515" i="1"/>
  <c r="Q202" i="1"/>
  <c r="F265" i="1"/>
  <c r="DP371" i="1"/>
  <c r="P404" i="1"/>
  <c r="S202" i="1"/>
  <c r="F268" i="1"/>
  <c r="ET22" i="1"/>
  <c r="P558" i="1"/>
  <c r="ET575" i="1"/>
  <c r="F357" i="1"/>
  <c r="AT328" i="1"/>
  <c r="FS109" i="1"/>
  <c r="EJ140" i="1"/>
  <c r="Q109" i="1"/>
  <c r="F152" i="1"/>
  <c r="DL30" i="1"/>
  <c r="P98" i="1"/>
  <c r="DL170" i="1"/>
  <c r="AL77" i="1"/>
  <c r="CE371" i="1"/>
  <c r="AV378" i="1"/>
  <c r="BB18" i="1"/>
  <c r="F588" i="1"/>
  <c r="DM30" i="1"/>
  <c r="P99" i="1"/>
  <c r="DM170" i="1"/>
  <c r="EN285" i="1"/>
  <c r="P301" i="1"/>
  <c r="F310" i="1"/>
  <c r="R285" i="1"/>
  <c r="AT515" i="1"/>
  <c r="CC488" i="1"/>
  <c r="FZ109" i="1"/>
  <c r="EQ140" i="1"/>
  <c r="F351" i="1"/>
  <c r="Q328" i="1"/>
  <c r="EL296" i="1"/>
  <c r="FU285" i="1"/>
  <c r="F405" i="1"/>
  <c r="Y371" i="1"/>
  <c r="ER488" i="1"/>
  <c r="P526" i="1"/>
  <c r="CC296" i="1"/>
  <c r="DL202" i="1"/>
  <c r="P274" i="1"/>
  <c r="FS328" i="1"/>
  <c r="EJ339" i="1"/>
  <c r="CF109" i="1"/>
  <c r="AW140" i="1"/>
  <c r="DT371" i="1"/>
  <c r="DG378" i="1"/>
  <c r="FS410" i="1"/>
  <c r="EJ419" i="1"/>
  <c r="GN242" i="1"/>
  <c r="GM242" i="1"/>
  <c r="DU202" i="1"/>
  <c r="FZ253" i="1"/>
  <c r="DH253" i="1"/>
  <c r="FW253" i="1"/>
  <c r="FX253" i="1"/>
  <c r="FS515" i="1"/>
  <c r="DI328" i="1"/>
  <c r="P351" i="1"/>
  <c r="DG328" i="1"/>
  <c r="P341" i="1"/>
  <c r="U202" i="1"/>
  <c r="F275" i="1"/>
  <c r="Q30" i="1"/>
  <c r="F89" i="1"/>
  <c r="Q170" i="1"/>
  <c r="DQ202" i="1"/>
  <c r="P280" i="1"/>
  <c r="X488" i="1"/>
  <c r="F541" i="1"/>
  <c r="DT109" i="1"/>
  <c r="DG140" i="1"/>
  <c r="EC109" i="1"/>
  <c r="DP140" i="1"/>
  <c r="O328" i="1"/>
  <c r="F341" i="1"/>
  <c r="AY419" i="1"/>
  <c r="CH410" i="1"/>
  <c r="AX26" i="1"/>
  <c r="F177" i="1"/>
  <c r="AX545" i="1"/>
  <c r="CF371" i="1"/>
  <c r="AW378" i="1"/>
  <c r="EU22" i="1"/>
  <c r="P561" i="1"/>
  <c r="EU575" i="1"/>
  <c r="EI22" i="1"/>
  <c r="P555" i="1"/>
  <c r="EI575" i="1"/>
  <c r="AY328" i="1"/>
  <c r="F347" i="1"/>
  <c r="W30" i="1"/>
  <c r="F101" i="1"/>
  <c r="W170" i="1"/>
  <c r="P155" i="1"/>
  <c r="DK109" i="1"/>
  <c r="P410" i="1"/>
  <c r="F422" i="1"/>
  <c r="X371" i="1"/>
  <c r="F404" i="1"/>
  <c r="AX109" i="1"/>
  <c r="F147" i="1"/>
  <c r="DJ328" i="1"/>
  <c r="P353" i="1"/>
  <c r="P475" i="1"/>
  <c r="EM451" i="1"/>
  <c r="AB109" i="1"/>
  <c r="O140" i="1"/>
  <c r="EP22" i="1"/>
  <c r="EP575" i="1"/>
  <c r="P552" i="1"/>
  <c r="CA488" i="1"/>
  <c r="AR515" i="1"/>
  <c r="DH109" i="1"/>
  <c r="P143" i="1"/>
  <c r="F393" i="1"/>
  <c r="S371" i="1"/>
  <c r="CE285" i="1"/>
  <c r="AV296" i="1"/>
  <c r="F322" i="1"/>
  <c r="X285" i="1"/>
  <c r="F475" i="1"/>
  <c r="AU451" i="1"/>
  <c r="CE488" i="1"/>
  <c r="AV515" i="1"/>
  <c r="AR296" i="1"/>
  <c r="CA285" i="1"/>
  <c r="DH410" i="1"/>
  <c r="P422" i="1"/>
  <c r="P302" i="1"/>
  <c r="EO285" i="1"/>
  <c r="DJ109" i="1"/>
  <c r="P154" i="1"/>
  <c r="F390" i="1"/>
  <c r="Q371" i="1"/>
  <c r="DK202" i="1"/>
  <c r="P268" i="1"/>
  <c r="FS371" i="1"/>
  <c r="EJ378" i="1"/>
  <c r="DW202" i="1"/>
  <c r="DJ253" i="1"/>
  <c r="T202" i="1"/>
  <c r="F274" i="1"/>
  <c r="DJ488" i="1"/>
  <c r="P529" i="1"/>
  <c r="DQ410" i="1"/>
  <c r="P446" i="1"/>
  <c r="ED109" i="1"/>
  <c r="DQ140" i="1"/>
  <c r="DO30" i="1"/>
  <c r="P101" i="1"/>
  <c r="DO170" i="1"/>
  <c r="AX202" i="1"/>
  <c r="F260" i="1"/>
  <c r="FU515" i="1"/>
  <c r="X109" i="1"/>
  <c r="F166" i="1"/>
  <c r="P405" i="1"/>
  <c r="DQ371" i="1"/>
  <c r="DI202" i="1"/>
  <c r="P265" i="1"/>
  <c r="DQ488" i="1"/>
  <c r="P542" i="1"/>
  <c r="BD22" i="1"/>
  <c r="F570" i="1"/>
  <c r="BD575" i="1"/>
  <c r="ED30" i="1"/>
  <c r="DQ77" i="1"/>
  <c r="EN328" i="1"/>
  <c r="P344" i="1"/>
  <c r="FZ77" i="1"/>
  <c r="DH77" i="1"/>
  <c r="FW77" i="1"/>
  <c r="DU30" i="1"/>
  <c r="FX77" i="1"/>
  <c r="AB202" i="1"/>
  <c r="O253" i="1"/>
  <c r="DN30" i="1"/>
  <c r="P100" i="1"/>
  <c r="DN170" i="1"/>
  <c r="P285" i="1"/>
  <c r="F299" i="1"/>
  <c r="AZ202" i="1"/>
  <c r="F264" i="1"/>
  <c r="AV328" i="1"/>
  <c r="F344" i="1"/>
  <c r="FZ488" i="1"/>
  <c r="EQ515" i="1"/>
  <c r="AB30" i="1"/>
  <c r="O77" i="1"/>
  <c r="DT202" i="1"/>
  <c r="DG253" i="1"/>
  <c r="FX371" i="1"/>
  <c r="EO378" i="1"/>
  <c r="EO419" i="1"/>
  <c r="FX410" i="1"/>
  <c r="EC410" i="1"/>
  <c r="DP419" i="1"/>
  <c r="AZ488" i="1"/>
  <c r="F526" i="1"/>
  <c r="AR451" i="1"/>
  <c r="F484" i="1"/>
  <c r="DN202" i="1"/>
  <c r="P276" i="1"/>
  <c r="DO202" i="1"/>
  <c r="P277" i="1"/>
  <c r="DP285" i="1"/>
  <c r="P322" i="1"/>
  <c r="ES202" i="1"/>
  <c r="P273" i="1"/>
  <c r="Y328" i="1"/>
  <c r="F366" i="1"/>
  <c r="AQ22" i="1"/>
  <c r="F555" i="1"/>
  <c r="AQ575" i="1"/>
  <c r="DK30" i="1"/>
  <c r="P92" i="1"/>
  <c r="DK170" i="1"/>
  <c r="U30" i="1"/>
  <c r="F99" i="1"/>
  <c r="U170" i="1"/>
  <c r="BA202" i="1"/>
  <c r="F273" i="1"/>
  <c r="CB109" i="1"/>
  <c r="AS140" i="1"/>
  <c r="DT30" i="1"/>
  <c r="DG77" i="1"/>
  <c r="AE202" i="1"/>
  <c r="R253" i="1"/>
  <c r="EO451" i="1"/>
  <c r="P462" i="1"/>
  <c r="P371" i="1"/>
  <c r="F381" i="1"/>
  <c r="P458" i="1"/>
  <c r="DG451" i="1"/>
  <c r="F154" i="1"/>
  <c r="R109" i="1"/>
  <c r="P345" i="1"/>
  <c r="EO328" i="1"/>
  <c r="AZ30" i="1"/>
  <c r="F88" i="1"/>
  <c r="AZ170" i="1"/>
  <c r="P527" i="1"/>
  <c r="DI488" i="1"/>
  <c r="FT109" i="1"/>
  <c r="EK140" i="1"/>
  <c r="CE410" i="1"/>
  <c r="AV419" i="1"/>
  <c r="CA109" i="1"/>
  <c r="AR140" i="1"/>
  <c r="CC202" i="1"/>
  <c r="AT253" i="1"/>
  <c r="CA419" i="1"/>
  <c r="AY296" i="1"/>
  <c r="CH285" i="1"/>
  <c r="BA26" i="1"/>
  <c r="F190" i="1"/>
  <c r="BA545" i="1"/>
  <c r="AZ328" i="1"/>
  <c r="F350" i="1"/>
  <c r="CH488" i="1"/>
  <c r="AY515" i="1"/>
  <c r="DJ410" i="1"/>
  <c r="P433" i="1"/>
  <c r="AC202" i="1"/>
  <c r="CF253" i="1"/>
  <c r="CH253" i="1"/>
  <c r="CE253" i="1"/>
  <c r="P253" i="1"/>
  <c r="FX488" i="1"/>
  <c r="EO515" i="1"/>
  <c r="CB77" i="1"/>
  <c r="FS253" i="1"/>
  <c r="DH371" i="1"/>
  <c r="P381" i="1"/>
  <c r="FW410" i="1"/>
  <c r="EN419" i="1"/>
  <c r="F311" i="1"/>
  <c r="S285" i="1"/>
  <c r="CH109" i="1"/>
  <c r="AY140" i="1"/>
  <c r="DI109" i="1"/>
  <c r="P152" i="1"/>
  <c r="O451" i="1"/>
  <c r="F458" i="1"/>
  <c r="GN59" i="1"/>
  <c r="GM59" i="1"/>
  <c r="FS77" i="1" s="1"/>
  <c r="EC202" i="1"/>
  <c r="DP253" i="1"/>
  <c r="F345" i="1"/>
  <c r="AW328" i="1"/>
  <c r="T30" i="1"/>
  <c r="F98" i="1"/>
  <c r="T170" i="1"/>
  <c r="CA378" i="1"/>
  <c r="R328" i="1"/>
  <c r="F353" i="1"/>
  <c r="P323" i="1"/>
  <c r="DQ285" i="1"/>
  <c r="DP488" i="1"/>
  <c r="P541" i="1"/>
  <c r="AY378" i="1"/>
  <c r="CH371" i="1"/>
  <c r="DJ371" i="1"/>
  <c r="P392" i="1"/>
  <c r="AO22" i="1"/>
  <c r="AO575" i="1"/>
  <c r="F549" i="1"/>
  <c r="ES30" i="1"/>
  <c r="P97" i="1"/>
  <c r="ES170" i="1"/>
  <c r="Y285" i="1"/>
  <c r="F323" i="1"/>
  <c r="V202" i="1"/>
  <c r="F276" i="1"/>
  <c r="EL328" i="1"/>
  <c r="P357" i="1"/>
  <c r="DT285" i="1"/>
  <c r="DG296" i="1"/>
  <c r="FX109" i="1"/>
  <c r="EO140" i="1"/>
  <c r="AB410" i="1"/>
  <c r="O419" i="1"/>
  <c r="DI30" i="1"/>
  <c r="P89" i="1"/>
  <c r="DI170" i="1"/>
  <c r="EJ451" i="1"/>
  <c r="P484" i="1"/>
  <c r="CF488" i="1"/>
  <c r="AW515" i="1"/>
  <c r="DJ30" i="1"/>
  <c r="P91" i="1"/>
  <c r="DJ170" i="1"/>
  <c r="P518" i="1"/>
  <c r="DH488" i="1"/>
  <c r="CA77" i="1"/>
  <c r="FT253" i="1"/>
  <c r="EQ378" i="1"/>
  <c r="FZ371" i="1"/>
  <c r="EQ419" i="1"/>
  <c r="FZ410" i="1"/>
  <c r="CE109" i="1"/>
  <c r="AV140" i="1"/>
  <c r="GM250" i="1"/>
  <c r="CA253" i="1" s="1"/>
  <c r="GN250" i="1"/>
  <c r="CB253" i="1" s="1"/>
  <c r="EV22" i="1"/>
  <c r="EV575" i="1"/>
  <c r="P570" i="1"/>
  <c r="EN451" i="1"/>
  <c r="P461" i="1"/>
  <c r="DT410" i="1"/>
  <c r="DG419" i="1"/>
  <c r="R488" i="1"/>
  <c r="F529" i="1"/>
  <c r="S109" i="1"/>
  <c r="F155" i="1"/>
  <c r="FT77" i="1"/>
  <c r="AE30" i="1"/>
  <c r="R77" i="1"/>
  <c r="AB371" i="1"/>
  <c r="O378" i="1"/>
  <c r="DM202" i="1"/>
  <c r="P275" i="1"/>
  <c r="Y109" i="1"/>
  <c r="F167" i="1"/>
  <c r="Y488" i="1"/>
  <c r="F542" i="1"/>
  <c r="W202" i="1"/>
  <c r="F277" i="1"/>
  <c r="FS30" i="1" l="1"/>
  <c r="EJ77" i="1"/>
  <c r="CB202" i="1"/>
  <c r="AS253" i="1"/>
  <c r="CA202" i="1"/>
  <c r="AR253" i="1"/>
  <c r="FT30" i="1"/>
  <c r="EK77" i="1"/>
  <c r="DJ26" i="1"/>
  <c r="P184" i="1"/>
  <c r="DJ545" i="1"/>
  <c r="EQ371" i="1"/>
  <c r="P386" i="1"/>
  <c r="P146" i="1"/>
  <c r="EO109" i="1"/>
  <c r="FS202" i="1"/>
  <c r="EJ253" i="1"/>
  <c r="CH202" i="1"/>
  <c r="AY253" i="1"/>
  <c r="AR109" i="1"/>
  <c r="F168" i="1"/>
  <c r="O30" i="1"/>
  <c r="F79" i="1"/>
  <c r="O170" i="1"/>
  <c r="DH30" i="1"/>
  <c r="P80" i="1"/>
  <c r="DH170" i="1"/>
  <c r="BD18" i="1"/>
  <c r="F600" i="1"/>
  <c r="W26" i="1"/>
  <c r="F194" i="1"/>
  <c r="W545" i="1"/>
  <c r="DM26" i="1"/>
  <c r="P192" i="1"/>
  <c r="DM545" i="1"/>
  <c r="CE30" i="1"/>
  <c r="AV77" i="1"/>
  <c r="EN488" i="1"/>
  <c r="P520" i="1"/>
  <c r="EJ285" i="1"/>
  <c r="P324" i="1"/>
  <c r="AT109" i="1"/>
  <c r="F158" i="1"/>
  <c r="AT170" i="1"/>
  <c r="R30" i="1"/>
  <c r="F91" i="1"/>
  <c r="R170" i="1"/>
  <c r="F145" i="1"/>
  <c r="AV109" i="1"/>
  <c r="FT202" i="1"/>
  <c r="EK253" i="1"/>
  <c r="DI26" i="1"/>
  <c r="P182" i="1"/>
  <c r="DI545" i="1"/>
  <c r="F386" i="1"/>
  <c r="AY371" i="1"/>
  <c r="CB30" i="1"/>
  <c r="AS77" i="1"/>
  <c r="CF202" i="1"/>
  <c r="AW253" i="1"/>
  <c r="F304" i="1"/>
  <c r="AY285" i="1"/>
  <c r="AS109" i="1"/>
  <c r="F157" i="1"/>
  <c r="EO410" i="1"/>
  <c r="P425" i="1"/>
  <c r="O202" i="1"/>
  <c r="F255" i="1"/>
  <c r="FZ30" i="1"/>
  <c r="EQ77" i="1"/>
  <c r="P267" i="1"/>
  <c r="DJ202" i="1"/>
  <c r="AX22" i="1"/>
  <c r="AX575" i="1"/>
  <c r="F552" i="1"/>
  <c r="FS488" i="1"/>
  <c r="EJ515" i="1"/>
  <c r="AW109" i="1"/>
  <c r="F146" i="1"/>
  <c r="CC285" i="1"/>
  <c r="AT296" i="1"/>
  <c r="EL285" i="1"/>
  <c r="P314" i="1"/>
  <c r="AT488" i="1"/>
  <c r="F533" i="1"/>
  <c r="AL30" i="1"/>
  <c r="Y77" i="1"/>
  <c r="EJ109" i="1"/>
  <c r="P168" i="1"/>
  <c r="CH30" i="1"/>
  <c r="AY77" i="1"/>
  <c r="O285" i="1"/>
  <c r="F298" i="1"/>
  <c r="O488" i="1"/>
  <c r="F517" i="1"/>
  <c r="EL109" i="1"/>
  <c r="P158" i="1"/>
  <c r="EL170" i="1"/>
  <c r="F380" i="1"/>
  <c r="O371" i="1"/>
  <c r="CA30" i="1"/>
  <c r="AR77" i="1"/>
  <c r="AW488" i="1"/>
  <c r="F521" i="1"/>
  <c r="P298" i="1"/>
  <c r="DG285" i="1"/>
  <c r="AO18" i="1"/>
  <c r="F579" i="1"/>
  <c r="CA371" i="1"/>
  <c r="AR378" i="1"/>
  <c r="DP202" i="1"/>
  <c r="P279" i="1"/>
  <c r="EN410" i="1"/>
  <c r="P424" i="1"/>
  <c r="EO488" i="1"/>
  <c r="P521" i="1"/>
  <c r="F424" i="1"/>
  <c r="AV410" i="1"/>
  <c r="AZ26" i="1"/>
  <c r="F181" i="1"/>
  <c r="AZ545" i="1"/>
  <c r="DK26" i="1"/>
  <c r="P185" i="1"/>
  <c r="DK545" i="1"/>
  <c r="P384" i="1"/>
  <c r="EO371" i="1"/>
  <c r="EQ488" i="1"/>
  <c r="P523" i="1"/>
  <c r="DO26" i="1"/>
  <c r="P194" i="1"/>
  <c r="DO545" i="1"/>
  <c r="EP18" i="1"/>
  <c r="P582" i="1"/>
  <c r="EU18" i="1"/>
  <c r="P591" i="1"/>
  <c r="DP109" i="1"/>
  <c r="P166" i="1"/>
  <c r="FX202" i="1"/>
  <c r="EO253" i="1"/>
  <c r="DL26" i="1"/>
  <c r="P191" i="1"/>
  <c r="DL545" i="1"/>
  <c r="DG488" i="1"/>
  <c r="P517" i="1"/>
  <c r="EH18" i="1"/>
  <c r="P584" i="1"/>
  <c r="FV410" i="1"/>
  <c r="EM419" i="1"/>
  <c r="P30" i="1"/>
  <c r="F80" i="1"/>
  <c r="P170" i="1"/>
  <c r="AP22" i="1"/>
  <c r="AP575" i="1"/>
  <c r="F554" i="1"/>
  <c r="G16" i="2" s="1"/>
  <c r="G18" i="2" s="1"/>
  <c r="Y202" i="1"/>
  <c r="F280" i="1"/>
  <c r="EJ410" i="1"/>
  <c r="P447" i="1"/>
  <c r="EM371" i="1"/>
  <c r="P397" i="1"/>
  <c r="EM545" i="1"/>
  <c r="AW285" i="1"/>
  <c r="F302" i="1"/>
  <c r="BA22" i="1"/>
  <c r="BA575" i="1"/>
  <c r="F565" i="1"/>
  <c r="R202" i="1"/>
  <c r="F267" i="1"/>
  <c r="P406" i="1"/>
  <c r="EJ371" i="1"/>
  <c r="FW202" i="1"/>
  <c r="EN253" i="1"/>
  <c r="EJ328" i="1"/>
  <c r="P367" i="1"/>
  <c r="DG410" i="1"/>
  <c r="P421" i="1"/>
  <c r="P427" i="1"/>
  <c r="EQ410" i="1"/>
  <c r="F421" i="1"/>
  <c r="O410" i="1"/>
  <c r="ES26" i="1"/>
  <c r="P190" i="1"/>
  <c r="ES545" i="1"/>
  <c r="AY109" i="1"/>
  <c r="F148" i="1"/>
  <c r="P202" i="1"/>
  <c r="F256" i="1"/>
  <c r="AT202" i="1"/>
  <c r="F271" i="1"/>
  <c r="EK109" i="1"/>
  <c r="P157" i="1"/>
  <c r="P445" i="1"/>
  <c r="DP410" i="1"/>
  <c r="DG202" i="1"/>
  <c r="P255" i="1"/>
  <c r="DN26" i="1"/>
  <c r="P193" i="1"/>
  <c r="DN545" i="1"/>
  <c r="DQ30" i="1"/>
  <c r="P104" i="1"/>
  <c r="DQ170" i="1"/>
  <c r="F324" i="1"/>
  <c r="AR285" i="1"/>
  <c r="O109" i="1"/>
  <c r="F142" i="1"/>
  <c r="DG109" i="1"/>
  <c r="P142" i="1"/>
  <c r="Q26" i="1"/>
  <c r="F182" i="1"/>
  <c r="Q545" i="1"/>
  <c r="DH202" i="1"/>
  <c r="P256" i="1"/>
  <c r="EQ109" i="1"/>
  <c r="P148" i="1"/>
  <c r="CD371" i="1"/>
  <c r="AU378" i="1"/>
  <c r="ER22" i="1"/>
  <c r="ER575" i="1"/>
  <c r="P556" i="1"/>
  <c r="BC18" i="1"/>
  <c r="F591" i="1"/>
  <c r="EG18" i="1"/>
  <c r="P579" i="1"/>
  <c r="CD410" i="1"/>
  <c r="AU419" i="1"/>
  <c r="S30" i="1"/>
  <c r="F92" i="1"/>
  <c r="S170" i="1"/>
  <c r="X202" i="1"/>
  <c r="F279" i="1"/>
  <c r="AR328" i="1"/>
  <c r="F367" i="1"/>
  <c r="EV18" i="1"/>
  <c r="P600" i="1"/>
  <c r="T26" i="1"/>
  <c r="F191" i="1"/>
  <c r="T545" i="1"/>
  <c r="CA410" i="1"/>
  <c r="AR419" i="1"/>
  <c r="FX30" i="1"/>
  <c r="EO77" i="1"/>
  <c r="CE202" i="1"/>
  <c r="AV253" i="1"/>
  <c r="AY488" i="1"/>
  <c r="F523" i="1"/>
  <c r="DG30" i="1"/>
  <c r="P79" i="1"/>
  <c r="DG170" i="1"/>
  <c r="U26" i="1"/>
  <c r="F192" i="1"/>
  <c r="U545" i="1"/>
  <c r="AQ18" i="1"/>
  <c r="F585" i="1"/>
  <c r="FW30" i="1"/>
  <c r="EN77" i="1"/>
  <c r="EL515" i="1"/>
  <c r="FU488" i="1"/>
  <c r="DQ109" i="1"/>
  <c r="P167" i="1"/>
  <c r="AV488" i="1"/>
  <c r="F520" i="1"/>
  <c r="AV285" i="1"/>
  <c r="F301" i="1"/>
  <c r="AR488" i="1"/>
  <c r="F543" i="1"/>
  <c r="EI18" i="1"/>
  <c r="P585" i="1"/>
  <c r="F384" i="1"/>
  <c r="AW371" i="1"/>
  <c r="F427" i="1"/>
  <c r="AY410" i="1"/>
  <c r="FZ202" i="1"/>
  <c r="EQ253" i="1"/>
  <c r="DG371" i="1"/>
  <c r="P380" i="1"/>
  <c r="AV371" i="1"/>
  <c r="F383" i="1"/>
  <c r="ET18" i="1"/>
  <c r="P588" i="1"/>
  <c r="FU202" i="1"/>
  <c r="EL253" i="1"/>
  <c r="AK30" i="1"/>
  <c r="X77" i="1"/>
  <c r="CF30" i="1"/>
  <c r="AW77" i="1"/>
  <c r="EN371" i="1"/>
  <c r="P383" i="1"/>
  <c r="EN109" i="1"/>
  <c r="P145" i="1"/>
  <c r="V26" i="1"/>
  <c r="F193" i="1"/>
  <c r="V545" i="1"/>
  <c r="AW410" i="1"/>
  <c r="F425" i="1"/>
  <c r="DP30" i="1"/>
  <c r="P103" i="1"/>
  <c r="DP170" i="1"/>
  <c r="S26" i="1" l="1"/>
  <c r="F185" i="1"/>
  <c r="S545" i="1"/>
  <c r="AU371" i="1"/>
  <c r="F397" i="1"/>
  <c r="AU545" i="1"/>
  <c r="Q22" i="1"/>
  <c r="F557" i="1"/>
  <c r="Q575" i="1"/>
  <c r="DN22" i="1"/>
  <c r="P568" i="1"/>
  <c r="DN575" i="1"/>
  <c r="AR30" i="1"/>
  <c r="F105" i="1"/>
  <c r="AR170" i="1"/>
  <c r="AW202" i="1"/>
  <c r="F259" i="1"/>
  <c r="DI22" i="1"/>
  <c r="DI575" i="1"/>
  <c r="P557" i="1"/>
  <c r="O26" i="1"/>
  <c r="F172" i="1"/>
  <c r="O545" i="1"/>
  <c r="AR202" i="1"/>
  <c r="F281" i="1"/>
  <c r="AW30" i="1"/>
  <c r="F83" i="1"/>
  <c r="AW170" i="1"/>
  <c r="EN30" i="1"/>
  <c r="P82" i="1"/>
  <c r="EN170" i="1"/>
  <c r="DQ26" i="1"/>
  <c r="P197" i="1"/>
  <c r="DQ545" i="1"/>
  <c r="EL202" i="1"/>
  <c r="P271" i="1"/>
  <c r="AR410" i="1"/>
  <c r="F447" i="1"/>
  <c r="EM22" i="1"/>
  <c r="P564" i="1"/>
  <c r="EM575" i="1"/>
  <c r="DO22" i="1"/>
  <c r="DO575" i="1"/>
  <c r="P569" i="1"/>
  <c r="EJ488" i="1"/>
  <c r="P543" i="1"/>
  <c r="R26" i="1"/>
  <c r="F184" i="1"/>
  <c r="R545" i="1"/>
  <c r="DM22" i="1"/>
  <c r="DM575" i="1"/>
  <c r="P567" i="1"/>
  <c r="EJ202" i="1"/>
  <c r="P281" i="1"/>
  <c r="DJ22" i="1"/>
  <c r="DJ575" i="1"/>
  <c r="P559" i="1"/>
  <c r="AU410" i="1"/>
  <c r="F438" i="1"/>
  <c r="U22" i="1"/>
  <c r="U575" i="1"/>
  <c r="F567" i="1"/>
  <c r="V22" i="1"/>
  <c r="V575" i="1"/>
  <c r="F568" i="1"/>
  <c r="P533" i="1"/>
  <c r="EL488" i="1"/>
  <c r="EN202" i="1"/>
  <c r="P258" i="1"/>
  <c r="EM410" i="1"/>
  <c r="P438" i="1"/>
  <c r="DL22" i="1"/>
  <c r="DL575" i="1"/>
  <c r="P566" i="1"/>
  <c r="DK22" i="1"/>
  <c r="P560" i="1"/>
  <c r="Y16" i="2" s="1"/>
  <c r="Y18" i="2" s="1"/>
  <c r="DK575" i="1"/>
  <c r="EQ30" i="1"/>
  <c r="P85" i="1"/>
  <c r="EQ170" i="1"/>
  <c r="AS30" i="1"/>
  <c r="F94" i="1"/>
  <c r="AS170" i="1"/>
  <c r="AS202" i="1"/>
  <c r="F270" i="1"/>
  <c r="EQ202" i="1"/>
  <c r="P261" i="1"/>
  <c r="AP18" i="1"/>
  <c r="F584" i="1"/>
  <c r="Y30" i="1"/>
  <c r="F104" i="1"/>
  <c r="Y170" i="1"/>
  <c r="EK202" i="1"/>
  <c r="P270" i="1"/>
  <c r="DH26" i="1"/>
  <c r="P173" i="1"/>
  <c r="DH545" i="1"/>
  <c r="DP26" i="1"/>
  <c r="P196" i="1"/>
  <c r="DP545" i="1"/>
  <c r="T22" i="1"/>
  <c r="T575" i="1"/>
  <c r="F566" i="1"/>
  <c r="BA18" i="1"/>
  <c r="F595" i="1"/>
  <c r="AT285" i="1"/>
  <c r="F314" i="1"/>
  <c r="DG26" i="1"/>
  <c r="P172" i="1"/>
  <c r="DG545" i="1"/>
  <c r="ER18" i="1"/>
  <c r="P586" i="1"/>
  <c r="AR371" i="1"/>
  <c r="F406" i="1"/>
  <c r="EL26" i="1"/>
  <c r="P188" i="1"/>
  <c r="EL545" i="1"/>
  <c r="AX18" i="1"/>
  <c r="F582" i="1"/>
  <c r="AT26" i="1"/>
  <c r="F188" i="1"/>
  <c r="AT545" i="1"/>
  <c r="W22" i="1"/>
  <c r="W575" i="1"/>
  <c r="F569" i="1"/>
  <c r="EK30" i="1"/>
  <c r="P94" i="1"/>
  <c r="EK170" i="1"/>
  <c r="EJ30" i="1"/>
  <c r="EJ170" i="1"/>
  <c r="P105" i="1"/>
  <c r="AV202" i="1"/>
  <c r="F258" i="1"/>
  <c r="ES22" i="1"/>
  <c r="P565" i="1"/>
  <c r="ES575" i="1"/>
  <c r="X30" i="1"/>
  <c r="F103" i="1"/>
  <c r="X170" i="1"/>
  <c r="EO30" i="1"/>
  <c r="P83" i="1"/>
  <c r="EO170" i="1"/>
  <c r="P26" i="1"/>
  <c r="F173" i="1"/>
  <c r="P545" i="1"/>
  <c r="EO202" i="1"/>
  <c r="P259" i="1"/>
  <c r="AZ22" i="1"/>
  <c r="F556" i="1"/>
  <c r="AZ575" i="1"/>
  <c r="AY30" i="1"/>
  <c r="F85" i="1"/>
  <c r="AY170" i="1"/>
  <c r="AV30" i="1"/>
  <c r="F82" i="1"/>
  <c r="AV170" i="1"/>
  <c r="AY202" i="1"/>
  <c r="F261" i="1"/>
  <c r="AY26" i="1" l="1"/>
  <c r="F178" i="1"/>
  <c r="AY545" i="1"/>
  <c r="X26" i="1"/>
  <c r="F196" i="1"/>
  <c r="X545" i="1"/>
  <c r="R22" i="1"/>
  <c r="R575" i="1"/>
  <c r="F559" i="1"/>
  <c r="AV26" i="1"/>
  <c r="F175" i="1"/>
  <c r="AV545" i="1"/>
  <c r="AZ18" i="1"/>
  <c r="F586" i="1"/>
  <c r="T18" i="1"/>
  <c r="F596" i="1"/>
  <c r="DN18" i="1"/>
  <c r="P598" i="1"/>
  <c r="AU22" i="1"/>
  <c r="F564" i="1"/>
  <c r="H16" i="2" s="1"/>
  <c r="H18" i="2" s="1"/>
  <c r="AU575" i="1"/>
  <c r="P22" i="1"/>
  <c r="F548" i="1"/>
  <c r="P575" i="1"/>
  <c r="DH22" i="1"/>
  <c r="P548" i="1"/>
  <c r="DH575" i="1"/>
  <c r="EN26" i="1"/>
  <c r="P175" i="1"/>
  <c r="EN545" i="1"/>
  <c r="DI18" i="1"/>
  <c r="P587" i="1"/>
  <c r="AS26" i="1"/>
  <c r="F187" i="1"/>
  <c r="AS545" i="1"/>
  <c r="DK18" i="1"/>
  <c r="P590" i="1"/>
  <c r="EM18" i="1"/>
  <c r="P594" i="1"/>
  <c r="O22" i="1"/>
  <c r="O575" i="1"/>
  <c r="F547" i="1"/>
  <c r="DL18" i="1"/>
  <c r="P596" i="1"/>
  <c r="U18" i="1"/>
  <c r="F597" i="1"/>
  <c r="DO18" i="1"/>
  <c r="P599" i="1"/>
  <c r="EO26" i="1"/>
  <c r="P176" i="1"/>
  <c r="EO545" i="1"/>
  <c r="ES18" i="1"/>
  <c r="P595" i="1"/>
  <c r="EJ26" i="1"/>
  <c r="P198" i="1"/>
  <c r="EJ545" i="1"/>
  <c r="W18" i="1"/>
  <c r="F599" i="1"/>
  <c r="DP22" i="1"/>
  <c r="DP575" i="1"/>
  <c r="P571" i="1"/>
  <c r="V18" i="1"/>
  <c r="F598" i="1"/>
  <c r="W16" i="2"/>
  <c r="W18" i="2" s="1"/>
  <c r="DQ22" i="1"/>
  <c r="DQ575" i="1"/>
  <c r="P572" i="1"/>
  <c r="AW26" i="1"/>
  <c r="F176" i="1"/>
  <c r="AW545" i="1"/>
  <c r="EL22" i="1"/>
  <c r="EL575" i="1"/>
  <c r="P563" i="1"/>
  <c r="U16" i="2" s="1"/>
  <c r="U18" i="2" s="1"/>
  <c r="DM18" i="1"/>
  <c r="P597" i="1"/>
  <c r="AR26" i="1"/>
  <c r="F198" i="1"/>
  <c r="AR545" i="1"/>
  <c r="Q18" i="1"/>
  <c r="F587" i="1"/>
  <c r="S22" i="1"/>
  <c r="S575" i="1"/>
  <c r="F560" i="1"/>
  <c r="J16" i="2" s="1"/>
  <c r="J18" i="2" s="1"/>
  <c r="EK26" i="1"/>
  <c r="P187" i="1"/>
  <c r="EK545" i="1"/>
  <c r="AT22" i="1"/>
  <c r="F563" i="1"/>
  <c r="F16" i="2" s="1"/>
  <c r="F18" i="2" s="1"/>
  <c r="AT575" i="1"/>
  <c r="DG22" i="1"/>
  <c r="P547" i="1"/>
  <c r="DG575" i="1"/>
  <c r="Y26" i="1"/>
  <c r="F197" i="1"/>
  <c r="Y545" i="1"/>
  <c r="EQ26" i="1"/>
  <c r="P178" i="1"/>
  <c r="EQ545" i="1"/>
  <c r="DJ18" i="1"/>
  <c r="P589" i="1"/>
  <c r="AR22" i="1" l="1"/>
  <c r="AR575" i="1"/>
  <c r="F573" i="1"/>
  <c r="EL18" i="1"/>
  <c r="P593" i="1"/>
  <c r="DQ18" i="1"/>
  <c r="P602" i="1"/>
  <c r="DP18" i="1"/>
  <c r="P601" i="1"/>
  <c r="EN22" i="1"/>
  <c r="EN575" i="1"/>
  <c r="P550" i="1"/>
  <c r="P18" i="1"/>
  <c r="F578" i="1"/>
  <c r="AV22" i="1"/>
  <c r="AV575" i="1"/>
  <c r="F550" i="1"/>
  <c r="X22" i="1"/>
  <c r="F571" i="1"/>
  <c r="X575" i="1"/>
  <c r="DH18" i="1"/>
  <c r="P578" i="1"/>
  <c r="Y22" i="1"/>
  <c r="Y575" i="1"/>
  <c r="F572" i="1"/>
  <c r="O18" i="1"/>
  <c r="F577" i="1"/>
  <c r="AS22" i="1"/>
  <c r="F562" i="1"/>
  <c r="E16" i="2" s="1"/>
  <c r="AS575" i="1"/>
  <c r="AT18" i="1"/>
  <c r="F593" i="1"/>
  <c r="S18" i="1"/>
  <c r="F590" i="1"/>
  <c r="AW22" i="1"/>
  <c r="AW575" i="1"/>
  <c r="F551" i="1"/>
  <c r="EO22" i="1"/>
  <c r="P551" i="1"/>
  <c r="EO575" i="1"/>
  <c r="AY22" i="1"/>
  <c r="AY575" i="1"/>
  <c r="F553" i="1"/>
  <c r="EQ22" i="1"/>
  <c r="EQ575" i="1"/>
  <c r="P553" i="1"/>
  <c r="DG18" i="1"/>
  <c r="P577" i="1"/>
  <c r="EK22" i="1"/>
  <c r="EK575" i="1"/>
  <c r="P562" i="1"/>
  <c r="T16" i="2" s="1"/>
  <c r="EJ22" i="1"/>
  <c r="EJ575" i="1"/>
  <c r="P573" i="1"/>
  <c r="R18" i="1"/>
  <c r="F589" i="1"/>
  <c r="AU18" i="1"/>
  <c r="F594" i="1"/>
  <c r="AY18" i="1" l="1"/>
  <c r="F583" i="1"/>
  <c r="AW18" i="1"/>
  <c r="F581" i="1"/>
  <c r="AS18" i="1"/>
  <c r="F592" i="1"/>
  <c r="Y18" i="1"/>
  <c r="F602" i="1"/>
  <c r="EJ18" i="1"/>
  <c r="P603" i="1"/>
  <c r="P604" i="1" s="1"/>
  <c r="P605" i="1" s="1"/>
  <c r="I16" i="2"/>
  <c r="I18" i="2" s="1"/>
  <c r="E18" i="2"/>
  <c r="EN18" i="1"/>
  <c r="P580" i="1"/>
  <c r="EO18" i="1"/>
  <c r="P581" i="1"/>
  <c r="AV18" i="1"/>
  <c r="F580" i="1"/>
  <c r="X16" i="2"/>
  <c r="X18" i="2" s="1"/>
  <c r="T18" i="2"/>
  <c r="EQ18" i="1"/>
  <c r="P583" i="1"/>
  <c r="EK18" i="1"/>
  <c r="P592" i="1"/>
  <c r="X18" i="1"/>
  <c r="F601" i="1"/>
  <c r="AR18" i="1"/>
  <c r="F603" i="1"/>
  <c r="F604" i="1" s="1"/>
  <c r="F605" i="1" s="1"/>
</calcChain>
</file>

<file path=xl/sharedStrings.xml><?xml version="1.0" encoding="utf-8"?>
<sst xmlns="http://schemas.openxmlformats.org/spreadsheetml/2006/main" count="12050" uniqueCount="664">
  <si>
    <t>Smeta.RU  (495) 974-1589</t>
  </si>
  <si>
    <t>_PS_</t>
  </si>
  <si>
    <t>Smeta.RU</t>
  </si>
  <si>
    <t/>
  </si>
  <si>
    <t>1</t>
  </si>
  <si>
    <t>Устройство контрастной подсветки пешеходных переходов</t>
  </si>
  <si>
    <t>4 Таганский</t>
  </si>
  <si>
    <t>ЛС-04_Вариант 2.2 (п.переход 4 полосы / 2 опоры на ПП) 2 шт.</t>
  </si>
  <si>
    <t>Сметные нормы списания</t>
  </si>
  <si>
    <t>Коды ОКП для ТСН-2001 МГЭ</t>
  </si>
  <si>
    <t>ТСН-2001 (МГЭ) - Новое строительство</t>
  </si>
  <si>
    <t>Типовой расчет для ТСН-2001 МГЭ, Новая методика с выпуска доп. 43 (Строительство), Доп 59</t>
  </si>
  <si>
    <t>Территориальные сметные нормативы для Москвы ТСН-2001 (МГЭ)</t>
  </si>
  <si>
    <t>Поправки для ТСН-2001 от 19.01.2021 г. доп.59</t>
  </si>
  <si>
    <t>4</t>
  </si>
  <si>
    <t>Вариант 2.2 (п.переход 4 полосы / 2 опоры на ПП)</t>
  </si>
  <si>
    <t>Новый раздел</t>
  </si>
  <si>
    <t>Установка стойки опоры LGTK9-4 в асфальте (9м)</t>
  </si>
  <si>
    <t>Новый подраздел</t>
  </si>
  <si>
    <t>Строительные работы</t>
  </si>
  <si>
    <t>6.68-51-4</t>
  </si>
  <si>
    <t>Разборка покрытий и оснований асфальтобетонных</t>
  </si>
  <si>
    <t>100 м3 конструкций</t>
  </si>
  <si>
    <t>ТСН-2001.6. Доп. 1-42. Сб. 68, т. 51, поз. 4</t>
  </si>
  <si>
    <t>Ремонтно-строительные работы</t>
  </si>
  <si>
    <t>ТСН-2001.6-68. 68-51...68-53</t>
  </si>
  <si>
    <t>ТСН-2001.6-68-21</t>
  </si>
  <si>
    <t>2</t>
  </si>
  <si>
    <t>6.68-51-5</t>
  </si>
  <si>
    <t>Разборка покрытий и оснований цементобетонных</t>
  </si>
  <si>
    <t>ТСН-2001.6. Доп. 1-42. Сб. 68, т. 51, поз. 5</t>
  </si>
  <si>
    <t>3</t>
  </si>
  <si>
    <t>6.68-51-2</t>
  </si>
  <si>
    <t>Разборка покрытий и оснований щебеночных</t>
  </si>
  <si>
    <t>ТСН-2001.6. Доп. 1-42. Сб. 68, т. 51, поз. 2</t>
  </si>
  <si>
    <t>3.1-52-3</t>
  </si>
  <si>
    <t>Копание ям вручную без креплений для стоек и столбов с откосами глубиной до 1,5 м группа грунтов 1-3</t>
  </si>
  <si>
    <t>100 м3 грунта</t>
  </si>
  <si>
    <t>ТСН-2001.3. Доп. 1-42. Сб. 1, т. 52, поз. 3</t>
  </si>
  <si>
    <t>ТСН-2001.3-1. 1-49...1-55</t>
  </si>
  <si>
    <t>ТСН-2001.3-1-15</t>
  </si>
  <si>
    <t>5</t>
  </si>
  <si>
    <t>3.8-1-3</t>
  </si>
  <si>
    <t>Устройство гравийного основания под фундаменты</t>
  </si>
  <si>
    <t>1 м3 основания</t>
  </si>
  <si>
    <t>ТСН-2001.3. Доп. 1-42. Сб. 8, т. 1, поз. 3</t>
  </si>
  <si>
    <t>ТСН-2001.3-8. 8-1</t>
  </si>
  <si>
    <t>ТСН-2001.3-8-1</t>
  </si>
  <si>
    <t>5,1</t>
  </si>
  <si>
    <t>1.1-1-153</t>
  </si>
  <si>
    <t>Гравий рядовой</t>
  </si>
  <si>
    <t>м3</t>
  </si>
  <si>
    <t>ТСН-2001.1. Доп. 1-42. Р. 1, о. 1, поз. 153</t>
  </si>
  <si>
    <t>6</t>
  </si>
  <si>
    <t>3.6-6-9</t>
  </si>
  <si>
    <t>Установка закладных деталей весом более 20 кг</t>
  </si>
  <si>
    <t>1 Т</t>
  </si>
  <si>
    <t>ТСН-2001.3 Доп. 53, Сб. 6, т. 6, поз. 9</t>
  </si>
  <si>
    <t>ТСН-2001.3-6. 6-1...6-13</t>
  </si>
  <si>
    <t>ТСН-2001.3-6-1</t>
  </si>
  <si>
    <t>6,1</t>
  </si>
  <si>
    <t>Цена поставщика</t>
  </si>
  <si>
    <t>Закладная деталь ФМ-0,273-2,0-У</t>
  </si>
  <si>
    <t>ШТ</t>
  </si>
  <si>
    <t>[57 000 / 1,2 /  5,65] +  3% Трансп</t>
  </si>
  <si>
    <t>0</t>
  </si>
  <si>
    <t>7</t>
  </si>
  <si>
    <t>3.33-33-1</t>
  </si>
  <si>
    <t>Устройство монолитных бетонных фундаментов заглубленных на одной отметке с опорой</t>
  </si>
  <si>
    <t>1 м3</t>
  </si>
  <si>
    <t>ТСН-2001.3 Доп. 47, Сб. 33, т. 33, поз. 1</t>
  </si>
  <si>
    <t>ТСН-2001.3-33. 33-1...33-36</t>
  </si>
  <si>
    <t>ТСН-2001.3-33-1</t>
  </si>
  <si>
    <t>7,1</t>
  </si>
  <si>
    <t>1.3-1-69</t>
  </si>
  <si>
    <t>Смеси бетонные, БСГ, тяжелого бетона на известняковом щебне фракция 20-40 для инженерных коммуникаций и дорог, класс прочности В15 (М200); П1, F100, W2</t>
  </si>
  <si>
    <t>ТСН-2001.1. Доп. 1-42. Р. 3, о. 1, поз. 69</t>
  </si>
  <si>
    <t>8</t>
  </si>
  <si>
    <t>3.33-38-2</t>
  </si>
  <si>
    <t>Установка металлических фланцевых опор наружного освещения</t>
  </si>
  <si>
    <t>1  ШТ.</t>
  </si>
  <si>
    <t>ТСН-2001.3 Доп. 53, Сб. 33, т. 38, поз. 2</t>
  </si>
  <si>
    <t>ТСН-2001.3-33. 33-38 (доп. 14)</t>
  </si>
  <si>
    <t>ТСН-2001.3-33-3</t>
  </si>
  <si>
    <t>8,1</t>
  </si>
  <si>
    <t>Стойка опоры LGTK9-4 с выносной консолью 4 м</t>
  </si>
  <si>
    <t>[263 565 / 1,2 /  5,65] +  3% Трансп</t>
  </si>
  <si>
    <t>9</t>
  </si>
  <si>
    <t>3.27-12-2</t>
  </si>
  <si>
    <t>Устройство подстилающих и выравнивающих слоев оснований из щебня</t>
  </si>
  <si>
    <t>100 м3 материала основания (в плотном теле)</t>
  </si>
  <si>
    <t>ТСН-2001.3 Доп. 56, Сб. 27, т. 12, поз. 2</t>
  </si>
  <si>
    <t>ТСН-2001.3-27. 27-1...27-21</t>
  </si>
  <si>
    <t>ТСН-2001.3-27-1</t>
  </si>
  <si>
    <t>9,1</t>
  </si>
  <si>
    <t>1.1-1-1550</t>
  </si>
  <si>
    <t>Щебень из естественного камня для дорожных работ, марка 600 - 400, фракция 20-40 мм</t>
  </si>
  <si>
    <t>ТСН-2001.1. Доп. 1-42. Р. 1, о. 1, поз. 1550</t>
  </si>
  <si>
    <t>10</t>
  </si>
  <si>
    <t>3.27-30-1</t>
  </si>
  <si>
    <t>Устройство цементобетонных оснований городских проездов толщина слоя, см 16</t>
  </si>
  <si>
    <t>1000 м2 основания</t>
  </si>
  <si>
    <t>ТСН-2001.3 Доп. 56, Сб. 27, т. 30, поз. 1</t>
  </si>
  <si>
    <t>ТСН-2001.3-27. 27-29, 27-30</t>
  </si>
  <si>
    <t>ТСН-2001.3-27-7</t>
  </si>
  <si>
    <t>10,1</t>
  </si>
  <si>
    <t>11</t>
  </si>
  <si>
    <t>3.27-30-2</t>
  </si>
  <si>
    <t>Устройство цементобетонных оснований городских проездов добавлять или исключать на каждый 1 см изменения толщины слоя</t>
  </si>
  <si>
    <t>ТСН-2001.3. Доп. 1-42. Сб. 27, т. 30, поз. 2</t>
  </si>
  <si>
    <t>)*9</t>
  </si>
  <si>
    <t>11,1</t>
  </si>
  <si>
    <t>12</t>
  </si>
  <si>
    <t>3.27-47-4</t>
  </si>
  <si>
    <t>Устройство асфальтобетонных покрытий дорожек и тротуаров двухслойных верхний слой из песчаной асфальтобетонной смеси толщиной 3 см</t>
  </si>
  <si>
    <t>100 м2 покрытия</t>
  </si>
  <si>
    <t>ТСН-2001.3 Доп. 55, Сб. 27, т. 47, поз. 4</t>
  </si>
  <si>
    <t>ТСН-2001.3-27. 27-47</t>
  </si>
  <si>
    <t>ТСН-2001.3-27-14</t>
  </si>
  <si>
    <t>12,1</t>
  </si>
  <si>
    <t>1.3-3-3</t>
  </si>
  <si>
    <t>Смеси асфальтобетонные дорожные горячие крупнозернистые, тип I</t>
  </si>
  <si>
    <t>т</t>
  </si>
  <si>
    <t>ТСН-2001.1. Доп. 1-42. Р. 3, о. 3, поз. 3</t>
  </si>
  <si>
    <t>13</t>
  </si>
  <si>
    <t>6.51-6-1</t>
  </si>
  <si>
    <t>Погрузка грунта вручную в автомобили-самосвалы с выгрузкой</t>
  </si>
  <si>
    <t>ТСН-2001.6. Доп. 1-42. Сб. 51, т. 6, поз. 1</t>
  </si>
  <si>
    <t>ТСН-2001.6-51. 51-6</t>
  </si>
  <si>
    <t>ТСН-2001.6-51-4</t>
  </si>
  <si>
    <t>14</t>
  </si>
  <si>
    <t>6.68-13-1</t>
  </si>
  <si>
    <t>Механизированная погрузка строительного мусора в автомобили-самосвалы</t>
  </si>
  <si>
    <t>ТСН-2001.6. Доп. 1-42. Сб. 68, т. 13, поз. 1</t>
  </si>
  <si>
    <t>ТСН-2001.6-68. 68-13</t>
  </si>
  <si>
    <t>ТСН-2001.6-68-5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</si>
  <si>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</si>
  <si>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</si>
  <si>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</si>
  <si>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</si>
  <si>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</si>
  <si>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</si>
  <si>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</si>
  <si>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</si>
  <si>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</si>
  <si>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</si>
  <si>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</si>
  <si>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</si>
  <si>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</si>
  <si>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</si>
  <si>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</si>
  <si>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</si>
  <si>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</si>
  <si>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</si>
  <si>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</si>
  <si>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</si>
  <si>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</si>
  <si>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</si>
  <si>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</si>
  <si>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</si>
  <si>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</si>
  <si>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</si>
  <si>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</si>
  <si>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</si>
  <si>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</si>
  <si>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</si>
  <si>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</si>
  <si>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</si>
  <si>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</si>
  <si>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</si>
  <si>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</si>
  <si>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</si>
  <si>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</si>
  <si>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</si>
  <si>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</si>
  <si>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</si>
  <si>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</si>
  <si>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</si>
  <si>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</si>
  <si>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</si>
  <si>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</si>
  <si>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</si>
  <si>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</si>
  <si>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</si>
  <si>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</si>
  <si>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</si>
  <si>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</si>
  <si>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</si>
  <si>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</si>
  <si>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</si>
  <si>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Монтажные работы</t>
  </si>
  <si>
    <t>15</t>
  </si>
  <si>
    <t>3.28-111-1</t>
  </si>
  <si>
    <t>Установка на опорах консолей неизолированных, массой 75 кг и менее</t>
  </si>
  <si>
    <t>1 консоль</t>
  </si>
  <si>
    <t>ТСН-2001.3. Доп. 1-42. Сб. 28, т. 111, поз. 1</t>
  </si>
  <si>
    <t>ТСН-2001.3-28. 28-1...28-215</t>
  </si>
  <si>
    <t>ТСН-2001.3-28-1</t>
  </si>
  <si>
    <t>16</t>
  </si>
  <si>
    <t>4.8-143-1</t>
  </si>
  <si>
    <t>Кронштейны специальные на опорах для светильников, сварные металлические, 1 рожок</t>
  </si>
  <si>
    <t>ТСН-2001.4. Доп. 1-42. Сб. 8, т. 143, поз. 1</t>
  </si>
  <si>
    <t>Монтаж оборудования</t>
  </si>
  <si>
    <t>ТСН-2001.4-8. 8-141...8-153</t>
  </si>
  <si>
    <t>ТСН-2001.4-8-14</t>
  </si>
  <si>
    <t>16,1</t>
  </si>
  <si>
    <t>Кронштейн консольный 1x0.5m 1K1-1,0-0,5-15-048-d57</t>
  </si>
  <si>
    <t>[10 540 / 1,2 /  5,65] +  3% Трансп</t>
  </si>
  <si>
    <t>17</t>
  </si>
  <si>
    <t>4.8-144-1</t>
  </si>
  <si>
    <t>Кронштейны "переход" на опоре / установка декоративного конуса</t>
  </si>
  <si>
    <t>ТСН-2001.4. Доп. 1-42. Сб. 8, т. 144, поз. 1</t>
  </si>
  <si>
    <t>17,1</t>
  </si>
  <si>
    <t>Конус декоративный для консольного кронштейна KON</t>
  </si>
  <si>
    <t>[8 460 / 1,2 /  5,65] +  3% Трансп</t>
  </si>
  <si>
    <t>18</t>
  </si>
  <si>
    <t>4.8-149-3</t>
  </si>
  <si>
    <t>Светильники, устанавливаемые вне здания с лампами ртутными</t>
  </si>
  <si>
    <t>ТСН-2001.4. Доп. 1-42. Сб. 8, т. 149, поз. 3</t>
  </si>
  <si>
    <t>18,1</t>
  </si>
  <si>
    <t>Светильник Стоп-Линия STP-LINE 15 5K</t>
  </si>
  <si>
    <t>[38 000 / 1,2 /  5,65] +  3% Трансп</t>
  </si>
  <si>
    <t>18,2</t>
  </si>
  <si>
    <t>Светильник LIGA 84 PX 5K DIM NEMA 1-10</t>
  </si>
  <si>
    <t>[50 900 / 1,2 /  5,65] +  3% Трансп</t>
  </si>
  <si>
    <t>19</t>
  </si>
  <si>
    <t>4.8-175-2</t>
  </si>
  <si>
    <t>Затягивание проводов и кабелей в проложенные трубы и металлические рукава, провод первый одножильный или многожильный в общей оплетке, суммарное сечение до 6 мм2</t>
  </si>
  <si>
    <t>100 м</t>
  </si>
  <si>
    <t>ТСН-2001.4. Доп. 1-42. Сб. 8, т. 175, поз. 2</t>
  </si>
  <si>
    <t>ТСН-2001.4-8. 8-155...8-184</t>
  </si>
  <si>
    <t>ТСН-2001.4-8-16</t>
  </si>
  <si>
    <t>20</t>
  </si>
  <si>
    <t>1.23-13-98</t>
  </si>
  <si>
    <t>Провода силовые с медными жилами в поливинилхлоридной изоляции, марка ПВ3, номинальное напряжение до 450 В, число жил и сечение 1х6 мм2</t>
  </si>
  <si>
    <t>км</t>
  </si>
  <si>
    <t>ТСН-2001.1. Доп. 1-42. Р. 23, о. 13, поз. 98</t>
  </si>
  <si>
    <t>Материалы монтажные</t>
  </si>
  <si>
    <t>ТСН-2001.1 Материалы монтажные</t>
  </si>
  <si>
    <t>ТСН-2001.1-2</t>
  </si>
  <si>
    <t>21</t>
  </si>
  <si>
    <t>4.8-175-3</t>
  </si>
  <si>
    <t>Затягивание проводов и кабелей в проложенные трубы и металлические рукава, провод первый одножильный или многожильный в общей оплетке, суммарное сечение до 16 мм2</t>
  </si>
  <si>
    <t>ТСН-2001.4. Доп. 1-42. Сб. 8, т. 175, поз. 3</t>
  </si>
  <si>
    <t>22</t>
  </si>
  <si>
    <t>1.23-15-27</t>
  </si>
  <si>
    <t>Провода соединительные со скрученными гибкими медными жилами, в поливинилхлоридной изоляции в поливинилхлоридной оболочке, напряжение до 660 В, марка ПВС, число жил и сечение 3х2,5 мм2</t>
  </si>
  <si>
    <t>ТСН-2001.1. Доп. 1-42. Р. 23, о. 15, поз. 27</t>
  </si>
  <si>
    <t>23</t>
  </si>
  <si>
    <t>4.8-76-1</t>
  </si>
  <si>
    <t>Присоединение к зажимам жил проводов или кабелей, провод или кабель, сечение до 2,5 мм2</t>
  </si>
  <si>
    <t>100 шт.</t>
  </si>
  <si>
    <t>ТСН-2001.4. Доп. 1-42. Сб. 8, т. 76, поз. 1</t>
  </si>
  <si>
    <t>ТСН-2001.4-8. 8-73...8-80</t>
  </si>
  <si>
    <t>ТСН-2001.4-8-3</t>
  </si>
  <si>
    <t>24</t>
  </si>
  <si>
    <t>1.21-5-342</t>
  </si>
  <si>
    <t>Предохранители ПН-2 на номинальное напряжение 500 В, тип ПН-2-100</t>
  </si>
  <si>
    <t>шт.</t>
  </si>
  <si>
    <t>ТСН-2001.1. Доп. 1-42. Р. 21, о. 5, поз. 342</t>
  </si>
  <si>
    <t>Устройство траншеи в асфальте с прокладкой кабеля ВБШВ 4х16 (30м.)</t>
  </si>
  <si>
    <t>25</t>
  </si>
  <si>
    <t>26</t>
  </si>
  <si>
    <t>27</t>
  </si>
  <si>
    <t>28</t>
  </si>
  <si>
    <t>29</t>
  </si>
  <si>
    <t>6.69-19-1</t>
  </si>
  <si>
    <t>Погрузка и выгрузка вручную строительного мусора на транспортные средства</t>
  </si>
  <si>
    <t>ТСН-2001.6. Доп. 1-42. Сб. 69, т. 19, поз. 1</t>
  </si>
  <si>
    <t>ТСН-2001.6-69. 69-1...69-49</t>
  </si>
  <si>
    <t>ТСН-2001.6-69-1</t>
  </si>
  <si>
    <t>30</t>
  </si>
  <si>
    <t>3.1-51-1</t>
  </si>
  <si>
    <t>Разработка грунта вручную в траншеях глубиной до 2 м без креплений с откосами группа грунтов 1-3</t>
  </si>
  <si>
    <t>ТСН-2001.3. Доп. 1-42. Сб. 1, т. 51, поз. 1</t>
  </si>
  <si>
    <t>31</t>
  </si>
  <si>
    <t>3.34-17-3</t>
  </si>
  <si>
    <t>Устройство трубопроводов из асбестоцементных труб с соединением манжетами полиэтиленовыми до 2-х отверстий</t>
  </si>
  <si>
    <t>1 канало-километр трубопровода</t>
  </si>
  <si>
    <t>ТСН-2001.3. Доп. 1-42. Сб. 34, т. 17, поз. 3</t>
  </si>
  <si>
    <t>ТСН-2001.3-34. 34-17...34-28</t>
  </si>
  <si>
    <t>ТСН-2001.3-34-6</t>
  </si>
  <si>
    <t>32</t>
  </si>
  <si>
    <t>1.1-1-766</t>
  </si>
  <si>
    <t>Песок для строительных работ, рядовой</t>
  </si>
  <si>
    <t>ТСН-2001.1. Доп. 1-42. Р. 1, о. 1, поз. 766</t>
  </si>
  <si>
    <t>Материалы строительные</t>
  </si>
  <si>
    <t>ТСН-2001.1 Материалы строительные</t>
  </si>
  <si>
    <t>ТСН-2001.1-1</t>
  </si>
  <si>
    <t>33</t>
  </si>
  <si>
    <t>4.10-120-5</t>
  </si>
  <si>
    <t>Протягивание полиэтиленовой трубки ПНД-32Т по свободному каналу трубопровода в одну нитку</t>
  </si>
  <si>
    <t>100 М КАНАЛА</t>
  </si>
  <si>
    <t>ТСН-2001.4. Доп. 1-42. Сб. 10, т. 120, поз. 5</t>
  </si>
  <si>
    <t>ТСН-2001.4-10. 10-119, 10-120, 10-121-1...10-121-7</t>
  </si>
  <si>
    <t>ТСН-2001.4-10-6</t>
  </si>
  <si>
    <t>33,1</t>
  </si>
  <si>
    <t>1.12-5-376</t>
  </si>
  <si>
    <t>Трубы электротехнические гофрированные, поливинилхлоридные, негорючие, с зондом, наружный диаметр 50 мм</t>
  </si>
  <si>
    <t>м</t>
  </si>
  <si>
    <t>ТСН-2001.1. Доп. 1-42. Р. 12, о. 5, поз. 376</t>
  </si>
  <si>
    <t>34</t>
  </si>
  <si>
    <t>4.8-80-2</t>
  </si>
  <si>
    <t>Кабели до 35 кВ в проложенных трубах, блоках и коробах, кабель, масса 1 м, до 2 кг</t>
  </si>
  <si>
    <t>100 М КАБЕЛЯ</t>
  </si>
  <si>
    <t>ТСН-2001.4. Доп. 1-42. Сб. 8, т. 80, поз. 2</t>
  </si>
  <si>
    <t>35</t>
  </si>
  <si>
    <t>1.23-8-78</t>
  </si>
  <si>
    <t>Кабели силовые с медными жилами, напряжение 1000 В, марка ВБШв, число жил и сечение 4х16 мм2</t>
  </si>
  <si>
    <t>ТСН-2001.1 Доп. 46, Р. 23, о. 8, поз. 78</t>
  </si>
  <si>
    <t>36</t>
  </si>
  <si>
    <t>37</t>
  </si>
  <si>
    <t>3.1-53-1</t>
  </si>
  <si>
    <t>Засыпка вручную траншей, пазух котлованов и ям группа грунтов 1-3</t>
  </si>
  <si>
    <t>ТСН-2001.3. Доп. 1-42. Сб. 1, т. 53, поз. 1</t>
  </si>
  <si>
    <t>38</t>
  </si>
  <si>
    <t>38,1</t>
  </si>
  <si>
    <t>39</t>
  </si>
  <si>
    <t>39,1</t>
  </si>
  <si>
    <t>40</t>
  </si>
  <si>
    <t>40,1</t>
  </si>
  <si>
    <t>41</t>
  </si>
  <si>
    <t>3.27-46-1</t>
  </si>
  <si>
    <t>Устройство покрытий из асфальтобетонных смесей вручную, толщина 4 см /6 см</t>
  </si>
  <si>
    <t>100 м2</t>
  </si>
  <si>
    <t>ТСН-2001.3. Доп. 1-42. Сб. 27, т. 46, поз. 1</t>
  </si>
  <si>
    <t>ТСН-2001.3-27. 27-42...27-46</t>
  </si>
  <si>
    <t>ТСН-2001.3-27-13</t>
  </si>
  <si>
    <t>41,1</t>
  </si>
  <si>
    <t>1.3-3-8</t>
  </si>
  <si>
    <t>Смеси асфальтобетонные дорожные горячие мелкозернистые, марка I, тип Б</t>
  </si>
  <si>
    <t>ТСН-2001.1. Доп. 1-42. Р. 3, о. 3, поз. 8</t>
  </si>
  <si>
    <t>42</t>
  </si>
  <si>
    <t>Устройство покрытий из асфальтобетонных смесей вручную, толщина 4 см</t>
  </si>
  <si>
    <t>42,1</t>
  </si>
  <si>
    <t>Установка радиометки на опору</t>
  </si>
  <si>
    <t>43</t>
  </si>
  <si>
    <t>4.8-125-1</t>
  </si>
  <si>
    <t>Хомут на опоре</t>
  </si>
  <si>
    <t>ТСН-2001.4. Доп. 1-42. Сб. 8, т. 125, поз. 1</t>
  </si>
  <si>
    <t>ТСН-2001.4-8. 8-109...8-138</t>
  </si>
  <si>
    <t>ТСН-2001.4-8-11</t>
  </si>
  <si>
    <t>44</t>
  </si>
  <si>
    <t>1.21-5-906</t>
  </si>
  <si>
    <t>Индикатор световой, модульный, 1 функция, номинальное напряжение 250 В, для световой сигнализации состояния электрических сетей / Радиочастотная метка ОУГ-МО</t>
  </si>
  <si>
    <t>ТСН-2001.1 Доп. 54, Р. 21, о. 5, поз. 906</t>
  </si>
  <si>
    <t>45</t>
  </si>
  <si>
    <t>1.1-1-3089</t>
  </si>
  <si>
    <t>Лента бандажная из нержавеющей стали, ширина 19 мм, толщина 0,76 мм для устройства вертикальной разметки на опорах контактной сети</t>
  </si>
  <si>
    <t>ТСН-2001.1. Доп. 1-42. Р. 1, о. 1, поз. 3089</t>
  </si>
  <si>
    <t>46</t>
  </si>
  <si>
    <t>1.21-5-691</t>
  </si>
  <si>
    <t>Скрепы для ленты, тип А200, CF 20</t>
  </si>
  <si>
    <t>ТСН-2001.1. Доп. 1-42. Р. 21, о. 5, поз. 691</t>
  </si>
  <si>
    <t>Установка контроллера в светильник</t>
  </si>
  <si>
    <t>47</t>
  </si>
  <si>
    <t>4.8-151-1</t>
  </si>
  <si>
    <t>Пускорегулирующий аппарат</t>
  </si>
  <si>
    <t>ТСН-2001.4. Доп. 1-42. Сб. 8, т. 151, поз. 1</t>
  </si>
  <si>
    <t>48</t>
  </si>
  <si>
    <t>13.1-1-178</t>
  </si>
  <si>
    <t>Розетка штепсельная типа 13553-00-00Б, для установки и подключения реле серии НМШ. Для штепсельного включения реле НМШ и других приборов на стативах и шкафах / Разъем Nema Socket</t>
  </si>
  <si>
    <t>ТСН-2001.13-2. Доп. 12. 13.1-1-178</t>
  </si>
  <si>
    <t>Сметная стоимость оборудования</t>
  </si>
  <si>
    <t>ТСН-2001.13-1.</t>
  </si>
  <si>
    <t>ТСН-2001.13-1-1</t>
  </si>
  <si>
    <t>49</t>
  </si>
  <si>
    <t>13.1-3-6</t>
  </si>
  <si>
    <t>Контроллер интеллектуальный управляющий ИУК-81 (А-5, В-2) с программным обеспечением. Аналогово-дискретных входов - 5, дискретный релейный выход / Контроллер ОУГ-КГ3ЛЕД</t>
  </si>
  <si>
    <t>ТСН-2001.13-2. Доп. 10. 13.1-3-6</t>
  </si>
  <si>
    <t>50</t>
  </si>
  <si>
    <t>13.1-1-733</t>
  </si>
  <si>
    <t>Клеммы для распределительных коробок на 2 проводника от 1,0 до 2,5 мм2 с пастой.</t>
  </si>
  <si>
    <t>ТСН-2001.13-2. Доп. 15. 13.1-1-733</t>
  </si>
  <si>
    <t>Перевозка и размещение грунта</t>
  </si>
  <si>
    <t>51</t>
  </si>
  <si>
    <t>15.2-55-2</t>
  </si>
  <si>
    <t>Перевозка грунтов растительного слоя и торфов на расстояние до 55 км автосамосвалами грузоподъемностью до 20 т</t>
  </si>
  <si>
    <t>ТСН-2001.15 Доп. 54, Сб. 2, т. 55, поз. 2</t>
  </si>
  <si>
    <t>Транспортные затраты</t>
  </si>
  <si>
    <t>ТСН-2001.15-1. Перевозка грунта</t>
  </si>
  <si>
    <t>ТСН-2001.15-1-3</t>
  </si>
  <si>
    <t>52</t>
  </si>
  <si>
    <t>15.1-1101-01</t>
  </si>
  <si>
    <t>Грунт, образовавшийся при проведении землеройных работ, не загрязненный опасными веществами, практически неопасный</t>
  </si>
  <si>
    <t>ТСН-2001.15 Доп. 56, Сб. 1, т. 1101, поз. 1</t>
  </si>
  <si>
    <t>ТСН-2001.15-1. Перевозка строительного мусора</t>
  </si>
  <si>
    <t>ТСН-2001.15-1-5</t>
  </si>
  <si>
    <t>Перевозка и размещение мусора</t>
  </si>
  <si>
    <t>53</t>
  </si>
  <si>
    <t>15.2-52-11</t>
  </si>
  <si>
    <t>Перевозка строительного мусора на расстояние до 52 км автосамосвалами грузоподъемностью до 20 т</t>
  </si>
  <si>
    <t>ТСН-2001.15 Доп. 54, Сб. 2, т. 52, поз. 11</t>
  </si>
  <si>
    <t>54</t>
  </si>
  <si>
    <t>15.1-1300-02</t>
  </si>
  <si>
    <t>Лом асфальтовых и асфальтобетонных покрытий малоопасный</t>
  </si>
  <si>
    <t>ТСН-2001.15 Доп. 56, Сб. 1, т. 1300, поз. 2</t>
  </si>
  <si>
    <t>55</t>
  </si>
  <si>
    <t>15.1-2500-01</t>
  </si>
  <si>
    <t>Отходы (мусор) от строительных и ремонтных работ малоопасные</t>
  </si>
  <si>
    <t>ТСН-2001.15 Доп. 56, Сб. 1, т. 2500, поз. 1</t>
  </si>
  <si>
    <t>ПНР опоры освещения</t>
  </si>
  <si>
    <t>56</t>
  </si>
  <si>
    <t>5.10-36-1</t>
  </si>
  <si>
    <t>Установки наружного освещения</t>
  </si>
  <si>
    <t>1 ОПОРА</t>
  </si>
  <si>
    <t>ТСН-2001.5. Доп. 1-42. Сб. 10, т. 36, поз. 1</t>
  </si>
  <si>
    <t>Поправка: ТСН-2001.5-10.О.П. п.2  Наименование: В случаях, если на объекте различные виды пусконаладочных работ выполняются комплексно одной подрядной организацией</t>
  </si>
  <si>
    <t>)*0,8</t>
  </si>
  <si>
    <t>Пусконаладочные работы</t>
  </si>
  <si>
    <t>ТСН-2001.5-10. 10-4...10-44</t>
  </si>
  <si>
    <t>ТСН-2001.5-10-1</t>
  </si>
  <si>
    <t>Поправка: ТСН-2001.5-10.О.П. п.2</t>
  </si>
  <si>
    <t>Расключение опоры освещения</t>
  </si>
  <si>
    <t>57</t>
  </si>
  <si>
    <t>4.10-59-4</t>
  </si>
  <si>
    <t>Детали на пультах и панелях - колодка клеммная на 20 клемм</t>
  </si>
  <si>
    <t>ТСН-2001.4. Доп. 1-42. Сб. 10, т. 59, поз. 4</t>
  </si>
  <si>
    <t>ТСН-2001.4-10. 10-1...10-91</t>
  </si>
  <si>
    <t>ТСН-2001.4-10-1</t>
  </si>
  <si>
    <t>58</t>
  </si>
  <si>
    <t>1.21-5-159</t>
  </si>
  <si>
    <t>Коробки клеммные, тип У615А У2, количество зажимов 20, размеры 362х245х100 мм</t>
  </si>
  <si>
    <t>ТСН-2001.1. Доп. 1-42. Р. 21, о. 5, поз. 159</t>
  </si>
  <si>
    <t>59</t>
  </si>
  <si>
    <t>59,1</t>
  </si>
  <si>
    <t>60</t>
  </si>
  <si>
    <t>61</t>
  </si>
  <si>
    <t>62</t>
  </si>
  <si>
    <t>4.8-94-1</t>
  </si>
  <si>
    <t>Заделки концевые с термоусаживающимися полиэтиленовыми перчатками, заделка кабеля с бумажной изоляцией напряжением до 1 кВ, сечением до 35 мм2</t>
  </si>
  <si>
    <t>ТСН-2001.4. Доп. 1-42. Сб. 8, т. 94, поз. 1</t>
  </si>
  <si>
    <t>ТСН-2001.4-8. 8-84...8-94</t>
  </si>
  <si>
    <t>ТСН-2001.4-8-5</t>
  </si>
  <si>
    <t>63</t>
  </si>
  <si>
    <t>1.21-5-279</t>
  </si>
  <si>
    <t>Муфты концевые термоусаживаемые внутренней установки для силовых кабелей на напряжение 1 кВ, без наконечников, тип 4КВТП-1-35, сечение жил 16-35 мм2</t>
  </si>
  <si>
    <t>КОМПЛЕКТ</t>
  </si>
  <si>
    <t>ТСН-2001.1. Доп. 1-42. Р. 21, о. 5, поз. 279</t>
  </si>
  <si>
    <t>64</t>
  </si>
  <si>
    <t>4.8-301-1</t>
  </si>
  <si>
    <t>Уплотнитель кабельного прохода термоусаживаемый</t>
  </si>
  <si>
    <t>100 компл.</t>
  </si>
  <si>
    <t>ТСН-2001.4. Доп. 1-42. Сб. 8, т. 301, поз. 1</t>
  </si>
  <si>
    <t>ТСН-2001.4-8. 8-291...292 (доп. 24)</t>
  </si>
  <si>
    <t>ТСН-2001.4-8-29</t>
  </si>
  <si>
    <t>65</t>
  </si>
  <si>
    <t>1.21-5-1069</t>
  </si>
  <si>
    <t>Уплотнители кабельных проходов, тип УКПТ</t>
  </si>
  <si>
    <t>ТСН-2001.1. Доп. 1-42. Р. 21, о. 5, поз. 1069</t>
  </si>
  <si>
    <t>66</t>
  </si>
  <si>
    <t>4.8-117-1</t>
  </si>
  <si>
    <t>Заземление одиночной металлической опоры</t>
  </si>
  <si>
    <t>ТСН-2001.4. Доп. 1-42. Сб. 8, т. 117, поз. 1</t>
  </si>
  <si>
    <t>67</t>
  </si>
  <si>
    <t>1.21-5-858</t>
  </si>
  <si>
    <t>Шины заземления, ток 63 А, длина 95 мм, отверстий 12 штук, тип РЕ95.63.12</t>
  </si>
  <si>
    <t>ТСН-2001.1. Доп. 1-42. Р. 21, о. 5, поз. 858</t>
  </si>
  <si>
    <t>Итог1</t>
  </si>
  <si>
    <t>НДС 20%</t>
  </si>
  <si>
    <t>Итог2</t>
  </si>
  <si>
    <t>Итого с НДС</t>
  </si>
  <si>
    <t>645</t>
  </si>
  <si>
    <t>Новая переменная</t>
  </si>
  <si>
    <t>Базисный уровень цен</t>
  </si>
  <si>
    <t>Текущий уровень цен</t>
  </si>
  <si>
    <t>Сборник индексов</t>
  </si>
  <si>
    <t>Коэффициенты к ТСН-2001 МГЭ</t>
  </si>
  <si>
    <t>172</t>
  </si>
  <si>
    <t>_OBSM_</t>
  </si>
  <si>
    <t>9999990008</t>
  </si>
  <si>
    <t>Трудозатраты рабочих</t>
  </si>
  <si>
    <t>чел.-ч.</t>
  </si>
  <si>
    <t>2.1-10-5</t>
  </si>
  <si>
    <t>ТСН-2001.2. Доп. 46. п.1-10-5 (101002)</t>
  </si>
  <si>
    <t>Компрессоры прицепные с двигателем внутреннего сгорания, производительность до 5 м3/мин, мощность двигателя до 29 кВт (39,4 л.с.)</t>
  </si>
  <si>
    <t>маш.-ч.</t>
  </si>
  <si>
    <t>2.1-30-54</t>
  </si>
  <si>
    <t>ТСН-2001.2. Доп. 1-42, п. 1-30-54 (308901)</t>
  </si>
  <si>
    <t>Молотки отбойные</t>
  </si>
  <si>
    <t>2.1-5-48</t>
  </si>
  <si>
    <t>ТСН-2001.2. Доп. 1-42, п. 1-5-48 (056003)</t>
  </si>
  <si>
    <t>Автогрейдеры, мощность 99-147 кВт (130-200 л.с.)</t>
  </si>
  <si>
    <t>9999990007</t>
  </si>
  <si>
    <t>Стоимость прочих машин (ЭСН)</t>
  </si>
  <si>
    <t>руб.</t>
  </si>
  <si>
    <t>2.1-1-43</t>
  </si>
  <si>
    <t>ТСН-2001.2. Доп. 1-42, п. 1-1-43 (012102)</t>
  </si>
  <si>
    <t>Бульдозеры гусеничные, мощность до 59 кВт (80 л.с.)</t>
  </si>
  <si>
    <t>2.1-1-5</t>
  </si>
  <si>
    <t>ТСН-2001.2. Доп. 1-42, п. 1-1-5 (010109)</t>
  </si>
  <si>
    <t>Экскаваторы на гусеничном ходу гидравлические, объем ковша до 0,65 м3</t>
  </si>
  <si>
    <t>2.1-2-1</t>
  </si>
  <si>
    <t>ТСН-2001.2. Доп. 1-42, п. 1-2-1 (020101)</t>
  </si>
  <si>
    <t>Тракторы на гусеничном ходу, мощность до 60 кВт (81 л.с.)</t>
  </si>
  <si>
    <t>2.1-10-4</t>
  </si>
  <si>
    <t>ТСН-2001.2. Доп. 46. п.1-10-4 (101001)</t>
  </si>
  <si>
    <t>Компрессоры прицепные с двигателем внутреннего сгорания, производительность до 2,5 м3/мин, мощность двигателя до 23 кВт (31,3 л.с.)</t>
  </si>
  <si>
    <t>2.1-30-1</t>
  </si>
  <si>
    <t>ТСН-2001.2. Доп. 1-42, п. 1-30-1 (301201)</t>
  </si>
  <si>
    <t>Трамбовки пневматические</t>
  </si>
  <si>
    <t>2.1-4-3</t>
  </si>
  <si>
    <t>ТСН-2001.2. Доп. 1-42, п. 1-4-3 (040103)</t>
  </si>
  <si>
    <t>Погрузчики универсальные на пневмоколесном ходу, грузоподъемность до 3 т</t>
  </si>
  <si>
    <t>1.1-1-118</t>
  </si>
  <si>
    <t>ТСН-2001.1. Доп. 1-42. Р. 1, о. 1, поз. 118</t>
  </si>
  <si>
    <t>Вода</t>
  </si>
  <si>
    <t>2.1-18-7</t>
  </si>
  <si>
    <t>ТСН-2001.2. Доп. 47. п.1-18-7 (183001)</t>
  </si>
  <si>
    <t>Автомобили грузовые бортовые, грузоподъемность до 5 т</t>
  </si>
  <si>
    <t>2.1-3-38</t>
  </si>
  <si>
    <t>ТСН-2001.2. Доп. 53. п.1-3-38 (032009)</t>
  </si>
  <si>
    <t>Краны на автомобильном ходу, грузоподъемность до 16 т</t>
  </si>
  <si>
    <t>2.1-18-12</t>
  </si>
  <si>
    <t>ТСН-2001.2. Доп. 47. п.1-18-12 (184001)</t>
  </si>
  <si>
    <t>Автомобили-самосвалы, грузоподъемность до 7 т</t>
  </si>
  <si>
    <t>2.1-6-52</t>
  </si>
  <si>
    <t>ТСН-2001.2. Доп. 1-42, п. 1-6-52 (069402)</t>
  </si>
  <si>
    <t>Вибраторы глубинные</t>
  </si>
  <si>
    <t>2.1-18-20</t>
  </si>
  <si>
    <t>ТСН-2001.2. Доп. 47. п.1-18-20 (185002)</t>
  </si>
  <si>
    <t>Тягачи седельные, грузоподъемность до 12 т</t>
  </si>
  <si>
    <t>2.1-18-3</t>
  </si>
  <si>
    <t>ТСН-2001.2. Доп. 1-42, п. 1-18-3 (182201)</t>
  </si>
  <si>
    <t>Полуприцепы общего назначения, грузоподъемность до 12 т</t>
  </si>
  <si>
    <t>2.1-5-18</t>
  </si>
  <si>
    <t>ТСН-2001.2. Доп. 56. п.1-5-18 (050902)</t>
  </si>
  <si>
    <t>Машины поливомоечные, емкость цистерны до 8 м3</t>
  </si>
  <si>
    <t>2.1-5-2</t>
  </si>
  <si>
    <t>ТСН-2001.2. Доп. 55. п.1-5-2 (050102)</t>
  </si>
  <si>
    <t>Катки самоходные вибрационные, масса до 8 т</t>
  </si>
  <si>
    <t>2.1-5-3</t>
  </si>
  <si>
    <t>ТСН-2001.2. Доп. 55. п.1-5-3 (050103)</t>
  </si>
  <si>
    <t>Катки самоходные вибрационные, масса до 14 т</t>
  </si>
  <si>
    <t>2.1-5-7</t>
  </si>
  <si>
    <t>ТСН-2001.2. Доп. 55. п.1-5-7 (050301)</t>
  </si>
  <si>
    <t>Катки дорожные самоходные на пневмоколесном ходу, масса до 16 т</t>
  </si>
  <si>
    <t>2.1-5-64</t>
  </si>
  <si>
    <t>ТСН-2001.2. Доп. 55. п.1-5-64 (059002)</t>
  </si>
  <si>
    <t>Котлы битумоварочные электрические, емкость до 1000 л, мощность до 50 кВт</t>
  </si>
  <si>
    <t>1.1-1-45</t>
  </si>
  <si>
    <t>ТСН-2001.1. Доп. 1-42. Р. 1, о. 1, поз. 45</t>
  </si>
  <si>
    <t>Битумы нефтяные, дорожные вязкие, марка БНД</t>
  </si>
  <si>
    <t>1.9-11-4</t>
  </si>
  <si>
    <t>ТСН-2001.1. Доп. 1-42. Р. 9, о. 11, поз. 4</t>
  </si>
  <si>
    <t>Щиты деревянные для фундаментов, колонн, балок, перекрытий, стен, перегородок и других конструкций из досок, толщина 40 мм</t>
  </si>
  <si>
    <t>м2</t>
  </si>
  <si>
    <t>9999990006</t>
  </si>
  <si>
    <t>Стоимость прочих материалов (ЭСН)</t>
  </si>
  <si>
    <t>1.1-1-46</t>
  </si>
  <si>
    <t>ТСН-2001.1. Доп. 1-42. Р. 1, о. 1, поз. 46</t>
  </si>
  <si>
    <t>Битумы нефтяные, дорожные жидкие, марка МГ, СГ</t>
  </si>
  <si>
    <t>)/3*10</t>
  </si>
  <si>
    <t>2.1-16-13</t>
  </si>
  <si>
    <t>ТСН-2001.2. Доп. 1-42, п. 1-16-13 (161603)</t>
  </si>
  <si>
    <t>Дрезины широкой колеи с краном, грузоподъемность до 3,2 т</t>
  </si>
  <si>
    <t>2.1-16-2</t>
  </si>
  <si>
    <t>ТСН-2001.2. Доп. 1-42, п. 1-16-2 (160103)</t>
  </si>
  <si>
    <t>Платформы широкой колеи, грузоподъемность до 71 т</t>
  </si>
  <si>
    <t>2.1-1-68</t>
  </si>
  <si>
    <t>ТСН-2001.2. Доп. 1-42, п. 1-1-68 (015002)</t>
  </si>
  <si>
    <t>Машины для рытья котлованов под опоры контактной сети при работе с "пути"</t>
  </si>
  <si>
    <t>2.1-8-4</t>
  </si>
  <si>
    <t>ТСН-2001.2. Доп. 1-42, п. 1-8-4 (086001)</t>
  </si>
  <si>
    <t>Машины для монтажа контактной сети при работе с "поля"</t>
  </si>
  <si>
    <t>1.12-3-25</t>
  </si>
  <si>
    <t>ТСН-2001.1. Доп. 1-42. Р. 12, о. 3, поз. 25</t>
  </si>
  <si>
    <t>Трубы асбестоцементные безнапорные, диаметр условного прохода, мм, 100, внутренний диаметр 100 мм</t>
  </si>
  <si>
    <t>1.12-5-115</t>
  </si>
  <si>
    <t>ТСН-2001.1. Доп. 1-42. Р. 12, о. 5, поз. 115</t>
  </si>
  <si>
    <t>Муфты полиэтиленовые, диаметр 100 мм</t>
  </si>
  <si>
    <t>10 шт.</t>
  </si>
  <si>
    <t>2.1-5-4</t>
  </si>
  <si>
    <t>ТСН-2001.2. Доп. 1-42, п. 1-5-4 (050201)</t>
  </si>
  <si>
    <t>Катки дорожные самоходные статические, масса до 5 т</t>
  </si>
  <si>
    <t>2.1-5-5</t>
  </si>
  <si>
    <t>ТСН-2001.2. Доп. 1-42, п. 1-5-5 (050202)</t>
  </si>
  <si>
    <t>Катки дорожные самоходные статические, масса до 10 т</t>
  </si>
  <si>
    <t>2.1-18-39</t>
  </si>
  <si>
    <t>ТСН-2001.2. Доп. 43, п. 1-18-39 (184052)</t>
  </si>
  <si>
    <t>Автомобили-самосвалы для перевозки грунта, грузоподъемность до 14 т</t>
  </si>
  <si>
    <t>2.1-18-42</t>
  </si>
  <si>
    <t>ТСН-2001.2. Доп. 43, п. 1-18-42 (184062)</t>
  </si>
  <si>
    <t>Автомобили-самосвалы для перевозки строительного мусора, грузоподъемность до 14 т</t>
  </si>
  <si>
    <t>9999990002</t>
  </si>
  <si>
    <t>Масса оборудования</t>
  </si>
  <si>
    <t>5711200000</t>
  </si>
  <si>
    <t>Гравий</t>
  </si>
  <si>
    <t>5264660000</t>
  </si>
  <si>
    <t>Закладные и накладные детали</t>
  </si>
  <si>
    <t>5745010000</t>
  </si>
  <si>
    <t>Смеси бетонные, БСГ, тяжелого бетона</t>
  </si>
  <si>
    <t>3449660000</t>
  </si>
  <si>
    <t>Опора с комплектом крепления</t>
  </si>
  <si>
    <t>опора</t>
  </si>
  <si>
    <t>5711100000</t>
  </si>
  <si>
    <t>Щебень для дорожных работ</t>
  </si>
  <si>
    <t>5745080000</t>
  </si>
  <si>
    <t>Смеси бетонные, БСГ, тяжелого бетона для инженерных коммуникаций и дорог</t>
  </si>
  <si>
    <t>5718400000</t>
  </si>
  <si>
    <t>Смеси асфальтобетонные</t>
  </si>
  <si>
    <t>5264330000</t>
  </si>
  <si>
    <t>Консоли неизолированные трубчатые оцинкованные, со сжатой тягой, длина тяги 3400 мм</t>
  </si>
  <si>
    <t>5296335000</t>
  </si>
  <si>
    <t>Уплотнители кабельных проходов</t>
  </si>
  <si>
    <t>(наименование стройки и/или объекта)</t>
  </si>
  <si>
    <t>(наименование работ и затрат)</t>
  </si>
  <si>
    <t>В базисном уровне цен</t>
  </si>
  <si>
    <t>В текущем уровне цен</t>
  </si>
  <si>
    <t>Сметная стоимость</t>
  </si>
  <si>
    <t>Работы по монтажу оборудования</t>
  </si>
  <si>
    <t>Оборудование</t>
  </si>
  <si>
    <t>Прочие работы и затраты</t>
  </si>
  <si>
    <t>Средства на оплату труда</t>
  </si>
  <si>
    <t>Затраты труда</t>
  </si>
  <si>
    <t xml:space="preserve">Кроме того: </t>
  </si>
  <si>
    <t>№ п/п</t>
  </si>
  <si>
    <t>Шифр расценки и коды ресурсов</t>
  </si>
  <si>
    <t>Наименование работ и затрат</t>
  </si>
  <si>
    <t>Ед. изм.</t>
  </si>
  <si>
    <t>Кол-во
единиц</t>
  </si>
  <si>
    <t>Цена на
ед. изм.,
руб.</t>
  </si>
  <si>
    <t>Попра-
вочные
коэффи-
циенты</t>
  </si>
  <si>
    <t>Коэффи-
циенты
зимних
удорожа-
ний</t>
  </si>
  <si>
    <t>Всего
затрат в
базисном
уровне цен,
руб.</t>
  </si>
  <si>
    <t>Коэффи-
циенты
(индек-
сы) пере-
счета,
нормы
НР и СП</t>
  </si>
  <si>
    <t>ВСЕГО
затрат в
текущем
уровне цен,
руб.</t>
  </si>
  <si>
    <t>Форма № 4б</t>
  </si>
  <si>
    <t>Составлен(а) по ТСН-2001 с учетом Дополнения №: 59</t>
  </si>
  <si>
    <t>№ и период сборника коэффициентов (индексов) пересчета: Коэффициенты к ТСН-2001 МГЭ №172 январь 2021 года</t>
  </si>
  <si>
    <t>ЗП</t>
  </si>
  <si>
    <t>ЭМ</t>
  </si>
  <si>
    <t>в т.ч. ЗПМ</t>
  </si>
  <si>
    <t>НР от ЗП</t>
  </si>
  <si>
    <t>%</t>
  </si>
  <si>
    <t>СП от ЗП</t>
  </si>
  <si>
    <t>НР и СП от ЗПМ</t>
  </si>
  <si>
    <t>ЗТР</t>
  </si>
  <si>
    <t>чел-ч</t>
  </si>
  <si>
    <t>Всего по позиции:</t>
  </si>
  <si>
    <t>МР</t>
  </si>
  <si>
    <r>
      <t>Закладная деталь ФМ-0,273-2,0-У</t>
    </r>
    <r>
      <rPr>
        <i/>
        <sz val="10"/>
        <rFont val="Arial"/>
        <family val="2"/>
        <charset val="204"/>
      </rPr>
      <t xml:space="preserve">
Базисная стоимость: 8 659,29 = [57 000 / 1,2 /  5,65] +  3% Трансп</t>
    </r>
  </si>
  <si>
    <r>
      <t>Стойка опоры LGTK9-4 с выносной консолью 4 м</t>
    </r>
    <r>
      <rPr>
        <i/>
        <sz val="10"/>
        <rFont val="Arial"/>
        <family val="2"/>
        <charset val="204"/>
      </rPr>
      <t xml:space="preserve">
Базисная стоимость: 40 040,11 = [263 565 / 1,2 /  5,65] +  3% Трансп</t>
    </r>
  </si>
  <si>
    <t>к нр )*9</t>
  </si>
  <si>
    <t>к нр )/3*10</t>
  </si>
  <si>
    <t xml:space="preserve">   Итого по ТСН-2001.16</t>
  </si>
  <si>
    <t xml:space="preserve">   Итого возвратных сумм</t>
  </si>
  <si>
    <r>
      <t>Кронштейн консольный 1x0.5m 1K1-1,0-0,5-15-048-d57</t>
    </r>
    <r>
      <rPr>
        <i/>
        <sz val="10"/>
        <rFont val="Arial"/>
        <family val="2"/>
        <charset val="204"/>
      </rPr>
      <t xml:space="preserve">
Базисная стоимость: 1 601,21 = [10 540 / 1,2 /  5,65] +  3% Трансп</t>
    </r>
  </si>
  <si>
    <r>
      <t>Конус декоративный для консольного кронштейна KON</t>
    </r>
    <r>
      <rPr>
        <i/>
        <sz val="10"/>
        <rFont val="Arial"/>
        <family val="2"/>
        <charset val="204"/>
      </rPr>
      <t xml:space="preserve">
Базисная стоимость: 1 285,22 = [8 460 / 1,2 /  5,65] +  3% Трансп</t>
    </r>
  </si>
  <si>
    <r>
      <t>Светильник Стоп-Линия STP-LINE 15 5K</t>
    </r>
    <r>
      <rPr>
        <i/>
        <sz val="10"/>
        <rFont val="Arial"/>
        <family val="2"/>
        <charset val="204"/>
      </rPr>
      <t xml:space="preserve">
Базисная стоимость: 5 772,86 = [38 000 / 1,2 /  5,65] +  3% Трансп</t>
    </r>
  </si>
  <si>
    <r>
      <t>Светильник LIGA 84 PX 5K DIM NEMA 1-10</t>
    </r>
    <r>
      <rPr>
        <i/>
        <sz val="10"/>
        <rFont val="Arial"/>
        <family val="2"/>
        <charset val="204"/>
      </rPr>
      <t xml:space="preserve">
Базисная стоимость: 7 732,59 = [50 900 / 1,2 /  5,65] +  3% Трансп</t>
    </r>
  </si>
  <si>
    <r>
      <t>Установки наружного освещения</t>
    </r>
    <r>
      <rPr>
        <i/>
        <sz val="10"/>
        <rFont val="Arial"/>
        <family val="2"/>
        <charset val="204"/>
      </rPr>
      <t xml:space="preserve">
Поправка: ТСН-2001.5-10.О.П. п.2  Наименование: В случаях, если на объекте различные виды пусконаладочных работ выполняются комплексно одной подрядной организацией</t>
    </r>
  </si>
  <si>
    <t xml:space="preserve"> тыс.руб.</t>
  </si>
  <si>
    <t xml:space="preserve">Составил   </t>
  </si>
  <si>
    <t>(должность, подпись, инициалы, фамилия)</t>
  </si>
  <si>
    <t xml:space="preserve">Проверил   </t>
  </si>
  <si>
    <t>"СОГЛАСОВАНО"</t>
  </si>
  <si>
    <t>___________________________</t>
  </si>
  <si>
    <t>"УТВЕРЖДАЮ"</t>
  </si>
  <si>
    <t>" ___ " ___________ 20 ___ г.</t>
  </si>
  <si>
    <t>Единица измерения</t>
  </si>
  <si>
    <t>Количество</t>
  </si>
  <si>
    <t>Примечание</t>
  </si>
  <si>
    <t>Подписи членов комиссии: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</si>
</sst>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####;[Red]\-\ #,##0.00####"/>
  </numFmts>
  <fonts count="11" x14ac:knownFonts="1">
    <font>
      <sz val="10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3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164" fontId="7" fillId="0" borderId="0" xfId="0" applyNumberFormat="1" applyFont="1"/>
    <xf numFmtId="0" fontId="7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164" fontId="9" fillId="0" borderId="0" xfId="0" applyNumberFormat="1" applyFont="1" applyAlignment="1">
      <alignment horizontal="right"/>
    </xf>
    <xf numFmtId="164" fontId="0" fillId="0" borderId="0" xfId="0" applyNumberFormat="1"/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right" wrapText="1"/>
    </xf>
    <xf numFmtId="0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/>
    </xf>
    <xf numFmtId="0" fontId="0" fillId="0" borderId="6" xfId="0" applyBorder="1"/>
    <xf numFmtId="0" fontId="7" fillId="0" borderId="6" xfId="0" applyFont="1" applyBorder="1"/>
    <xf numFmtId="0" fontId="3" fillId="0" borderId="0" xfId="0" quotePrefix="1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60"/>
  <sheetViews>
    <sheetView zoomScaleNormal="100" workbookViewId="0"/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4" width="11.7109375" customWidth="1"/>
    <col min="5" max="5" width="9" bestFit="1" customWidth="1"/>
    <col min="6" max="6" width="10.140625" bestFit="1" customWidth="1"/>
    <col min="7" max="7" width="8.5703125" bestFit="1" customWidth="1"/>
    <col min="8" max="8" width="9.85546875" bestFit="1" customWidth="1"/>
    <col min="9" max="9" width="10.28515625" bestFit="1" customWidth="1"/>
    <col min="10" max="10" width="11.28515625" bestFit="1" customWidth="1"/>
    <col min="11" max="11" width="12.42578125" bestFit="1" customWidth="1"/>
    <col min="14" max="36" width="0" hidden="1" customWidth="1"/>
    <col min="37" max="37" width="129.7109375" hidden="1" customWidth="1"/>
    <col min="38" max="38" width="97" hidden="1" customWidth="1"/>
    <col min="39" max="42" width="0" hidden="1" customWidth="1"/>
  </cols>
  <sheetData>
    <row r="1" spans="1:11" x14ac:dyDescent="0.2">
      <c r="A1" s="1" t="str">
        <f>Source!B1</f>
        <v>Smeta.RU  (495) 974-1589</v>
      </c>
    </row>
    <row r="2" spans="1:11" ht="14.25" x14ac:dyDescent="0.2">
      <c r="A2" s="2"/>
      <c r="B2" s="2"/>
      <c r="C2" s="2"/>
      <c r="D2" s="2"/>
      <c r="E2" s="2"/>
      <c r="F2" s="2"/>
      <c r="G2" s="2"/>
      <c r="H2" s="2"/>
      <c r="I2" s="2"/>
      <c r="J2" s="49" t="s">
        <v>627</v>
      </c>
      <c r="K2" s="49"/>
    </row>
    <row r="3" spans="1:11" ht="15.75" x14ac:dyDescent="0.25">
      <c r="A3" s="51" t="s">
        <v>5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2">
      <c r="A4" s="36" t="s">
        <v>605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4.2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x14ac:dyDescent="0.25">
      <c r="A6" s="51" t="str">
        <f>CONCATENATE( "ЛОКАЛЬНАЯ СМЕТА № ",IF(Source!F20&lt;&gt;"Новая локальная смета", Source!F20, ""))</f>
        <v>ЛОКАЛЬНАЯ СМЕТА № 4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4.2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" x14ac:dyDescent="0.25">
      <c r="A8" s="53" t="str">
        <f>IF(Source!G20&lt;&gt;"Новая локальная смета", Source!G20, "")</f>
        <v>Вариант 2.2 (п.переход 4 полосы / 2 опоры на ПП)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x14ac:dyDescent="0.2">
      <c r="A9" s="54" t="s">
        <v>606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4.2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4.25" x14ac:dyDescent="0.2">
      <c r="A11" s="48" t="str">
        <f>CONCATENATE( "Основание: чертежи № ", Source!J20)</f>
        <v xml:space="preserve">Основание: чертежи № 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4.2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57" x14ac:dyDescent="0.2">
      <c r="A13" s="2"/>
      <c r="B13" s="2"/>
      <c r="C13" s="2"/>
      <c r="D13" s="2"/>
      <c r="E13" s="2"/>
      <c r="F13" s="2"/>
      <c r="G13" s="2"/>
      <c r="H13" s="2"/>
      <c r="I13" s="4" t="s">
        <v>607</v>
      </c>
      <c r="J13" s="4" t="s">
        <v>608</v>
      </c>
      <c r="K13" s="2"/>
    </row>
    <row r="14" spans="1:11" ht="15" x14ac:dyDescent="0.25">
      <c r="A14" s="2"/>
      <c r="B14" s="2"/>
      <c r="C14" s="2"/>
      <c r="D14" s="2"/>
      <c r="E14" s="50" t="s">
        <v>609</v>
      </c>
      <c r="F14" s="50"/>
      <c r="G14" s="50"/>
      <c r="H14" s="50"/>
      <c r="I14" s="6">
        <f>SUM(O28:O647)/1000</f>
        <v>166.16661000000005</v>
      </c>
      <c r="J14" s="6">
        <f>(Source!P573/1000)</f>
        <v>1074.9864399999999</v>
      </c>
      <c r="K14" s="7" t="s">
        <v>652</v>
      </c>
    </row>
    <row r="15" spans="1:11" ht="14.25" x14ac:dyDescent="0.2">
      <c r="A15" s="2"/>
      <c r="B15" s="2"/>
      <c r="C15" s="2"/>
      <c r="D15" s="2"/>
      <c r="E15" s="38" t="s">
        <v>19</v>
      </c>
      <c r="F15" s="38"/>
      <c r="G15" s="38"/>
      <c r="H15" s="38"/>
      <c r="I15" s="8">
        <f>SUM(X28:X647)/1000</f>
        <v>112.98062</v>
      </c>
      <c r="J15" s="8">
        <f>(Source!P562)/1000</f>
        <v>723.20583999999997</v>
      </c>
      <c r="K15" s="2" t="s">
        <v>652</v>
      </c>
    </row>
    <row r="16" spans="1:11" ht="14.25" x14ac:dyDescent="0.2">
      <c r="A16" s="2"/>
      <c r="B16" s="2"/>
      <c r="C16" s="2"/>
      <c r="D16" s="2"/>
      <c r="E16" s="38" t="s">
        <v>610</v>
      </c>
      <c r="F16" s="38"/>
      <c r="G16" s="38"/>
      <c r="H16" s="38"/>
      <c r="I16" s="8">
        <f>SUM(Y28:Y647)/1000</f>
        <v>44.409239999999976</v>
      </c>
      <c r="J16" s="8">
        <f>(Source!P563)/1000</f>
        <v>284.62084999999996</v>
      </c>
      <c r="K16" s="2" t="s">
        <v>652</v>
      </c>
    </row>
    <row r="17" spans="1:37" ht="14.25" x14ac:dyDescent="0.2">
      <c r="A17" s="2"/>
      <c r="B17" s="2"/>
      <c r="C17" s="2"/>
      <c r="D17" s="2"/>
      <c r="E17" s="38" t="s">
        <v>611</v>
      </c>
      <c r="F17" s="38"/>
      <c r="G17" s="38"/>
      <c r="H17" s="38"/>
      <c r="I17" s="8">
        <f>SUM(Z28:Z647)/1000</f>
        <v>4.0786600000000002</v>
      </c>
      <c r="J17" s="8">
        <f>(Source!P554)/1000</f>
        <v>18.761830000000003</v>
      </c>
      <c r="K17" s="2" t="s">
        <v>652</v>
      </c>
    </row>
    <row r="18" spans="1:37" ht="14.25" x14ac:dyDescent="0.2">
      <c r="A18" s="2"/>
      <c r="B18" s="2"/>
      <c r="C18" s="2"/>
      <c r="D18" s="2"/>
      <c r="E18" s="38" t="s">
        <v>612</v>
      </c>
      <c r="F18" s="38"/>
      <c r="G18" s="38"/>
      <c r="H18" s="38"/>
      <c r="I18" s="8">
        <f>SUM(AA28:AA647)/1000</f>
        <v>4.6980900000000005</v>
      </c>
      <c r="J18" s="8">
        <f>(Source!P564+Source!P565)/1000</f>
        <v>48.397919999999999</v>
      </c>
      <c r="K18" s="2" t="s">
        <v>652</v>
      </c>
    </row>
    <row r="19" spans="1:37" ht="14.25" x14ac:dyDescent="0.2">
      <c r="A19" s="2"/>
      <c r="B19" s="2"/>
      <c r="C19" s="2"/>
      <c r="D19" s="2"/>
      <c r="E19" s="38" t="s">
        <v>613</v>
      </c>
      <c r="F19" s="38"/>
      <c r="G19" s="38"/>
      <c r="H19" s="38"/>
      <c r="I19" s="8">
        <f>SUM(W28:W647)/1000</f>
        <v>2.7108500000000006</v>
      </c>
      <c r="J19" s="8">
        <f>((Source!P560 + Source!P559)/1000)</f>
        <v>67.283299999999997</v>
      </c>
      <c r="K19" s="2" t="s">
        <v>652</v>
      </c>
    </row>
    <row r="20" spans="1:37" ht="14.25" x14ac:dyDescent="0.2">
      <c r="A20" s="2"/>
      <c r="B20" s="2"/>
      <c r="C20" s="2"/>
      <c r="D20" s="2"/>
      <c r="E20" s="38" t="s">
        <v>614</v>
      </c>
      <c r="F20" s="38"/>
      <c r="G20" s="38"/>
      <c r="H20" s="38"/>
      <c r="I20" s="8">
        <f>SUM(AB28:AB647)</f>
        <v>196.08968799999997</v>
      </c>
      <c r="J20" s="8"/>
      <c r="K20" s="2" t="s">
        <v>472</v>
      </c>
    </row>
    <row r="21" spans="1:37" ht="14.25" hidden="1" x14ac:dyDescent="0.2">
      <c r="A21" s="2"/>
      <c r="B21" s="2"/>
      <c r="C21" s="2"/>
      <c r="D21" s="2"/>
      <c r="E21" s="46" t="s">
        <v>615</v>
      </c>
      <c r="F21" s="46"/>
      <c r="G21" s="46"/>
      <c r="H21" s="46"/>
      <c r="I21" s="8"/>
      <c r="J21" s="8"/>
      <c r="K21" s="2"/>
    </row>
    <row r="22" spans="1:37" ht="14.25" hidden="1" x14ac:dyDescent="0.2">
      <c r="A22" s="2"/>
      <c r="B22" s="2"/>
      <c r="C22" s="2"/>
      <c r="D22" s="2"/>
      <c r="E22" s="47" t="s">
        <v>175</v>
      </c>
      <c r="F22" s="47"/>
      <c r="G22" s="47"/>
      <c r="H22" s="47"/>
      <c r="I22" s="8">
        <f>SUM(AE28:AE647)/1000</f>
        <v>0</v>
      </c>
      <c r="J22" s="8">
        <f>SUM(AF28:AF647)/1000</f>
        <v>0</v>
      </c>
      <c r="K22" s="2" t="s">
        <v>652</v>
      </c>
    </row>
    <row r="23" spans="1:37" ht="14.25" x14ac:dyDescent="0.2">
      <c r="A23" s="2"/>
      <c r="B23" s="2"/>
      <c r="C23" s="2"/>
      <c r="D23" s="2"/>
      <c r="E23" s="2"/>
      <c r="F23" s="9"/>
      <c r="G23" s="9"/>
      <c r="H23" s="9"/>
      <c r="I23" s="8"/>
      <c r="J23" s="8"/>
      <c r="K23" s="2"/>
    </row>
    <row r="24" spans="1:37" ht="14.25" x14ac:dyDescent="0.2">
      <c r="A24" s="2" t="s">
        <v>628</v>
      </c>
      <c r="B24" s="2"/>
      <c r="C24" s="2"/>
      <c r="D24" s="2"/>
      <c r="E24" s="2"/>
      <c r="F24" s="9"/>
      <c r="G24" s="9"/>
      <c r="H24" s="9"/>
      <c r="I24" s="8"/>
      <c r="J24" s="8"/>
      <c r="K24" s="2"/>
    </row>
    <row r="25" spans="1:37" ht="14.25" x14ac:dyDescent="0.2">
      <c r="A25" s="48" t="s">
        <v>629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AK25" s="12" t="s">
        <v>629</v>
      </c>
    </row>
    <row r="26" spans="1:37" ht="99.75" x14ac:dyDescent="0.2">
      <c r="A26" s="10" t="s">
        <v>616</v>
      </c>
      <c r="B26" s="10" t="s">
        <v>617</v>
      </c>
      <c r="C26" s="10" t="s">
        <v>618</v>
      </c>
      <c r="D26" s="10" t="s">
        <v>619</v>
      </c>
      <c r="E26" s="10" t="s">
        <v>620</v>
      </c>
      <c r="F26" s="10" t="s">
        <v>621</v>
      </c>
      <c r="G26" s="11" t="s">
        <v>622</v>
      </c>
      <c r="H26" s="11" t="s">
        <v>623</v>
      </c>
      <c r="I26" s="10" t="s">
        <v>624</v>
      </c>
      <c r="J26" s="10" t="s">
        <v>625</v>
      </c>
      <c r="K26" s="10" t="s">
        <v>626</v>
      </c>
    </row>
    <row r="27" spans="1:37" ht="14.25" x14ac:dyDescent="0.2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9" spans="1:37" ht="16.5" x14ac:dyDescent="0.25">
      <c r="A29" s="45" t="str">
        <f>CONCATENATE("Раздел: ",IF(Source!G24&lt;&gt;"Новый раздел", Source!G24, ""))</f>
        <v>Раздел: Установка стойки опоры LGTK9-4 в асфальте (9м)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1" spans="1:37" ht="16.5" x14ac:dyDescent="0.25">
      <c r="A31" s="45" t="str">
        <f>CONCATENATE("Подраздел: ",IF(Source!G28&lt;&gt;"Новый подраздел", Source!G28, ""))</f>
        <v>Подраздел: Строительные работы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37" ht="42.75" x14ac:dyDescent="0.2">
      <c r="A32" s="13" t="str">
        <f>Source!E33</f>
        <v>1</v>
      </c>
      <c r="B32" s="14" t="str">
        <f>Source!F33</f>
        <v>6.68-51-4</v>
      </c>
      <c r="C32" s="14" t="s">
        <v>21</v>
      </c>
      <c r="D32" s="16" t="str">
        <f>Source!H33</f>
        <v>100 м3 конструкций</v>
      </c>
      <c r="E32" s="15">
        <f>Source!I33</f>
        <v>2E-3</v>
      </c>
      <c r="F32" s="18"/>
      <c r="G32" s="17"/>
      <c r="H32" s="15"/>
      <c r="I32" s="19"/>
      <c r="J32" s="15"/>
      <c r="K32" s="19"/>
      <c r="Q32">
        <f>ROUND((Source!DN33/100)*ROUND((ROUND((Source!AF33*Source!AV33*Source!I33),2)),2), 2)</f>
        <v>2.7</v>
      </c>
      <c r="R32">
        <f>Source!X33</f>
        <v>57.05</v>
      </c>
      <c r="S32">
        <f>ROUND((Source!DO33/100)*ROUND((ROUND((Source!AF33*Source!AV33*Source!I33),2)),2), 2)</f>
        <v>1.86</v>
      </c>
      <c r="T32">
        <f>Source!Y33</f>
        <v>34.39</v>
      </c>
      <c r="U32">
        <f>ROUND((175/100)*ROUND((ROUND((Source!AE33*Source!AV33*Source!I33),2)),2), 2)</f>
        <v>2.57</v>
      </c>
      <c r="V32">
        <f>ROUND((157/100)*ROUND(ROUND((ROUND((Source!AE33*Source!AV33*Source!I33),2)*Source!BS33),2), 2), 2)</f>
        <v>57.29</v>
      </c>
    </row>
    <row r="33" spans="1:28" x14ac:dyDescent="0.2">
      <c r="C33" s="20" t="str">
        <f>"Объем: "&amp;Source!I33&amp;"=(((0,1/"&amp;"100)*"&amp;"18)/"&amp;"18*"&amp;"4)/"&amp;"2"</f>
        <v>Объем: 0,002=(((0,1/100)*18)/18*4)/2</v>
      </c>
    </row>
    <row r="34" spans="1:28" ht="14.25" x14ac:dyDescent="0.2">
      <c r="A34" s="13"/>
      <c r="B34" s="14"/>
      <c r="C34" s="14" t="s">
        <v>630</v>
      </c>
      <c r="D34" s="16"/>
      <c r="E34" s="15"/>
      <c r="F34" s="18">
        <f>Source!AO33</f>
        <v>1687.95</v>
      </c>
      <c r="G34" s="17" t="str">
        <f>Source!DG33</f>
        <v/>
      </c>
      <c r="H34" s="15">
        <f>Source!AV33</f>
        <v>1</v>
      </c>
      <c r="I34" s="19">
        <f>ROUND((ROUND((Source!AF33*Source!AV33*Source!I33),2)),2)</f>
        <v>3.38</v>
      </c>
      <c r="J34" s="15">
        <f>IF(Source!BA33&lt;&gt; 0, Source!BA33, 1)</f>
        <v>24.82</v>
      </c>
      <c r="K34" s="19">
        <f>Source!S33</f>
        <v>83.89</v>
      </c>
      <c r="W34">
        <f>I34</f>
        <v>3.38</v>
      </c>
    </row>
    <row r="35" spans="1:28" ht="14.25" x14ac:dyDescent="0.2">
      <c r="A35" s="13"/>
      <c r="B35" s="14"/>
      <c r="C35" s="14" t="s">
        <v>631</v>
      </c>
      <c r="D35" s="16"/>
      <c r="E35" s="15"/>
      <c r="F35" s="18">
        <f>Source!AM33</f>
        <v>2713.55</v>
      </c>
      <c r="G35" s="17" t="str">
        <f>Source!DE33</f>
        <v/>
      </c>
      <c r="H35" s="15">
        <f>Source!AV33</f>
        <v>1</v>
      </c>
      <c r="I35" s="19">
        <f>(ROUND((ROUND(((Source!ET33)*Source!AV33*Source!I33),2)),2)+ROUND((ROUND(((Source!AE33-(Source!EU33))*Source!AV33*Source!I33),2)),2))</f>
        <v>5.43</v>
      </c>
      <c r="J35" s="15">
        <f>IF(Source!BB33&lt;&gt; 0, Source!BB33, 1)</f>
        <v>11.36</v>
      </c>
      <c r="K35" s="19">
        <f>Source!Q33</f>
        <v>61.68</v>
      </c>
    </row>
    <row r="36" spans="1:28" ht="14.25" x14ac:dyDescent="0.2">
      <c r="A36" s="13"/>
      <c r="B36" s="14"/>
      <c r="C36" s="14" t="s">
        <v>632</v>
      </c>
      <c r="D36" s="16"/>
      <c r="E36" s="15"/>
      <c r="F36" s="18">
        <f>Source!AN33</f>
        <v>735.23</v>
      </c>
      <c r="G36" s="17" t="str">
        <f>Source!DF33</f>
        <v/>
      </c>
      <c r="H36" s="15">
        <f>Source!AV33</f>
        <v>1</v>
      </c>
      <c r="I36" s="21">
        <f>ROUND((ROUND((Source!AE33*Source!AV33*Source!I33),2)),2)</f>
        <v>1.47</v>
      </c>
      <c r="J36" s="15">
        <f>IF(Source!BS33&lt;&gt; 0, Source!BS33, 1)</f>
        <v>24.82</v>
      </c>
      <c r="K36" s="21">
        <f>Source!R33</f>
        <v>36.49</v>
      </c>
      <c r="W36">
        <f>I36</f>
        <v>1.47</v>
      </c>
    </row>
    <row r="37" spans="1:28" ht="14.25" x14ac:dyDescent="0.2">
      <c r="A37" s="13"/>
      <c r="B37" s="14"/>
      <c r="C37" s="14" t="s">
        <v>633</v>
      </c>
      <c r="D37" s="16" t="s">
        <v>634</v>
      </c>
      <c r="E37" s="15">
        <f>Source!DN33</f>
        <v>80</v>
      </c>
      <c r="F37" s="18"/>
      <c r="G37" s="17"/>
      <c r="H37" s="15"/>
      <c r="I37" s="19">
        <f>SUM(Q32:Q36)</f>
        <v>2.7</v>
      </c>
      <c r="J37" s="15">
        <f>Source!BZ33</f>
        <v>68</v>
      </c>
      <c r="K37" s="19">
        <f>SUM(R32:R36)</f>
        <v>57.05</v>
      </c>
    </row>
    <row r="38" spans="1:28" ht="14.25" x14ac:dyDescent="0.2">
      <c r="A38" s="13"/>
      <c r="B38" s="14"/>
      <c r="C38" s="14" t="s">
        <v>635</v>
      </c>
      <c r="D38" s="16" t="s">
        <v>634</v>
      </c>
      <c r="E38" s="15">
        <f>Source!DO33</f>
        <v>55</v>
      </c>
      <c r="F38" s="18"/>
      <c r="G38" s="17"/>
      <c r="H38" s="15"/>
      <c r="I38" s="19">
        <f>SUM(S32:S37)</f>
        <v>1.86</v>
      </c>
      <c r="J38" s="15">
        <f>Source!CA33</f>
        <v>41</v>
      </c>
      <c r="K38" s="19">
        <f>SUM(T32:T37)</f>
        <v>34.39</v>
      </c>
    </row>
    <row r="39" spans="1:28" ht="14.25" x14ac:dyDescent="0.2">
      <c r="A39" s="13"/>
      <c r="B39" s="14"/>
      <c r="C39" s="14" t="s">
        <v>636</v>
      </c>
      <c r="D39" s="16" t="s">
        <v>634</v>
      </c>
      <c r="E39" s="15">
        <f>175</f>
        <v>175</v>
      </c>
      <c r="F39" s="18"/>
      <c r="G39" s="17"/>
      <c r="H39" s="15"/>
      <c r="I39" s="19">
        <f>SUM(U32:U38)</f>
        <v>2.57</v>
      </c>
      <c r="J39" s="15">
        <f>157</f>
        <v>157</v>
      </c>
      <c r="K39" s="19">
        <f>SUM(V32:V38)</f>
        <v>57.29</v>
      </c>
    </row>
    <row r="40" spans="1:28" ht="14.25" x14ac:dyDescent="0.2">
      <c r="A40" s="23"/>
      <c r="B40" s="24"/>
      <c r="C40" s="24" t="s">
        <v>637</v>
      </c>
      <c r="D40" s="25" t="s">
        <v>638</v>
      </c>
      <c r="E40" s="26">
        <f>Source!AQ33</f>
        <v>155</v>
      </c>
      <c r="F40" s="27"/>
      <c r="G40" s="28" t="str">
        <f>Source!DI33</f>
        <v/>
      </c>
      <c r="H40" s="26">
        <f>Source!AV33</f>
        <v>1</v>
      </c>
      <c r="I40" s="29">
        <f>Source!U33</f>
        <v>0.31</v>
      </c>
      <c r="J40" s="26"/>
      <c r="K40" s="29"/>
      <c r="AB40" s="22">
        <f>I40</f>
        <v>0.31</v>
      </c>
    </row>
    <row r="41" spans="1:28" ht="15" x14ac:dyDescent="0.25">
      <c r="A41" s="30"/>
      <c r="B41" s="30"/>
      <c r="C41" s="31" t="s">
        <v>639</v>
      </c>
      <c r="D41" s="30"/>
      <c r="E41" s="30"/>
      <c r="F41" s="30"/>
      <c r="G41" s="30"/>
      <c r="H41" s="44">
        <f>I34+I35+I37+I38+I39</f>
        <v>15.939999999999998</v>
      </c>
      <c r="I41" s="44"/>
      <c r="J41" s="44">
        <f>K34+K35+K37+K38+K39</f>
        <v>294.3</v>
      </c>
      <c r="K41" s="44"/>
      <c r="O41" s="22">
        <f>I34+I35+I37+I38+I39</f>
        <v>15.939999999999998</v>
      </c>
      <c r="P41" s="22">
        <f>K34+K35+K37+K38+K39</f>
        <v>294.3</v>
      </c>
      <c r="X41">
        <f>IF(Source!BI33&lt;=1,I34+I35+I37+I38+I39-0, 0)</f>
        <v>15.939999999999998</v>
      </c>
      <c r="Y41">
        <f>IF(Source!BI33=2,I34+I35+I37+I38+I39-0, 0)</f>
        <v>0</v>
      </c>
      <c r="Z41">
        <f>IF(Source!BI33=3,I34+I35+I37+I38+I39-0, 0)</f>
        <v>0</v>
      </c>
      <c r="AA41">
        <f>IF(Source!BI33=4,I34+I35+I37+I38+I39,0)</f>
        <v>0</v>
      </c>
    </row>
    <row r="43" spans="1:28" ht="42.75" x14ac:dyDescent="0.2">
      <c r="A43" s="13" t="str">
        <f>Source!E35</f>
        <v>2</v>
      </c>
      <c r="B43" s="14" t="str">
        <f>Source!F35</f>
        <v>6.68-51-5</v>
      </c>
      <c r="C43" s="14" t="s">
        <v>29</v>
      </c>
      <c r="D43" s="16" t="str">
        <f>Source!H35</f>
        <v>100 м3 конструкций</v>
      </c>
      <c r="E43" s="15">
        <f>Source!I35</f>
        <v>2E-3</v>
      </c>
      <c r="F43" s="18"/>
      <c r="G43" s="17"/>
      <c r="H43" s="15"/>
      <c r="I43" s="19"/>
      <c r="J43" s="15"/>
      <c r="K43" s="19"/>
      <c r="Q43">
        <f>ROUND((Source!DN35/100)*ROUND((ROUND((Source!AF35*Source!AV35*Source!I35),2)),2), 2)</f>
        <v>1</v>
      </c>
      <c r="R43">
        <f>Source!X35</f>
        <v>21.1</v>
      </c>
      <c r="S43">
        <f>ROUND((Source!DO35/100)*ROUND((ROUND((Source!AF35*Source!AV35*Source!I35),2)),2), 2)</f>
        <v>0.69</v>
      </c>
      <c r="T43">
        <f>Source!Y35</f>
        <v>12.72</v>
      </c>
      <c r="U43">
        <f>ROUND((175/100)*ROUND((ROUND((Source!AE35*Source!AV35*Source!I35),2)),2), 2)</f>
        <v>0.98</v>
      </c>
      <c r="V43">
        <f>ROUND((157/100)*ROUND(ROUND((ROUND((Source!AE35*Source!AV35*Source!I35),2)*Source!BS35),2), 2), 2)</f>
        <v>21.82</v>
      </c>
    </row>
    <row r="44" spans="1:28" x14ac:dyDescent="0.2">
      <c r="C44" s="20" t="str">
        <f>"Объем: "&amp;Source!I35&amp;"=(((0,1/"&amp;"100)*"&amp;"18)/"&amp;"18*"&amp;"4)/"&amp;"2"</f>
        <v>Объем: 0,002=(((0,1/100)*18)/18*4)/2</v>
      </c>
    </row>
    <row r="45" spans="1:28" ht="14.25" x14ac:dyDescent="0.2">
      <c r="A45" s="13"/>
      <c r="B45" s="14"/>
      <c r="C45" s="14" t="s">
        <v>630</v>
      </c>
      <c r="D45" s="16"/>
      <c r="E45" s="15"/>
      <c r="F45" s="18">
        <f>Source!AO35</f>
        <v>624.69000000000005</v>
      </c>
      <c r="G45" s="17" t="str">
        <f>Source!DG35</f>
        <v/>
      </c>
      <c r="H45" s="15">
        <f>Source!AV35</f>
        <v>1</v>
      </c>
      <c r="I45" s="19">
        <f>ROUND((ROUND((Source!AF35*Source!AV35*Source!I35),2)),2)</f>
        <v>1.25</v>
      </c>
      <c r="J45" s="15">
        <f>IF(Source!BA35&lt;&gt; 0, Source!BA35, 1)</f>
        <v>24.82</v>
      </c>
      <c r="K45" s="19">
        <f>Source!S35</f>
        <v>31.03</v>
      </c>
      <c r="W45">
        <f>I45</f>
        <v>1.25</v>
      </c>
    </row>
    <row r="46" spans="1:28" ht="14.25" x14ac:dyDescent="0.2">
      <c r="A46" s="13"/>
      <c r="B46" s="14"/>
      <c r="C46" s="14" t="s">
        <v>631</v>
      </c>
      <c r="D46" s="16"/>
      <c r="E46" s="15"/>
      <c r="F46" s="18">
        <f>Source!AM35</f>
        <v>1574.15</v>
      </c>
      <c r="G46" s="17" t="str">
        <f>Source!DE35</f>
        <v/>
      </c>
      <c r="H46" s="15">
        <f>Source!AV35</f>
        <v>1</v>
      </c>
      <c r="I46" s="19">
        <f>(ROUND((ROUND(((Source!ET35)*Source!AV35*Source!I35),2)),2)+ROUND((ROUND(((Source!AE35-(Source!EU35))*Source!AV35*Source!I35),2)),2))</f>
        <v>3.15</v>
      </c>
      <c r="J46" s="15">
        <f>IF(Source!BB35&lt;&gt; 0, Source!BB35, 1)</f>
        <v>9.7200000000000006</v>
      </c>
      <c r="K46" s="19">
        <f>Source!Q35</f>
        <v>30.62</v>
      </c>
    </row>
    <row r="47" spans="1:28" ht="14.25" x14ac:dyDescent="0.2">
      <c r="A47" s="13"/>
      <c r="B47" s="14"/>
      <c r="C47" s="14" t="s">
        <v>632</v>
      </c>
      <c r="D47" s="16"/>
      <c r="E47" s="15"/>
      <c r="F47" s="18">
        <f>Source!AN35</f>
        <v>280.92</v>
      </c>
      <c r="G47" s="17" t="str">
        <f>Source!DF35</f>
        <v/>
      </c>
      <c r="H47" s="15">
        <f>Source!AV35</f>
        <v>1</v>
      </c>
      <c r="I47" s="21">
        <f>ROUND((ROUND((Source!AE35*Source!AV35*Source!I35),2)),2)</f>
        <v>0.56000000000000005</v>
      </c>
      <c r="J47" s="15">
        <f>IF(Source!BS35&lt;&gt; 0, Source!BS35, 1)</f>
        <v>24.82</v>
      </c>
      <c r="K47" s="21">
        <f>Source!R35</f>
        <v>13.9</v>
      </c>
      <c r="W47">
        <f>I47</f>
        <v>0.56000000000000005</v>
      </c>
    </row>
    <row r="48" spans="1:28" ht="14.25" x14ac:dyDescent="0.2">
      <c r="A48" s="13"/>
      <c r="B48" s="14"/>
      <c r="C48" s="14" t="s">
        <v>633</v>
      </c>
      <c r="D48" s="16" t="s">
        <v>634</v>
      </c>
      <c r="E48" s="15">
        <f>Source!DN35</f>
        <v>80</v>
      </c>
      <c r="F48" s="18"/>
      <c r="G48" s="17"/>
      <c r="H48" s="15"/>
      <c r="I48" s="19">
        <f>SUM(Q43:Q47)</f>
        <v>1</v>
      </c>
      <c r="J48" s="15">
        <f>Source!BZ35</f>
        <v>68</v>
      </c>
      <c r="K48" s="19">
        <f>SUM(R43:R47)</f>
        <v>21.1</v>
      </c>
    </row>
    <row r="49" spans="1:28" ht="14.25" x14ac:dyDescent="0.2">
      <c r="A49" s="13"/>
      <c r="B49" s="14"/>
      <c r="C49" s="14" t="s">
        <v>635</v>
      </c>
      <c r="D49" s="16" t="s">
        <v>634</v>
      </c>
      <c r="E49" s="15">
        <f>Source!DO35</f>
        <v>55</v>
      </c>
      <c r="F49" s="18"/>
      <c r="G49" s="17"/>
      <c r="H49" s="15"/>
      <c r="I49" s="19">
        <f>SUM(S43:S48)</f>
        <v>0.69</v>
      </c>
      <c r="J49" s="15">
        <f>Source!CA35</f>
        <v>41</v>
      </c>
      <c r="K49" s="19">
        <f>SUM(T43:T48)</f>
        <v>12.72</v>
      </c>
    </row>
    <row r="50" spans="1:28" ht="14.25" x14ac:dyDescent="0.2">
      <c r="A50" s="13"/>
      <c r="B50" s="14"/>
      <c r="C50" s="14" t="s">
        <v>636</v>
      </c>
      <c r="D50" s="16" t="s">
        <v>634</v>
      </c>
      <c r="E50" s="15">
        <f>175</f>
        <v>175</v>
      </c>
      <c r="F50" s="18"/>
      <c r="G50" s="17"/>
      <c r="H50" s="15"/>
      <c r="I50" s="19">
        <f>SUM(U43:U49)</f>
        <v>0.98</v>
      </c>
      <c r="J50" s="15">
        <f>157</f>
        <v>157</v>
      </c>
      <c r="K50" s="19">
        <f>SUM(V43:V49)</f>
        <v>21.82</v>
      </c>
    </row>
    <row r="51" spans="1:28" ht="14.25" x14ac:dyDescent="0.2">
      <c r="A51" s="23"/>
      <c r="B51" s="24"/>
      <c r="C51" s="24" t="s">
        <v>637</v>
      </c>
      <c r="D51" s="25" t="s">
        <v>638</v>
      </c>
      <c r="E51" s="26">
        <f>Source!AQ35</f>
        <v>49.5</v>
      </c>
      <c r="F51" s="27"/>
      <c r="G51" s="28" t="str">
        <f>Source!DI35</f>
        <v/>
      </c>
      <c r="H51" s="26">
        <f>Source!AV35</f>
        <v>1</v>
      </c>
      <c r="I51" s="29">
        <f>Source!U35</f>
        <v>9.9000000000000005E-2</v>
      </c>
      <c r="J51" s="26"/>
      <c r="K51" s="29"/>
      <c r="AB51" s="22">
        <f>I51</f>
        <v>9.9000000000000005E-2</v>
      </c>
    </row>
    <row r="52" spans="1:28" ht="15" x14ac:dyDescent="0.25">
      <c r="A52" s="30"/>
      <c r="B52" s="30"/>
      <c r="C52" s="31" t="s">
        <v>639</v>
      </c>
      <c r="D52" s="30"/>
      <c r="E52" s="30"/>
      <c r="F52" s="30"/>
      <c r="G52" s="30"/>
      <c r="H52" s="44">
        <f>I45+I46+I48+I49+I50</f>
        <v>7.07</v>
      </c>
      <c r="I52" s="44"/>
      <c r="J52" s="44">
        <f>K45+K46+K48+K49+K50</f>
        <v>117.28999999999999</v>
      </c>
      <c r="K52" s="44"/>
      <c r="O52" s="22">
        <f>I45+I46+I48+I49+I50</f>
        <v>7.07</v>
      </c>
      <c r="P52" s="22">
        <f>K45+K46+K48+K49+K50</f>
        <v>117.28999999999999</v>
      </c>
      <c r="X52">
        <f>IF(Source!BI35&lt;=1,I45+I46+I48+I49+I50-0, 0)</f>
        <v>7.07</v>
      </c>
      <c r="Y52">
        <f>IF(Source!BI35=2,I45+I46+I48+I49+I50-0, 0)</f>
        <v>0</v>
      </c>
      <c r="Z52">
        <f>IF(Source!BI35=3,I45+I46+I48+I49+I50-0, 0)</f>
        <v>0</v>
      </c>
      <c r="AA52">
        <f>IF(Source!BI35=4,I45+I46+I48+I49+I50,0)</f>
        <v>0</v>
      </c>
    </row>
    <row r="54" spans="1:28" ht="42.75" x14ac:dyDescent="0.2">
      <c r="A54" s="13" t="str">
        <f>Source!E37</f>
        <v>3</v>
      </c>
      <c r="B54" s="14" t="str">
        <f>Source!F37</f>
        <v>6.68-51-2</v>
      </c>
      <c r="C54" s="14" t="s">
        <v>33</v>
      </c>
      <c r="D54" s="16" t="str">
        <f>Source!H37</f>
        <v>100 м3 конструкций</v>
      </c>
      <c r="E54" s="15">
        <f>Source!I37</f>
        <v>2E-3</v>
      </c>
      <c r="F54" s="18"/>
      <c r="G54" s="17"/>
      <c r="H54" s="15"/>
      <c r="I54" s="19"/>
      <c r="J54" s="15"/>
      <c r="K54" s="19"/>
      <c r="Q54">
        <f>ROUND((Source!DN37/100)*ROUND((ROUND((Source!AF37*Source!AV37*Source!I37),2)),2), 2)</f>
        <v>0.18</v>
      </c>
      <c r="R54">
        <f>Source!X37</f>
        <v>3.71</v>
      </c>
      <c r="S54">
        <f>ROUND((Source!DO37/100)*ROUND((ROUND((Source!AF37*Source!AV37*Source!I37),2)),2), 2)</f>
        <v>0.12</v>
      </c>
      <c r="T54">
        <f>Source!Y37</f>
        <v>2.2400000000000002</v>
      </c>
      <c r="U54">
        <f>ROUND((175/100)*ROUND((ROUND((Source!AE37*Source!AV37*Source!I37),2)),2), 2)</f>
        <v>0.28000000000000003</v>
      </c>
      <c r="V54">
        <f>ROUND((157/100)*ROUND(ROUND((ROUND((Source!AE37*Source!AV37*Source!I37),2)*Source!BS37),2), 2), 2)</f>
        <v>6.23</v>
      </c>
    </row>
    <row r="55" spans="1:28" x14ac:dyDescent="0.2">
      <c r="C55" s="20" t="str">
        <f>"Объем: "&amp;Source!I37&amp;"=(((0,1/"&amp;"100)*"&amp;"18)/"&amp;"18*"&amp;"4)/"&amp;"2"</f>
        <v>Объем: 0,002=(((0,1/100)*18)/18*4)/2</v>
      </c>
    </row>
    <row r="56" spans="1:28" ht="14.25" x14ac:dyDescent="0.2">
      <c r="A56" s="13"/>
      <c r="B56" s="14"/>
      <c r="C56" s="14" t="s">
        <v>630</v>
      </c>
      <c r="D56" s="16"/>
      <c r="E56" s="15"/>
      <c r="F56" s="18">
        <f>Source!AO37</f>
        <v>110.33</v>
      </c>
      <c r="G56" s="17" t="str">
        <f>Source!DG37</f>
        <v/>
      </c>
      <c r="H56" s="15">
        <f>Source!AV37</f>
        <v>1</v>
      </c>
      <c r="I56" s="19">
        <f>ROUND((ROUND((Source!AF37*Source!AV37*Source!I37),2)),2)</f>
        <v>0.22</v>
      </c>
      <c r="J56" s="15">
        <f>IF(Source!BA37&lt;&gt; 0, Source!BA37, 1)</f>
        <v>24.82</v>
      </c>
      <c r="K56" s="19">
        <f>Source!S37</f>
        <v>5.46</v>
      </c>
      <c r="W56">
        <f>I56</f>
        <v>0.22</v>
      </c>
    </row>
    <row r="57" spans="1:28" ht="14.25" x14ac:dyDescent="0.2">
      <c r="A57" s="13"/>
      <c r="B57" s="14"/>
      <c r="C57" s="14" t="s">
        <v>631</v>
      </c>
      <c r="D57" s="16"/>
      <c r="E57" s="15"/>
      <c r="F57" s="18">
        <f>Source!AM37</f>
        <v>402.43</v>
      </c>
      <c r="G57" s="17" t="str">
        <f>Source!DE37</f>
        <v/>
      </c>
      <c r="H57" s="15">
        <f>Source!AV37</f>
        <v>1</v>
      </c>
      <c r="I57" s="19">
        <f>(ROUND((ROUND(((Source!ET37)*Source!AV37*Source!I37),2)),2)+ROUND((ROUND(((Source!AE37-(Source!EU37))*Source!AV37*Source!I37),2)),2))</f>
        <v>0.8</v>
      </c>
      <c r="J57" s="15">
        <f>IF(Source!BB37&lt;&gt; 0, Source!BB37, 1)</f>
        <v>11.19</v>
      </c>
      <c r="K57" s="19">
        <f>Source!Q37</f>
        <v>8.9499999999999993</v>
      </c>
    </row>
    <row r="58" spans="1:28" ht="14.25" x14ac:dyDescent="0.2">
      <c r="A58" s="13"/>
      <c r="B58" s="14"/>
      <c r="C58" s="14" t="s">
        <v>632</v>
      </c>
      <c r="D58" s="16"/>
      <c r="E58" s="15"/>
      <c r="F58" s="18">
        <f>Source!AN37</f>
        <v>81.58</v>
      </c>
      <c r="G58" s="17" t="str">
        <f>Source!DF37</f>
        <v/>
      </c>
      <c r="H58" s="15">
        <f>Source!AV37</f>
        <v>1</v>
      </c>
      <c r="I58" s="21">
        <f>ROUND((ROUND((Source!AE37*Source!AV37*Source!I37),2)),2)</f>
        <v>0.16</v>
      </c>
      <c r="J58" s="15">
        <f>IF(Source!BS37&lt;&gt; 0, Source!BS37, 1)</f>
        <v>24.82</v>
      </c>
      <c r="K58" s="21">
        <f>Source!R37</f>
        <v>3.97</v>
      </c>
      <c r="W58">
        <f>I58</f>
        <v>0.16</v>
      </c>
    </row>
    <row r="59" spans="1:28" ht="14.25" x14ac:dyDescent="0.2">
      <c r="A59" s="13"/>
      <c r="B59" s="14"/>
      <c r="C59" s="14" t="s">
        <v>633</v>
      </c>
      <c r="D59" s="16" t="s">
        <v>634</v>
      </c>
      <c r="E59" s="15">
        <f>Source!DN37</f>
        <v>80</v>
      </c>
      <c r="F59" s="18"/>
      <c r="G59" s="17"/>
      <c r="H59" s="15"/>
      <c r="I59" s="19">
        <f>SUM(Q54:Q58)</f>
        <v>0.18</v>
      </c>
      <c r="J59" s="15">
        <f>Source!BZ37</f>
        <v>68</v>
      </c>
      <c r="K59" s="19">
        <f>SUM(R54:R58)</f>
        <v>3.71</v>
      </c>
    </row>
    <row r="60" spans="1:28" ht="14.25" x14ac:dyDescent="0.2">
      <c r="A60" s="13"/>
      <c r="B60" s="14"/>
      <c r="C60" s="14" t="s">
        <v>635</v>
      </c>
      <c r="D60" s="16" t="s">
        <v>634</v>
      </c>
      <c r="E60" s="15">
        <f>Source!DO37</f>
        <v>55</v>
      </c>
      <c r="F60" s="18"/>
      <c r="G60" s="17"/>
      <c r="H60" s="15"/>
      <c r="I60" s="19">
        <f>SUM(S54:S59)</f>
        <v>0.12</v>
      </c>
      <c r="J60" s="15">
        <f>Source!CA37</f>
        <v>41</v>
      </c>
      <c r="K60" s="19">
        <f>SUM(T54:T59)</f>
        <v>2.2400000000000002</v>
      </c>
    </row>
    <row r="61" spans="1:28" ht="14.25" x14ac:dyDescent="0.2">
      <c r="A61" s="13"/>
      <c r="B61" s="14"/>
      <c r="C61" s="14" t="s">
        <v>636</v>
      </c>
      <c r="D61" s="16" t="s">
        <v>634</v>
      </c>
      <c r="E61" s="15">
        <f>175</f>
        <v>175</v>
      </c>
      <c r="F61" s="18"/>
      <c r="G61" s="17"/>
      <c r="H61" s="15"/>
      <c r="I61" s="19">
        <f>SUM(U54:U60)</f>
        <v>0.28000000000000003</v>
      </c>
      <c r="J61" s="15">
        <f>157</f>
        <v>157</v>
      </c>
      <c r="K61" s="19">
        <f>SUM(V54:V60)</f>
        <v>6.23</v>
      </c>
    </row>
    <row r="62" spans="1:28" ht="14.25" x14ac:dyDescent="0.2">
      <c r="A62" s="23"/>
      <c r="B62" s="24"/>
      <c r="C62" s="24" t="s">
        <v>637</v>
      </c>
      <c r="D62" s="25" t="s">
        <v>638</v>
      </c>
      <c r="E62" s="26">
        <f>Source!AQ37</f>
        <v>11.7</v>
      </c>
      <c r="F62" s="27"/>
      <c r="G62" s="28" t="str">
        <f>Source!DI37</f>
        <v/>
      </c>
      <c r="H62" s="26">
        <f>Source!AV37</f>
        <v>1</v>
      </c>
      <c r="I62" s="29">
        <f>Source!U37</f>
        <v>2.3400000000000001E-2</v>
      </c>
      <c r="J62" s="26"/>
      <c r="K62" s="29"/>
      <c r="AB62" s="22">
        <f>I62</f>
        <v>2.3400000000000001E-2</v>
      </c>
    </row>
    <row r="63" spans="1:28" ht="15" x14ac:dyDescent="0.25">
      <c r="A63" s="30"/>
      <c r="B63" s="30"/>
      <c r="C63" s="31" t="s">
        <v>639</v>
      </c>
      <c r="D63" s="30"/>
      <c r="E63" s="30"/>
      <c r="F63" s="30"/>
      <c r="G63" s="30"/>
      <c r="H63" s="44">
        <f>I56+I57+I59+I60+I61</f>
        <v>1.5999999999999999</v>
      </c>
      <c r="I63" s="44"/>
      <c r="J63" s="44">
        <f>K56+K57+K59+K60+K61</f>
        <v>26.59</v>
      </c>
      <c r="K63" s="44"/>
      <c r="O63" s="22">
        <f>I56+I57+I59+I60+I61</f>
        <v>1.5999999999999999</v>
      </c>
      <c r="P63" s="22">
        <f>K56+K57+K59+K60+K61</f>
        <v>26.59</v>
      </c>
      <c r="X63">
        <f>IF(Source!BI37&lt;=1,I56+I57+I59+I60+I61-0, 0)</f>
        <v>1.5999999999999999</v>
      </c>
      <c r="Y63">
        <f>IF(Source!BI37=2,I56+I57+I59+I60+I61-0, 0)</f>
        <v>0</v>
      </c>
      <c r="Z63">
        <f>IF(Source!BI37=3,I56+I57+I59+I60+I61-0, 0)</f>
        <v>0</v>
      </c>
      <c r="AA63">
        <f>IF(Source!BI37=4,I56+I57+I59+I60+I61,0)</f>
        <v>0</v>
      </c>
    </row>
    <row r="65" spans="1:28" ht="42.75" x14ac:dyDescent="0.2">
      <c r="A65" s="13" t="str">
        <f>Source!E39</f>
        <v>4</v>
      </c>
      <c r="B65" s="14" t="str">
        <f>Source!F39</f>
        <v>3.1-52-3</v>
      </c>
      <c r="C65" s="14" t="s">
        <v>36</v>
      </c>
      <c r="D65" s="16" t="str">
        <f>Source!H39</f>
        <v>100 м3 грунта</v>
      </c>
      <c r="E65" s="15">
        <f>Source!I39</f>
        <v>2.4320000000000001E-2</v>
      </c>
      <c r="F65" s="18"/>
      <c r="G65" s="17"/>
      <c r="H65" s="15"/>
      <c r="I65" s="19"/>
      <c r="J65" s="15"/>
      <c r="K65" s="19"/>
      <c r="Q65">
        <f>ROUND((Source!DN39/100)*ROUND((ROUND((Source!AF39*Source!AV39*Source!I39),2)),2), 2)</f>
        <v>52.16</v>
      </c>
      <c r="R65">
        <f>Source!X39</f>
        <v>1048.0999999999999</v>
      </c>
      <c r="S65">
        <f>ROUND((Source!DO39/100)*ROUND((ROUND((Source!AF39*Source!AV39*Source!I39),2)),2), 2)</f>
        <v>38.25</v>
      </c>
      <c r="T65">
        <f>Source!Y39</f>
        <v>505.55</v>
      </c>
      <c r="U65">
        <f>ROUND((175/100)*ROUND((ROUND((Source!AE39*Source!AV39*Source!I39),2)),2), 2)</f>
        <v>0</v>
      </c>
      <c r="V65">
        <f>ROUND((157/100)*ROUND(ROUND((ROUND((Source!AE39*Source!AV39*Source!I39),2)*Source!BS39),2), 2), 2)</f>
        <v>0</v>
      </c>
    </row>
    <row r="66" spans="1:28" x14ac:dyDescent="0.2">
      <c r="C66" s="20" t="str">
        <f>"Объем: "&amp;Source!I39&amp;"=(((1,216/"&amp;"100)*"&amp;"18)/"&amp;"18*"&amp;"4)/"&amp;"2"</f>
        <v>Объем: 0,02432=(((1,216/100)*18)/18*4)/2</v>
      </c>
    </row>
    <row r="67" spans="1:28" ht="14.25" x14ac:dyDescent="0.2">
      <c r="A67" s="13"/>
      <c r="B67" s="14"/>
      <c r="C67" s="14" t="s">
        <v>630</v>
      </c>
      <c r="D67" s="16"/>
      <c r="E67" s="15"/>
      <c r="F67" s="18">
        <f>Source!AO39</f>
        <v>2042.62</v>
      </c>
      <c r="G67" s="17" t="str">
        <f>Source!DG39</f>
        <v/>
      </c>
      <c r="H67" s="15">
        <f>Source!AV39</f>
        <v>1</v>
      </c>
      <c r="I67" s="19">
        <f>ROUND((ROUND((Source!AF39*Source!AV39*Source!I39),2)),2)</f>
        <v>49.68</v>
      </c>
      <c r="J67" s="15">
        <f>IF(Source!BA39&lt;&gt; 0, Source!BA39, 1)</f>
        <v>24.82</v>
      </c>
      <c r="K67" s="19">
        <f>Source!S39</f>
        <v>1233.06</v>
      </c>
      <c r="W67">
        <f>I67</f>
        <v>49.68</v>
      </c>
    </row>
    <row r="68" spans="1:28" ht="14.25" x14ac:dyDescent="0.2">
      <c r="A68" s="13"/>
      <c r="B68" s="14"/>
      <c r="C68" s="14" t="s">
        <v>633</v>
      </c>
      <c r="D68" s="16" t="s">
        <v>634</v>
      </c>
      <c r="E68" s="15">
        <f>Source!DN39</f>
        <v>105</v>
      </c>
      <c r="F68" s="18"/>
      <c r="G68" s="17"/>
      <c r="H68" s="15"/>
      <c r="I68" s="19">
        <f>SUM(Q65:Q67)</f>
        <v>52.16</v>
      </c>
      <c r="J68" s="15">
        <f>Source!BZ39</f>
        <v>85</v>
      </c>
      <c r="K68" s="19">
        <f>SUM(R65:R67)</f>
        <v>1048.0999999999999</v>
      </c>
    </row>
    <row r="69" spans="1:28" ht="14.25" x14ac:dyDescent="0.2">
      <c r="A69" s="13"/>
      <c r="B69" s="14"/>
      <c r="C69" s="14" t="s">
        <v>635</v>
      </c>
      <c r="D69" s="16" t="s">
        <v>634</v>
      </c>
      <c r="E69" s="15">
        <f>Source!DO39</f>
        <v>77</v>
      </c>
      <c r="F69" s="18"/>
      <c r="G69" s="17"/>
      <c r="H69" s="15"/>
      <c r="I69" s="19">
        <f>SUM(S65:S68)</f>
        <v>38.25</v>
      </c>
      <c r="J69" s="15">
        <f>Source!CA39</f>
        <v>41</v>
      </c>
      <c r="K69" s="19">
        <f>SUM(T65:T68)</f>
        <v>505.55</v>
      </c>
    </row>
    <row r="70" spans="1:28" ht="14.25" x14ac:dyDescent="0.2">
      <c r="A70" s="23"/>
      <c r="B70" s="24"/>
      <c r="C70" s="24" t="s">
        <v>637</v>
      </c>
      <c r="D70" s="25" t="s">
        <v>638</v>
      </c>
      <c r="E70" s="26">
        <f>Source!AQ39</f>
        <v>192.7</v>
      </c>
      <c r="F70" s="27"/>
      <c r="G70" s="28" t="str">
        <f>Source!DI39</f>
        <v/>
      </c>
      <c r="H70" s="26">
        <f>Source!AV39</f>
        <v>1</v>
      </c>
      <c r="I70" s="29">
        <f>Source!U39</f>
        <v>4.686464</v>
      </c>
      <c r="J70" s="26"/>
      <c r="K70" s="29"/>
      <c r="AB70" s="22">
        <f>I70</f>
        <v>4.686464</v>
      </c>
    </row>
    <row r="71" spans="1:28" ht="15" x14ac:dyDescent="0.25">
      <c r="A71" s="30"/>
      <c r="B71" s="30"/>
      <c r="C71" s="31" t="s">
        <v>639</v>
      </c>
      <c r="D71" s="30"/>
      <c r="E71" s="30"/>
      <c r="F71" s="30"/>
      <c r="G71" s="30"/>
      <c r="H71" s="44">
        <f>I67+I68+I69</f>
        <v>140.09</v>
      </c>
      <c r="I71" s="44"/>
      <c r="J71" s="44">
        <f>K67+K68+K69</f>
        <v>2786.71</v>
      </c>
      <c r="K71" s="44"/>
      <c r="O71" s="22">
        <f>I67+I68+I69</f>
        <v>140.09</v>
      </c>
      <c r="P71" s="22">
        <f>K67+K68+K69</f>
        <v>2786.71</v>
      </c>
      <c r="X71">
        <f>IF(Source!BI39&lt;=1,I67+I68+I69-0, 0)</f>
        <v>140.09</v>
      </c>
      <c r="Y71">
        <f>IF(Source!BI39=2,I67+I68+I69-0, 0)</f>
        <v>0</v>
      </c>
      <c r="Z71">
        <f>IF(Source!BI39=3,I67+I68+I69-0, 0)</f>
        <v>0</v>
      </c>
      <c r="AA71">
        <f>IF(Source!BI39=4,I67+I68+I69,0)</f>
        <v>0</v>
      </c>
    </row>
    <row r="73" spans="1:28" ht="28.5" x14ac:dyDescent="0.2">
      <c r="A73" s="13" t="str">
        <f>Source!E41</f>
        <v>5</v>
      </c>
      <c r="B73" s="14" t="str">
        <f>Source!F41</f>
        <v>3.8-1-3</v>
      </c>
      <c r="C73" s="14" t="s">
        <v>43</v>
      </c>
      <c r="D73" s="16" t="str">
        <f>Source!H41</f>
        <v>1 м3 основания</v>
      </c>
      <c r="E73" s="15">
        <f>Source!I41</f>
        <v>0.25600000000000001</v>
      </c>
      <c r="F73" s="18"/>
      <c r="G73" s="17"/>
      <c r="H73" s="15"/>
      <c r="I73" s="19"/>
      <c r="J73" s="15"/>
      <c r="K73" s="19"/>
      <c r="Q73">
        <f>ROUND((Source!DN41/100)*ROUND((ROUND((Source!AF41*Source!AV41*Source!I41),2)),2), 2)</f>
        <v>2.38</v>
      </c>
      <c r="R73">
        <f>Source!X41</f>
        <v>47.89</v>
      </c>
      <c r="S73">
        <f>ROUND((Source!DO41/100)*ROUND((ROUND((Source!AF41*Source!AV41*Source!I41),2)),2), 2)</f>
        <v>1.75</v>
      </c>
      <c r="T73">
        <f>Source!Y41</f>
        <v>23.1</v>
      </c>
      <c r="U73">
        <f>ROUND((175/100)*ROUND((ROUND((Source!AE41*Source!AV41*Source!I41),2)),2), 2)</f>
        <v>1.82</v>
      </c>
      <c r="V73">
        <f>ROUND((157/100)*ROUND(ROUND((ROUND((Source!AE41*Source!AV41*Source!I41),2)*Source!BS41),2), 2), 2)</f>
        <v>40.520000000000003</v>
      </c>
    </row>
    <row r="74" spans="1:28" ht="14.25" x14ac:dyDescent="0.2">
      <c r="A74" s="13"/>
      <c r="B74" s="14"/>
      <c r="C74" s="14" t="s">
        <v>630</v>
      </c>
      <c r="D74" s="16"/>
      <c r="E74" s="15"/>
      <c r="F74" s="18">
        <f>Source!AO41</f>
        <v>8.85</v>
      </c>
      <c r="G74" s="17" t="str">
        <f>Source!DG41</f>
        <v/>
      </c>
      <c r="H74" s="15">
        <f>Source!AV41</f>
        <v>1</v>
      </c>
      <c r="I74" s="19">
        <f>ROUND((ROUND((Source!AF41*Source!AV41*Source!I41),2)),2)</f>
        <v>2.27</v>
      </c>
      <c r="J74" s="15">
        <f>IF(Source!BA41&lt;&gt; 0, Source!BA41, 1)</f>
        <v>24.82</v>
      </c>
      <c r="K74" s="19">
        <f>Source!S41</f>
        <v>56.34</v>
      </c>
      <c r="W74">
        <f>I74</f>
        <v>2.27</v>
      </c>
    </row>
    <row r="75" spans="1:28" ht="14.25" x14ac:dyDescent="0.2">
      <c r="A75" s="13"/>
      <c r="B75" s="14"/>
      <c r="C75" s="14" t="s">
        <v>631</v>
      </c>
      <c r="D75" s="16"/>
      <c r="E75" s="15"/>
      <c r="F75" s="18">
        <f>Source!AM41</f>
        <v>16.02</v>
      </c>
      <c r="G75" s="17" t="str">
        <f>Source!DE41</f>
        <v/>
      </c>
      <c r="H75" s="15">
        <f>Source!AV41</f>
        <v>1</v>
      </c>
      <c r="I75" s="19">
        <f>(ROUND((ROUND(((Source!ET41)*Source!AV41*Source!I41),2)),2)+ROUND((ROUND(((Source!AE41-(Source!EU41))*Source!AV41*Source!I41),2)),2))</f>
        <v>4.0999999999999996</v>
      </c>
      <c r="J75" s="15">
        <f>IF(Source!BB41&lt;&gt; 0, Source!BB41, 1)</f>
        <v>11.33</v>
      </c>
      <c r="K75" s="19">
        <f>Source!Q41</f>
        <v>46.45</v>
      </c>
    </row>
    <row r="76" spans="1:28" ht="14.25" x14ac:dyDescent="0.2">
      <c r="A76" s="13"/>
      <c r="B76" s="14"/>
      <c r="C76" s="14" t="s">
        <v>632</v>
      </c>
      <c r="D76" s="16"/>
      <c r="E76" s="15"/>
      <c r="F76" s="18">
        <f>Source!AN41</f>
        <v>4.05</v>
      </c>
      <c r="G76" s="17" t="str">
        <f>Source!DF41</f>
        <v/>
      </c>
      <c r="H76" s="15">
        <f>Source!AV41</f>
        <v>1</v>
      </c>
      <c r="I76" s="21">
        <f>ROUND((ROUND((Source!AE41*Source!AV41*Source!I41),2)),2)</f>
        <v>1.04</v>
      </c>
      <c r="J76" s="15">
        <f>IF(Source!BS41&lt;&gt; 0, Source!BS41, 1)</f>
        <v>24.82</v>
      </c>
      <c r="K76" s="21">
        <f>Source!R41</f>
        <v>25.81</v>
      </c>
      <c r="W76">
        <f>I76</f>
        <v>1.04</v>
      </c>
    </row>
    <row r="77" spans="1:28" ht="14.25" x14ac:dyDescent="0.2">
      <c r="A77" s="13"/>
      <c r="B77" s="14"/>
      <c r="C77" s="14" t="s">
        <v>640</v>
      </c>
      <c r="D77" s="16"/>
      <c r="E77" s="15"/>
      <c r="F77" s="18">
        <f>Source!AL41</f>
        <v>1.06</v>
      </c>
      <c r="G77" s="17" t="str">
        <f>Source!DD41</f>
        <v/>
      </c>
      <c r="H77" s="15">
        <f>Source!AW41</f>
        <v>1</v>
      </c>
      <c r="I77" s="19">
        <f>ROUND((ROUND((Source!AC41*Source!AW41*Source!I41),2)),2)</f>
        <v>0.27</v>
      </c>
      <c r="J77" s="15">
        <f>IF(Source!BC41&lt;&gt; 0, Source!BC41, 1)</f>
        <v>4.99</v>
      </c>
      <c r="K77" s="19">
        <f>Source!P41</f>
        <v>1.35</v>
      </c>
    </row>
    <row r="78" spans="1:28" ht="14.25" x14ac:dyDescent="0.2">
      <c r="A78" s="13" t="str">
        <f>Source!E43</f>
        <v>5,1</v>
      </c>
      <c r="B78" s="14" t="str">
        <f>Source!F43</f>
        <v>1.1-1-153</v>
      </c>
      <c r="C78" s="14" t="s">
        <v>50</v>
      </c>
      <c r="D78" s="16" t="str">
        <f>Source!H43</f>
        <v>м3</v>
      </c>
      <c r="E78" s="15">
        <f>Source!I43</f>
        <v>0.2944</v>
      </c>
      <c r="F78" s="18">
        <f>Source!AK43</f>
        <v>113.88</v>
      </c>
      <c r="G78" s="32" t="s">
        <v>3</v>
      </c>
      <c r="H78" s="15">
        <f>Source!AW43</f>
        <v>1</v>
      </c>
      <c r="I78" s="19">
        <f>ROUND((ROUND((Source!AC43*Source!AW43*Source!I43),2)),2)+(ROUND((ROUND(((Source!ET43)*Source!AV43*Source!I43),2)),2)+ROUND((ROUND(((Source!AE43-(Source!EU43))*Source!AV43*Source!I43),2)),2))+ROUND((ROUND((Source!AF43*Source!AV43*Source!I43),2)),2)</f>
        <v>33.53</v>
      </c>
      <c r="J78" s="15">
        <f>IF(Source!BC43&lt;&gt; 0, Source!BC43, 1)</f>
        <v>13.06</v>
      </c>
      <c r="K78" s="19">
        <f>Source!O43</f>
        <v>437.9</v>
      </c>
      <c r="Q78">
        <f>ROUND((Source!DN43/100)*ROUND((ROUND((Source!AF43*Source!AV43*Source!I43),2)),2), 2)</f>
        <v>0</v>
      </c>
      <c r="R78">
        <f>Source!X43</f>
        <v>0</v>
      </c>
      <c r="S78">
        <f>ROUND((Source!DO43/100)*ROUND((ROUND((Source!AF43*Source!AV43*Source!I43),2)),2), 2)</f>
        <v>0</v>
      </c>
      <c r="T78">
        <f>Source!Y43</f>
        <v>0</v>
      </c>
      <c r="U78">
        <f>ROUND((175/100)*ROUND((ROUND((Source!AE43*Source!AV43*Source!I43),2)),2), 2)</f>
        <v>0</v>
      </c>
      <c r="V78">
        <f>ROUND((157/100)*ROUND(ROUND((ROUND((Source!AE43*Source!AV43*Source!I43),2)*Source!BS43),2), 2), 2)</f>
        <v>0</v>
      </c>
      <c r="X78">
        <f>IF(Source!BI43&lt;=1,I78, 0)</f>
        <v>33.53</v>
      </c>
      <c r="Y78">
        <f>IF(Source!BI43=2,I78, 0)</f>
        <v>0</v>
      </c>
      <c r="Z78">
        <f>IF(Source!BI43=3,I78, 0)</f>
        <v>0</v>
      </c>
      <c r="AA78">
        <f>IF(Source!BI43=4,I78, 0)</f>
        <v>0</v>
      </c>
    </row>
    <row r="79" spans="1:28" ht="14.25" x14ac:dyDescent="0.2">
      <c r="A79" s="13"/>
      <c r="B79" s="14"/>
      <c r="C79" s="14" t="s">
        <v>633</v>
      </c>
      <c r="D79" s="16" t="s">
        <v>634</v>
      </c>
      <c r="E79" s="15">
        <f>Source!DN41</f>
        <v>105</v>
      </c>
      <c r="F79" s="18"/>
      <c r="G79" s="17"/>
      <c r="H79" s="15"/>
      <c r="I79" s="19">
        <f>SUM(Q73:Q78)</f>
        <v>2.38</v>
      </c>
      <c r="J79" s="15">
        <f>Source!BZ41</f>
        <v>85</v>
      </c>
      <c r="K79" s="19">
        <f>SUM(R73:R78)</f>
        <v>47.89</v>
      </c>
    </row>
    <row r="80" spans="1:28" ht="14.25" x14ac:dyDescent="0.2">
      <c r="A80" s="13"/>
      <c r="B80" s="14"/>
      <c r="C80" s="14" t="s">
        <v>635</v>
      </c>
      <c r="D80" s="16" t="s">
        <v>634</v>
      </c>
      <c r="E80" s="15">
        <f>Source!DO41</f>
        <v>77</v>
      </c>
      <c r="F80" s="18"/>
      <c r="G80" s="17"/>
      <c r="H80" s="15"/>
      <c r="I80" s="19">
        <f>SUM(S73:S79)</f>
        <v>1.75</v>
      </c>
      <c r="J80" s="15">
        <f>Source!CA41</f>
        <v>41</v>
      </c>
      <c r="K80" s="19">
        <f>SUM(T73:T79)</f>
        <v>23.1</v>
      </c>
    </row>
    <row r="81" spans="1:28" ht="14.25" x14ac:dyDescent="0.2">
      <c r="A81" s="13"/>
      <c r="B81" s="14"/>
      <c r="C81" s="14" t="s">
        <v>636</v>
      </c>
      <c r="D81" s="16" t="s">
        <v>634</v>
      </c>
      <c r="E81" s="15">
        <f>175</f>
        <v>175</v>
      </c>
      <c r="F81" s="18"/>
      <c r="G81" s="17"/>
      <c r="H81" s="15"/>
      <c r="I81" s="19">
        <f>SUM(U73:U80)</f>
        <v>1.82</v>
      </c>
      <c r="J81" s="15">
        <f>157</f>
        <v>157</v>
      </c>
      <c r="K81" s="19">
        <f>SUM(V73:V80)</f>
        <v>40.520000000000003</v>
      </c>
    </row>
    <row r="82" spans="1:28" ht="14.25" x14ac:dyDescent="0.2">
      <c r="A82" s="23"/>
      <c r="B82" s="24"/>
      <c r="C82" s="24" t="s">
        <v>637</v>
      </c>
      <c r="D82" s="25" t="s">
        <v>638</v>
      </c>
      <c r="E82" s="26">
        <f>Source!AQ41</f>
        <v>0.85</v>
      </c>
      <c r="F82" s="27"/>
      <c r="G82" s="28" t="str">
        <f>Source!DI41</f>
        <v/>
      </c>
      <c r="H82" s="26">
        <f>Source!AV41</f>
        <v>1</v>
      </c>
      <c r="I82" s="29">
        <f>Source!U41</f>
        <v>0.21759999999999999</v>
      </c>
      <c r="J82" s="26"/>
      <c r="K82" s="29"/>
      <c r="AB82" s="22">
        <f>I82</f>
        <v>0.21759999999999999</v>
      </c>
    </row>
    <row r="83" spans="1:28" ht="15" x14ac:dyDescent="0.25">
      <c r="A83" s="30"/>
      <c r="B83" s="30"/>
      <c r="C83" s="31" t="s">
        <v>639</v>
      </c>
      <c r="D83" s="30"/>
      <c r="E83" s="30"/>
      <c r="F83" s="30"/>
      <c r="G83" s="30"/>
      <c r="H83" s="44">
        <f>I74+I75+I77+I79+I80+I81+SUM(I78:I78)</f>
        <v>46.120000000000005</v>
      </c>
      <c r="I83" s="44"/>
      <c r="J83" s="44">
        <f>K74+K75+K77+K79+K80+K81+SUM(K78:K78)</f>
        <v>653.54999999999995</v>
      </c>
      <c r="K83" s="44"/>
      <c r="O83" s="22">
        <f>I74+I75+I77+I79+I80+I81+SUM(I78:I78)</f>
        <v>46.120000000000005</v>
      </c>
      <c r="P83" s="22">
        <f>K74+K75+K77+K79+K80+K81+SUM(K78:K78)</f>
        <v>653.54999999999995</v>
      </c>
      <c r="X83">
        <f>IF(Source!BI41&lt;=1,I74+I75+I77+I79+I80+I81-0, 0)</f>
        <v>12.59</v>
      </c>
      <c r="Y83">
        <f>IF(Source!BI41=2,I74+I75+I77+I79+I80+I81-0, 0)</f>
        <v>0</v>
      </c>
      <c r="Z83">
        <f>IF(Source!BI41=3,I74+I75+I77+I79+I80+I81-0, 0)</f>
        <v>0</v>
      </c>
      <c r="AA83">
        <f>IF(Source!BI41=4,I74+I75+I77+I79+I80+I81,0)</f>
        <v>0</v>
      </c>
    </row>
    <row r="85" spans="1:28" ht="28.5" x14ac:dyDescent="0.2">
      <c r="A85" s="13" t="str">
        <f>Source!E45</f>
        <v>6</v>
      </c>
      <c r="B85" s="14" t="str">
        <f>Source!F45</f>
        <v>3.6-6-9</v>
      </c>
      <c r="C85" s="14" t="s">
        <v>55</v>
      </c>
      <c r="D85" s="16" t="str">
        <f>Source!H45</f>
        <v>1 Т</v>
      </c>
      <c r="E85" s="15">
        <f>Source!I45</f>
        <v>0.2</v>
      </c>
      <c r="F85" s="18"/>
      <c r="G85" s="17"/>
      <c r="H85" s="15"/>
      <c r="I85" s="19"/>
      <c r="J85" s="15"/>
      <c r="K85" s="19"/>
      <c r="Q85">
        <f>ROUND((Source!DN45/100)*ROUND((ROUND((Source!AF45*Source!AV45*Source!I45),2)),2), 2)</f>
        <v>46.65</v>
      </c>
      <c r="R85">
        <f>Source!X45</f>
        <v>1086.92</v>
      </c>
      <c r="S85">
        <f>ROUND((Source!DO45/100)*ROUND((ROUND((Source!AF45*Source!AV45*Source!I45),2)),2), 2)</f>
        <v>33.32</v>
      </c>
      <c r="T85">
        <f>Source!Y45</f>
        <v>767.93</v>
      </c>
      <c r="U85">
        <f>ROUND((175/100)*ROUND((ROUND((Source!AE45*Source!AV45*Source!I45),2)),2), 2)</f>
        <v>1.84</v>
      </c>
      <c r="V85">
        <f>ROUND((157/100)*ROUND(ROUND((ROUND((Source!AE45*Source!AV45*Source!I45),2)*Source!BS45),2), 2), 2)</f>
        <v>40.909999999999997</v>
      </c>
    </row>
    <row r="86" spans="1:28" ht="14.25" x14ac:dyDescent="0.2">
      <c r="A86" s="13"/>
      <c r="B86" s="14"/>
      <c r="C86" s="14" t="s">
        <v>630</v>
      </c>
      <c r="D86" s="16"/>
      <c r="E86" s="15"/>
      <c r="F86" s="18">
        <f>Source!AO45</f>
        <v>238</v>
      </c>
      <c r="G86" s="17" t="str">
        <f>Source!DG45</f>
        <v/>
      </c>
      <c r="H86" s="15">
        <f>Source!AV45</f>
        <v>1</v>
      </c>
      <c r="I86" s="19">
        <f>ROUND((ROUND((Source!AF45*Source!AV45*Source!I45),2)),2)</f>
        <v>47.6</v>
      </c>
      <c r="J86" s="15">
        <f>IF(Source!BA45&lt;&gt; 0, Source!BA45, 1)</f>
        <v>24.82</v>
      </c>
      <c r="K86" s="19">
        <f>Source!S45</f>
        <v>1181.43</v>
      </c>
      <c r="W86">
        <f>I86</f>
        <v>47.6</v>
      </c>
    </row>
    <row r="87" spans="1:28" ht="14.25" x14ac:dyDescent="0.2">
      <c r="A87" s="13"/>
      <c r="B87" s="14"/>
      <c r="C87" s="14" t="s">
        <v>631</v>
      </c>
      <c r="D87" s="16"/>
      <c r="E87" s="15"/>
      <c r="F87" s="18">
        <f>Source!AM45</f>
        <v>41.32</v>
      </c>
      <c r="G87" s="17" t="str">
        <f>Source!DE45</f>
        <v/>
      </c>
      <c r="H87" s="15">
        <f>Source!AV45</f>
        <v>1</v>
      </c>
      <c r="I87" s="19">
        <f>(ROUND((ROUND(((Source!ET45)*Source!AV45*Source!I45),2)),2)+ROUND((ROUND(((Source!AE45-(Source!EU45))*Source!AV45*Source!I45),2)),2))</f>
        <v>8.26</v>
      </c>
      <c r="J87" s="15">
        <f>IF(Source!BB45&lt;&gt; 0, Source!BB45, 1)</f>
        <v>8.7899999999999991</v>
      </c>
      <c r="K87" s="19">
        <f>Source!Q45</f>
        <v>72.61</v>
      </c>
    </row>
    <row r="88" spans="1:28" ht="14.25" x14ac:dyDescent="0.2">
      <c r="A88" s="13"/>
      <c r="B88" s="14"/>
      <c r="C88" s="14" t="s">
        <v>632</v>
      </c>
      <c r="D88" s="16"/>
      <c r="E88" s="15"/>
      <c r="F88" s="18">
        <f>Source!AN45</f>
        <v>5.27</v>
      </c>
      <c r="G88" s="17" t="str">
        <f>Source!DF45</f>
        <v/>
      </c>
      <c r="H88" s="15">
        <f>Source!AV45</f>
        <v>1</v>
      </c>
      <c r="I88" s="21">
        <f>ROUND((ROUND((Source!AE45*Source!AV45*Source!I45),2)),2)</f>
        <v>1.05</v>
      </c>
      <c r="J88" s="15">
        <f>IF(Source!BS45&lt;&gt; 0, Source!BS45, 1)</f>
        <v>24.82</v>
      </c>
      <c r="K88" s="21">
        <f>Source!R45</f>
        <v>26.06</v>
      </c>
      <c r="W88">
        <f>I88</f>
        <v>1.05</v>
      </c>
    </row>
    <row r="89" spans="1:28" ht="42.75" x14ac:dyDescent="0.2">
      <c r="A89" s="13" t="str">
        <f>Source!E47</f>
        <v>6,1</v>
      </c>
      <c r="B89" s="14" t="str">
        <f>Source!F47</f>
        <v>Цена поставщика</v>
      </c>
      <c r="C89" s="14" t="s">
        <v>641</v>
      </c>
      <c r="D89" s="16" t="str">
        <f>Source!H47</f>
        <v>ШТ</v>
      </c>
      <c r="E89" s="15">
        <f>Source!I47</f>
        <v>2</v>
      </c>
      <c r="F89" s="18">
        <f>Source!AK47</f>
        <v>8659.2899999999991</v>
      </c>
      <c r="G89" s="32" t="s">
        <v>3</v>
      </c>
      <c r="H89" s="15">
        <f>Source!AW47</f>
        <v>1</v>
      </c>
      <c r="I89" s="19">
        <f>ROUND((ROUND((Source!AC47*Source!AW47*Source!I47),2)),2)+(ROUND((ROUND(((Source!ET47)*Source!AV47*Source!I47),2)),2)+ROUND((ROUND(((Source!AE47-(Source!EU47))*Source!AV47*Source!I47),2)),2))+ROUND((ROUND((Source!AF47*Source!AV47*Source!I47),2)),2)</f>
        <v>17318.580000000002</v>
      </c>
      <c r="J89" s="15">
        <f>IF(Source!BC47&lt;&gt; 0, Source!BC47, 1)</f>
        <v>5.65</v>
      </c>
      <c r="K89" s="19">
        <f>Source!O47</f>
        <v>97849.98</v>
      </c>
      <c r="Q89">
        <f>ROUND((Source!DN47/100)*ROUND((ROUND((Source!AF47*Source!AV47*Source!I47),2)),2), 2)</f>
        <v>0</v>
      </c>
      <c r="R89">
        <f>Source!X47</f>
        <v>0</v>
      </c>
      <c r="S89">
        <f>ROUND((Source!DO47/100)*ROUND((ROUND((Source!AF47*Source!AV47*Source!I47),2)),2), 2)</f>
        <v>0</v>
      </c>
      <c r="T89">
        <f>Source!Y47</f>
        <v>0</v>
      </c>
      <c r="U89">
        <f>ROUND((175/100)*ROUND((ROUND((Source!AE47*Source!AV47*Source!I47),2)),2), 2)</f>
        <v>0</v>
      </c>
      <c r="V89">
        <f>ROUND((157/100)*ROUND(ROUND((ROUND((Source!AE47*Source!AV47*Source!I47),2)*Source!BS47),2), 2), 2)</f>
        <v>0</v>
      </c>
      <c r="X89">
        <f>IF(Source!BI47&lt;=1,I89, 0)</f>
        <v>17318.580000000002</v>
      </c>
      <c r="Y89">
        <f>IF(Source!BI47=2,I89, 0)</f>
        <v>0</v>
      </c>
      <c r="Z89">
        <f>IF(Source!BI47=3,I89, 0)</f>
        <v>0</v>
      </c>
      <c r="AA89">
        <f>IF(Source!BI47=4,I89, 0)</f>
        <v>0</v>
      </c>
    </row>
    <row r="90" spans="1:28" ht="14.25" x14ac:dyDescent="0.2">
      <c r="A90" s="13"/>
      <c r="B90" s="14"/>
      <c r="C90" s="14" t="s">
        <v>633</v>
      </c>
      <c r="D90" s="16" t="s">
        <v>634</v>
      </c>
      <c r="E90" s="15">
        <f>Source!DN45</f>
        <v>98</v>
      </c>
      <c r="F90" s="18"/>
      <c r="G90" s="17"/>
      <c r="H90" s="15"/>
      <c r="I90" s="19">
        <f>SUM(Q85:Q89)</f>
        <v>46.65</v>
      </c>
      <c r="J90" s="15">
        <f>Source!BZ45</f>
        <v>92</v>
      </c>
      <c r="K90" s="19">
        <f>SUM(R85:R89)</f>
        <v>1086.92</v>
      </c>
    </row>
    <row r="91" spans="1:28" ht="14.25" x14ac:dyDescent="0.2">
      <c r="A91" s="13"/>
      <c r="B91" s="14"/>
      <c r="C91" s="14" t="s">
        <v>635</v>
      </c>
      <c r="D91" s="16" t="s">
        <v>634</v>
      </c>
      <c r="E91" s="15">
        <f>Source!DO45</f>
        <v>70</v>
      </c>
      <c r="F91" s="18"/>
      <c r="G91" s="17"/>
      <c r="H91" s="15"/>
      <c r="I91" s="19">
        <f>SUM(S85:S90)</f>
        <v>33.32</v>
      </c>
      <c r="J91" s="15">
        <f>Source!CA45</f>
        <v>65</v>
      </c>
      <c r="K91" s="19">
        <f>SUM(T85:T90)</f>
        <v>767.93</v>
      </c>
    </row>
    <row r="92" spans="1:28" ht="14.25" x14ac:dyDescent="0.2">
      <c r="A92" s="13"/>
      <c r="B92" s="14"/>
      <c r="C92" s="14" t="s">
        <v>636</v>
      </c>
      <c r="D92" s="16" t="s">
        <v>634</v>
      </c>
      <c r="E92" s="15">
        <f>175</f>
        <v>175</v>
      </c>
      <c r="F92" s="18"/>
      <c r="G92" s="17"/>
      <c r="H92" s="15"/>
      <c r="I92" s="19">
        <f>SUM(U85:U91)</f>
        <v>1.84</v>
      </c>
      <c r="J92" s="15">
        <f>157</f>
        <v>157</v>
      </c>
      <c r="K92" s="19">
        <f>SUM(V85:V91)</f>
        <v>40.909999999999997</v>
      </c>
    </row>
    <row r="93" spans="1:28" ht="14.25" x14ac:dyDescent="0.2">
      <c r="A93" s="23"/>
      <c r="B93" s="24"/>
      <c r="C93" s="24" t="s">
        <v>637</v>
      </c>
      <c r="D93" s="25" t="s">
        <v>638</v>
      </c>
      <c r="E93" s="26">
        <f>Source!AQ45</f>
        <v>20</v>
      </c>
      <c r="F93" s="27"/>
      <c r="G93" s="28" t="str">
        <f>Source!DI45</f>
        <v/>
      </c>
      <c r="H93" s="26">
        <f>Source!AV45</f>
        <v>1</v>
      </c>
      <c r="I93" s="29">
        <f>Source!U45</f>
        <v>4</v>
      </c>
      <c r="J93" s="26"/>
      <c r="K93" s="29"/>
      <c r="AB93" s="22">
        <f>I93</f>
        <v>4</v>
      </c>
    </row>
    <row r="94" spans="1:28" ht="15" x14ac:dyDescent="0.25">
      <c r="A94" s="30"/>
      <c r="B94" s="30"/>
      <c r="C94" s="31" t="s">
        <v>639</v>
      </c>
      <c r="D94" s="30"/>
      <c r="E94" s="30"/>
      <c r="F94" s="30"/>
      <c r="G94" s="30"/>
      <c r="H94" s="44">
        <f>I86+I87+I90+I91+I92+SUM(I89:I89)</f>
        <v>17456.25</v>
      </c>
      <c r="I94" s="44"/>
      <c r="J94" s="44">
        <f>K86+K87+K90+K91+K92+SUM(K89:K89)</f>
        <v>100999.78</v>
      </c>
      <c r="K94" s="44"/>
      <c r="O94" s="22">
        <f>I86+I87+I90+I91+I92+SUM(I89:I89)</f>
        <v>17456.25</v>
      </c>
      <c r="P94" s="22">
        <f>K86+K87+K90+K91+K92+SUM(K89:K89)</f>
        <v>100999.78</v>
      </c>
      <c r="X94">
        <f>IF(Source!BI45&lt;=1,I86+I87+I90+I91+I92-0, 0)</f>
        <v>137.66999999999999</v>
      </c>
      <c r="Y94">
        <f>IF(Source!BI45=2,I86+I87+I90+I91+I92-0, 0)</f>
        <v>0</v>
      </c>
      <c r="Z94">
        <f>IF(Source!BI45=3,I86+I87+I90+I91+I92-0, 0)</f>
        <v>0</v>
      </c>
      <c r="AA94">
        <f>IF(Source!BI45=4,I86+I87+I90+I91+I92,0)</f>
        <v>0</v>
      </c>
    </row>
    <row r="96" spans="1:28" ht="42.75" x14ac:dyDescent="0.2">
      <c r="A96" s="13" t="str">
        <f>Source!E49</f>
        <v>7</v>
      </c>
      <c r="B96" s="14" t="str">
        <f>Source!F49</f>
        <v>3.33-33-1</v>
      </c>
      <c r="C96" s="14" t="s">
        <v>68</v>
      </c>
      <c r="D96" s="16" t="str">
        <f>Source!H49</f>
        <v>1 м3</v>
      </c>
      <c r="E96" s="15">
        <f>Source!I49</f>
        <v>2.56</v>
      </c>
      <c r="F96" s="18"/>
      <c r="G96" s="17"/>
      <c r="H96" s="15"/>
      <c r="I96" s="19"/>
      <c r="J96" s="15"/>
      <c r="K96" s="19"/>
      <c r="Q96">
        <f>ROUND((Source!DN49/100)*ROUND((ROUND((Source!AF49*Source!AV49*Source!I49),2)),2), 2)</f>
        <v>48.3</v>
      </c>
      <c r="R96">
        <f>Source!X49</f>
        <v>967.49</v>
      </c>
      <c r="S96">
        <f>ROUND((Source!DO49/100)*ROUND((ROUND((Source!AF49*Source!AV49*Source!I49),2)),2), 2)</f>
        <v>33.9</v>
      </c>
      <c r="T96">
        <f>Source!Y49</f>
        <v>431.16</v>
      </c>
      <c r="U96">
        <f>ROUND((175/100)*ROUND((ROUND((Source!AE49*Source!AV49*Source!I49),2)),2), 2)</f>
        <v>15.77</v>
      </c>
      <c r="V96">
        <f>ROUND((157/100)*ROUND(ROUND((ROUND((Source!AE49*Source!AV49*Source!I49),2)*Source!BS49),2), 2), 2)</f>
        <v>351.1</v>
      </c>
    </row>
    <row r="97" spans="1:28" ht="14.25" x14ac:dyDescent="0.2">
      <c r="A97" s="13"/>
      <c r="B97" s="14"/>
      <c r="C97" s="14" t="s">
        <v>630</v>
      </c>
      <c r="D97" s="16"/>
      <c r="E97" s="15"/>
      <c r="F97" s="18">
        <f>Source!AO49</f>
        <v>16.55</v>
      </c>
      <c r="G97" s="17" t="str">
        <f>Source!DG49</f>
        <v/>
      </c>
      <c r="H97" s="15">
        <f>Source!AV49</f>
        <v>1</v>
      </c>
      <c r="I97" s="19">
        <f>ROUND((ROUND((Source!AF49*Source!AV49*Source!I49),2)),2)</f>
        <v>42.37</v>
      </c>
      <c r="J97" s="15">
        <f>IF(Source!BA49&lt;&gt; 0, Source!BA49, 1)</f>
        <v>24.82</v>
      </c>
      <c r="K97" s="19">
        <f>Source!S49</f>
        <v>1051.6199999999999</v>
      </c>
      <c r="W97">
        <f>I97</f>
        <v>42.37</v>
      </c>
    </row>
    <row r="98" spans="1:28" ht="14.25" x14ac:dyDescent="0.2">
      <c r="A98" s="13"/>
      <c r="B98" s="14"/>
      <c r="C98" s="14" t="s">
        <v>631</v>
      </c>
      <c r="D98" s="16"/>
      <c r="E98" s="15"/>
      <c r="F98" s="18">
        <f>Source!AM49</f>
        <v>26.59</v>
      </c>
      <c r="G98" s="17" t="str">
        <f>Source!DE49</f>
        <v/>
      </c>
      <c r="H98" s="15">
        <f>Source!AV49</f>
        <v>1</v>
      </c>
      <c r="I98" s="19">
        <f>(ROUND((ROUND(((Source!ET49)*Source!AV49*Source!I49),2)),2)+ROUND((ROUND(((Source!AE49-(Source!EU49))*Source!AV49*Source!I49),2)),2))</f>
        <v>68.069999999999993</v>
      </c>
      <c r="J98" s="15">
        <f>IF(Source!BB49&lt;&gt; 0, Source!BB49, 1)</f>
        <v>8.84</v>
      </c>
      <c r="K98" s="19">
        <f>Source!Q49</f>
        <v>601.74</v>
      </c>
    </row>
    <row r="99" spans="1:28" ht="14.25" x14ac:dyDescent="0.2">
      <c r="A99" s="13"/>
      <c r="B99" s="14"/>
      <c r="C99" s="14" t="s">
        <v>632</v>
      </c>
      <c r="D99" s="16"/>
      <c r="E99" s="15"/>
      <c r="F99" s="18">
        <f>Source!AN49</f>
        <v>3.52</v>
      </c>
      <c r="G99" s="17" t="str">
        <f>Source!DF49</f>
        <v/>
      </c>
      <c r="H99" s="15">
        <f>Source!AV49</f>
        <v>1</v>
      </c>
      <c r="I99" s="21">
        <f>ROUND((ROUND((Source!AE49*Source!AV49*Source!I49),2)),2)</f>
        <v>9.01</v>
      </c>
      <c r="J99" s="15">
        <f>IF(Source!BS49&lt;&gt; 0, Source!BS49, 1)</f>
        <v>24.82</v>
      </c>
      <c r="K99" s="21">
        <f>Source!R49</f>
        <v>223.63</v>
      </c>
      <c r="W99">
        <f>I99</f>
        <v>9.01</v>
      </c>
    </row>
    <row r="100" spans="1:28" ht="71.25" x14ac:dyDescent="0.2">
      <c r="A100" s="13" t="str">
        <f>Source!E51</f>
        <v>7,1</v>
      </c>
      <c r="B100" s="14" t="str">
        <f>Source!F51</f>
        <v>1.3-1-69</v>
      </c>
      <c r="C100" s="14" t="s">
        <v>75</v>
      </c>
      <c r="D100" s="16" t="str">
        <f>Source!H51</f>
        <v>м3</v>
      </c>
      <c r="E100" s="15">
        <f>Source!I51</f>
        <v>2.6112000000000002</v>
      </c>
      <c r="F100" s="18">
        <f>Source!AK51</f>
        <v>631.54</v>
      </c>
      <c r="G100" s="32" t="s">
        <v>3</v>
      </c>
      <c r="H100" s="15">
        <f>Source!AW51</f>
        <v>1</v>
      </c>
      <c r="I100" s="19">
        <f>ROUND((ROUND((Source!AC51*Source!AW51*Source!I51),2)),2)+(ROUND((ROUND(((Source!ET51)*Source!AV51*Source!I51),2)),2)+ROUND((ROUND(((Source!AE51-(Source!EU51))*Source!AV51*Source!I51),2)),2))+ROUND((ROUND((Source!AF51*Source!AV51*Source!I51),2)),2)</f>
        <v>1649.08</v>
      </c>
      <c r="J100" s="15">
        <f>IF(Source!BC51&lt;&gt; 0, Source!BC51, 1)</f>
        <v>6.18</v>
      </c>
      <c r="K100" s="19">
        <f>Source!O51</f>
        <v>10191.31</v>
      </c>
      <c r="Q100">
        <f>ROUND((Source!DN51/100)*ROUND((ROUND((Source!AF51*Source!AV51*Source!I51),2)),2), 2)</f>
        <v>0</v>
      </c>
      <c r="R100">
        <f>Source!X51</f>
        <v>0</v>
      </c>
      <c r="S100">
        <f>ROUND((Source!DO51/100)*ROUND((ROUND((Source!AF51*Source!AV51*Source!I51),2)),2), 2)</f>
        <v>0</v>
      </c>
      <c r="T100">
        <f>Source!Y51</f>
        <v>0</v>
      </c>
      <c r="U100">
        <f>ROUND((175/100)*ROUND((ROUND((Source!AE51*Source!AV51*Source!I51),2)),2), 2)</f>
        <v>0</v>
      </c>
      <c r="V100">
        <f>ROUND((157/100)*ROUND(ROUND((ROUND((Source!AE51*Source!AV51*Source!I51),2)*Source!BS51),2), 2), 2)</f>
        <v>0</v>
      </c>
      <c r="X100">
        <f>IF(Source!BI51&lt;=1,I100, 0)</f>
        <v>1649.08</v>
      </c>
      <c r="Y100">
        <f>IF(Source!BI51=2,I100, 0)</f>
        <v>0</v>
      </c>
      <c r="Z100">
        <f>IF(Source!BI51=3,I100, 0)</f>
        <v>0</v>
      </c>
      <c r="AA100">
        <f>IF(Source!BI51=4,I100, 0)</f>
        <v>0</v>
      </c>
    </row>
    <row r="101" spans="1:28" ht="14.25" x14ac:dyDescent="0.2">
      <c r="A101" s="13"/>
      <c r="B101" s="14"/>
      <c r="C101" s="14" t="s">
        <v>633</v>
      </c>
      <c r="D101" s="16" t="s">
        <v>634</v>
      </c>
      <c r="E101" s="15">
        <f>Source!DN49</f>
        <v>114</v>
      </c>
      <c r="F101" s="18"/>
      <c r="G101" s="17"/>
      <c r="H101" s="15"/>
      <c r="I101" s="19">
        <f>SUM(Q96:Q100)</f>
        <v>48.3</v>
      </c>
      <c r="J101" s="15">
        <f>Source!BZ49</f>
        <v>92</v>
      </c>
      <c r="K101" s="19">
        <f>SUM(R96:R100)</f>
        <v>967.49</v>
      </c>
    </row>
    <row r="102" spans="1:28" ht="14.25" x14ac:dyDescent="0.2">
      <c r="A102" s="13"/>
      <c r="B102" s="14"/>
      <c r="C102" s="14" t="s">
        <v>635</v>
      </c>
      <c r="D102" s="16" t="s">
        <v>634</v>
      </c>
      <c r="E102" s="15">
        <f>Source!DO49</f>
        <v>80</v>
      </c>
      <c r="F102" s="18"/>
      <c r="G102" s="17"/>
      <c r="H102" s="15"/>
      <c r="I102" s="19">
        <f>SUM(S96:S101)</f>
        <v>33.9</v>
      </c>
      <c r="J102" s="15">
        <f>Source!CA49</f>
        <v>41</v>
      </c>
      <c r="K102" s="19">
        <f>SUM(T96:T101)</f>
        <v>431.16</v>
      </c>
    </row>
    <row r="103" spans="1:28" ht="14.25" x14ac:dyDescent="0.2">
      <c r="A103" s="13"/>
      <c r="B103" s="14"/>
      <c r="C103" s="14" t="s">
        <v>636</v>
      </c>
      <c r="D103" s="16" t="s">
        <v>634</v>
      </c>
      <c r="E103" s="15">
        <f>175</f>
        <v>175</v>
      </c>
      <c r="F103" s="18"/>
      <c r="G103" s="17"/>
      <c r="H103" s="15"/>
      <c r="I103" s="19">
        <f>SUM(U96:U102)</f>
        <v>15.77</v>
      </c>
      <c r="J103" s="15">
        <f>157</f>
        <v>157</v>
      </c>
      <c r="K103" s="19">
        <f>SUM(V96:V102)</f>
        <v>351.1</v>
      </c>
    </row>
    <row r="104" spans="1:28" ht="14.25" x14ac:dyDescent="0.2">
      <c r="A104" s="23"/>
      <c r="B104" s="24"/>
      <c r="C104" s="24" t="s">
        <v>637</v>
      </c>
      <c r="D104" s="25" t="s">
        <v>638</v>
      </c>
      <c r="E104" s="26">
        <f>Source!AQ49</f>
        <v>1.48</v>
      </c>
      <c r="F104" s="27"/>
      <c r="G104" s="28" t="str">
        <f>Source!DI49</f>
        <v/>
      </c>
      <c r="H104" s="26">
        <f>Source!AV49</f>
        <v>1</v>
      </c>
      <c r="I104" s="29">
        <f>Source!U49</f>
        <v>3.7888000000000002</v>
      </c>
      <c r="J104" s="26"/>
      <c r="K104" s="29"/>
      <c r="AB104" s="22">
        <f>I104</f>
        <v>3.7888000000000002</v>
      </c>
    </row>
    <row r="105" spans="1:28" ht="15" x14ac:dyDescent="0.25">
      <c r="A105" s="30"/>
      <c r="B105" s="30"/>
      <c r="C105" s="31" t="s">
        <v>639</v>
      </c>
      <c r="D105" s="30"/>
      <c r="E105" s="30"/>
      <c r="F105" s="30"/>
      <c r="G105" s="30"/>
      <c r="H105" s="44">
        <f>I97+I98+I101+I102+I103+SUM(I100:I100)</f>
        <v>1857.49</v>
      </c>
      <c r="I105" s="44"/>
      <c r="J105" s="44">
        <f>K97+K98+K101+K102+K103+SUM(K100:K100)</f>
        <v>13594.419999999998</v>
      </c>
      <c r="K105" s="44"/>
      <c r="O105" s="22">
        <f>I97+I98+I101+I102+I103+SUM(I100:I100)</f>
        <v>1857.49</v>
      </c>
      <c r="P105" s="22">
        <f>K97+K98+K101+K102+K103+SUM(K100:K100)</f>
        <v>13594.419999999998</v>
      </c>
      <c r="X105">
        <f>IF(Source!BI49&lt;=1,I97+I98+I101+I102+I103-0, 0)</f>
        <v>208.41000000000003</v>
      </c>
      <c r="Y105">
        <f>IF(Source!BI49=2,I97+I98+I101+I102+I103-0, 0)</f>
        <v>0</v>
      </c>
      <c r="Z105">
        <f>IF(Source!BI49=3,I97+I98+I101+I102+I103-0, 0)</f>
        <v>0</v>
      </c>
      <c r="AA105">
        <f>IF(Source!BI49=4,I97+I98+I101+I102+I103,0)</f>
        <v>0</v>
      </c>
    </row>
    <row r="107" spans="1:28" ht="28.5" x14ac:dyDescent="0.2">
      <c r="A107" s="13" t="str">
        <f>Source!E53</f>
        <v>8</v>
      </c>
      <c r="B107" s="14" t="str">
        <f>Source!F53</f>
        <v>3.33-38-2</v>
      </c>
      <c r="C107" s="14" t="s">
        <v>79</v>
      </c>
      <c r="D107" s="16" t="str">
        <f>Source!H53</f>
        <v>1  ШТ.</v>
      </c>
      <c r="E107" s="15">
        <f>Source!I53</f>
        <v>2</v>
      </c>
      <c r="F107" s="18"/>
      <c r="G107" s="17"/>
      <c r="H107" s="15"/>
      <c r="I107" s="19"/>
      <c r="J107" s="15"/>
      <c r="K107" s="19"/>
      <c r="Q107">
        <f>ROUND((Source!DN53/100)*ROUND((ROUND((Source!AF53*Source!AV53*Source!I53),2)),2), 2)</f>
        <v>108.87</v>
      </c>
      <c r="R107">
        <f>Source!X53</f>
        <v>2180.69</v>
      </c>
      <c r="S107">
        <f>ROUND((Source!DO53/100)*ROUND((ROUND((Source!AF53*Source!AV53*Source!I53),2)),2), 2)</f>
        <v>76.400000000000006</v>
      </c>
      <c r="T107">
        <f>Source!Y53</f>
        <v>971.83</v>
      </c>
      <c r="U107">
        <f>ROUND((175/100)*ROUND((ROUND((Source!AE53*Source!AV53*Source!I53),2)),2), 2)</f>
        <v>7.67</v>
      </c>
      <c r="V107">
        <f>ROUND((157/100)*ROUND(ROUND((ROUND((Source!AE53*Source!AV53*Source!I53),2)*Source!BS53),2), 2), 2)</f>
        <v>170.67</v>
      </c>
    </row>
    <row r="108" spans="1:28" ht="14.25" x14ac:dyDescent="0.2">
      <c r="A108" s="13"/>
      <c r="B108" s="14"/>
      <c r="C108" s="14" t="s">
        <v>630</v>
      </c>
      <c r="D108" s="16"/>
      <c r="E108" s="15"/>
      <c r="F108" s="18">
        <f>Source!AO53</f>
        <v>47.75</v>
      </c>
      <c r="G108" s="17" t="str">
        <f>Source!DG53</f>
        <v/>
      </c>
      <c r="H108" s="15">
        <f>Source!AV53</f>
        <v>1</v>
      </c>
      <c r="I108" s="19">
        <f>ROUND((ROUND((Source!AF53*Source!AV53*Source!I53),2)),2)</f>
        <v>95.5</v>
      </c>
      <c r="J108" s="15">
        <f>IF(Source!BA53&lt;&gt; 0, Source!BA53, 1)</f>
        <v>24.82</v>
      </c>
      <c r="K108" s="19">
        <f>Source!S53</f>
        <v>2370.31</v>
      </c>
      <c r="W108">
        <f>I108</f>
        <v>95.5</v>
      </c>
    </row>
    <row r="109" spans="1:28" ht="14.25" x14ac:dyDescent="0.2">
      <c r="A109" s="13"/>
      <c r="B109" s="14"/>
      <c r="C109" s="14" t="s">
        <v>631</v>
      </c>
      <c r="D109" s="16"/>
      <c r="E109" s="15"/>
      <c r="F109" s="18">
        <f>Source!AM53</f>
        <v>20.3</v>
      </c>
      <c r="G109" s="17" t="str">
        <f>Source!DE53</f>
        <v/>
      </c>
      <c r="H109" s="15">
        <f>Source!AV53</f>
        <v>1</v>
      </c>
      <c r="I109" s="19">
        <f>(ROUND((ROUND(((Source!ET53)*Source!AV53*Source!I53),2)),2)+ROUND((ROUND(((Source!AE53-(Source!EU53))*Source!AV53*Source!I53),2)),2))</f>
        <v>40.6</v>
      </c>
      <c r="J109" s="15">
        <f>IF(Source!BB53&lt;&gt; 0, Source!BB53, 1)</f>
        <v>8.52</v>
      </c>
      <c r="K109" s="19">
        <f>Source!Q53</f>
        <v>345.91</v>
      </c>
    </row>
    <row r="110" spans="1:28" ht="14.25" x14ac:dyDescent="0.2">
      <c r="A110" s="13"/>
      <c r="B110" s="14"/>
      <c r="C110" s="14" t="s">
        <v>632</v>
      </c>
      <c r="D110" s="16"/>
      <c r="E110" s="15"/>
      <c r="F110" s="18">
        <f>Source!AN53</f>
        <v>2.19</v>
      </c>
      <c r="G110" s="17" t="str">
        <f>Source!DF53</f>
        <v/>
      </c>
      <c r="H110" s="15">
        <f>Source!AV53</f>
        <v>1</v>
      </c>
      <c r="I110" s="21">
        <f>ROUND((ROUND((Source!AE53*Source!AV53*Source!I53),2)),2)</f>
        <v>4.38</v>
      </c>
      <c r="J110" s="15">
        <f>IF(Source!BS53&lt;&gt; 0, Source!BS53, 1)</f>
        <v>24.82</v>
      </c>
      <c r="K110" s="21">
        <f>Source!R53</f>
        <v>108.71</v>
      </c>
      <c r="W110">
        <f>I110</f>
        <v>4.38</v>
      </c>
    </row>
    <row r="111" spans="1:28" ht="54" x14ac:dyDescent="0.2">
      <c r="A111" s="13" t="str">
        <f>Source!E55</f>
        <v>8,1</v>
      </c>
      <c r="B111" s="14" t="str">
        <f>Source!F55</f>
        <v>Цена поставщика</v>
      </c>
      <c r="C111" s="14" t="s">
        <v>642</v>
      </c>
      <c r="D111" s="16" t="str">
        <f>Source!H55</f>
        <v>ШТ</v>
      </c>
      <c r="E111" s="15">
        <f>Source!I55</f>
        <v>2</v>
      </c>
      <c r="F111" s="18">
        <f>Source!AK55</f>
        <v>40040.11</v>
      </c>
      <c r="G111" s="32" t="s">
        <v>3</v>
      </c>
      <c r="H111" s="15">
        <f>Source!AW55</f>
        <v>1</v>
      </c>
      <c r="I111" s="19">
        <f>ROUND((ROUND((Source!AC55*Source!AW55*Source!I55),2)),2)+(ROUND((ROUND(((Source!ET55)*Source!AV55*Source!I55),2)),2)+ROUND((ROUND(((Source!AE55-(Source!EU55))*Source!AV55*Source!I55),2)),2))+ROUND((ROUND((Source!AF55*Source!AV55*Source!I55),2)),2)</f>
        <v>80080.22</v>
      </c>
      <c r="J111" s="15">
        <f>IF(Source!BC55&lt;&gt; 0, Source!BC55, 1)</f>
        <v>5.65</v>
      </c>
      <c r="K111" s="19">
        <f>Source!O55</f>
        <v>452453.24</v>
      </c>
      <c r="Q111">
        <f>ROUND((Source!DN55/100)*ROUND((ROUND((Source!AF55*Source!AV55*Source!I55),2)),2), 2)</f>
        <v>0</v>
      </c>
      <c r="R111">
        <f>Source!X55</f>
        <v>0</v>
      </c>
      <c r="S111">
        <f>ROUND((Source!DO55/100)*ROUND((ROUND((Source!AF55*Source!AV55*Source!I55),2)),2), 2)</f>
        <v>0</v>
      </c>
      <c r="T111">
        <f>Source!Y55</f>
        <v>0</v>
      </c>
      <c r="U111">
        <f>ROUND((175/100)*ROUND((ROUND((Source!AE55*Source!AV55*Source!I55),2)),2), 2)</f>
        <v>0</v>
      </c>
      <c r="V111">
        <f>ROUND((157/100)*ROUND(ROUND((ROUND((Source!AE55*Source!AV55*Source!I55),2)*Source!BS55),2), 2), 2)</f>
        <v>0</v>
      </c>
      <c r="X111">
        <f>IF(Source!BI55&lt;=1,I111, 0)</f>
        <v>80080.22</v>
      </c>
      <c r="Y111">
        <f>IF(Source!BI55=2,I111, 0)</f>
        <v>0</v>
      </c>
      <c r="Z111">
        <f>IF(Source!BI55=3,I111, 0)</f>
        <v>0</v>
      </c>
      <c r="AA111">
        <f>IF(Source!BI55=4,I111, 0)</f>
        <v>0</v>
      </c>
    </row>
    <row r="112" spans="1:28" ht="14.25" x14ac:dyDescent="0.2">
      <c r="A112" s="13"/>
      <c r="B112" s="14"/>
      <c r="C112" s="14" t="s">
        <v>633</v>
      </c>
      <c r="D112" s="16" t="s">
        <v>634</v>
      </c>
      <c r="E112" s="15">
        <f>Source!DN53</f>
        <v>114</v>
      </c>
      <c r="F112" s="18"/>
      <c r="G112" s="17"/>
      <c r="H112" s="15"/>
      <c r="I112" s="19">
        <f>SUM(Q107:Q111)</f>
        <v>108.87</v>
      </c>
      <c r="J112" s="15">
        <f>Source!BZ53</f>
        <v>92</v>
      </c>
      <c r="K112" s="19">
        <f>SUM(R107:R111)</f>
        <v>2180.69</v>
      </c>
    </row>
    <row r="113" spans="1:28" ht="14.25" x14ac:dyDescent="0.2">
      <c r="A113" s="13"/>
      <c r="B113" s="14"/>
      <c r="C113" s="14" t="s">
        <v>635</v>
      </c>
      <c r="D113" s="16" t="s">
        <v>634</v>
      </c>
      <c r="E113" s="15">
        <f>Source!DO53</f>
        <v>80</v>
      </c>
      <c r="F113" s="18"/>
      <c r="G113" s="17"/>
      <c r="H113" s="15"/>
      <c r="I113" s="19">
        <f>SUM(S107:S112)</f>
        <v>76.400000000000006</v>
      </c>
      <c r="J113" s="15">
        <f>Source!CA53</f>
        <v>41</v>
      </c>
      <c r="K113" s="19">
        <f>SUM(T107:T112)</f>
        <v>971.83</v>
      </c>
    </row>
    <row r="114" spans="1:28" ht="14.25" x14ac:dyDescent="0.2">
      <c r="A114" s="13"/>
      <c r="B114" s="14"/>
      <c r="C114" s="14" t="s">
        <v>636</v>
      </c>
      <c r="D114" s="16" t="s">
        <v>634</v>
      </c>
      <c r="E114" s="15">
        <f>175</f>
        <v>175</v>
      </c>
      <c r="F114" s="18"/>
      <c r="G114" s="17"/>
      <c r="H114" s="15"/>
      <c r="I114" s="19">
        <f>SUM(U107:U113)</f>
        <v>7.67</v>
      </c>
      <c r="J114" s="15">
        <f>157</f>
        <v>157</v>
      </c>
      <c r="K114" s="19">
        <f>SUM(V107:V113)</f>
        <v>170.67</v>
      </c>
    </row>
    <row r="115" spans="1:28" ht="14.25" x14ac:dyDescent="0.2">
      <c r="A115" s="23"/>
      <c r="B115" s="24"/>
      <c r="C115" s="24" t="s">
        <v>637</v>
      </c>
      <c r="D115" s="25" t="s">
        <v>638</v>
      </c>
      <c r="E115" s="26">
        <f>Source!AQ53</f>
        <v>3.77</v>
      </c>
      <c r="F115" s="27"/>
      <c r="G115" s="28" t="str">
        <f>Source!DI53</f>
        <v/>
      </c>
      <c r="H115" s="26">
        <f>Source!AV53</f>
        <v>1</v>
      </c>
      <c r="I115" s="29">
        <f>Source!U53</f>
        <v>7.54</v>
      </c>
      <c r="J115" s="26"/>
      <c r="K115" s="29"/>
      <c r="AB115" s="22">
        <f>I115</f>
        <v>7.54</v>
      </c>
    </row>
    <row r="116" spans="1:28" ht="15" x14ac:dyDescent="0.25">
      <c r="A116" s="30"/>
      <c r="B116" s="30"/>
      <c r="C116" s="31" t="s">
        <v>639</v>
      </c>
      <c r="D116" s="30"/>
      <c r="E116" s="30"/>
      <c r="F116" s="30"/>
      <c r="G116" s="30"/>
      <c r="H116" s="44">
        <f>I108+I109+I112+I113+I114+SUM(I111:I111)</f>
        <v>80409.259999999995</v>
      </c>
      <c r="I116" s="44"/>
      <c r="J116" s="44">
        <f>K108+K109+K112+K113+K114+SUM(K111:K111)</f>
        <v>458492.64999999997</v>
      </c>
      <c r="K116" s="44"/>
      <c r="O116" s="22">
        <f>I108+I109+I112+I113+I114+SUM(I111:I111)</f>
        <v>80409.259999999995</v>
      </c>
      <c r="P116" s="22">
        <f>K108+K109+K112+K113+K114+SUM(K111:K111)</f>
        <v>458492.64999999997</v>
      </c>
      <c r="X116">
        <f>IF(Source!BI53&lt;=1,I108+I109+I112+I113+I114-0, 0)</f>
        <v>329.04</v>
      </c>
      <c r="Y116">
        <f>IF(Source!BI53=2,I108+I109+I112+I113+I114-0, 0)</f>
        <v>0</v>
      </c>
      <c r="Z116">
        <f>IF(Source!BI53=3,I108+I109+I112+I113+I114-0, 0)</f>
        <v>0</v>
      </c>
      <c r="AA116">
        <f>IF(Source!BI53=4,I108+I109+I112+I113+I114,0)</f>
        <v>0</v>
      </c>
    </row>
    <row r="118" spans="1:28" ht="99.75" x14ac:dyDescent="0.2">
      <c r="A118" s="13" t="str">
        <f>Source!E57</f>
        <v>9</v>
      </c>
      <c r="B118" s="14" t="str">
        <f>Source!F57</f>
        <v>3.27-12-2</v>
      </c>
      <c r="C118" s="14" t="s">
        <v>89</v>
      </c>
      <c r="D118" s="16" t="str">
        <f>Source!H57</f>
        <v>100 м3 материала основания (в плотном теле)</v>
      </c>
      <c r="E118" s="15">
        <f>Source!I57</f>
        <v>2E-3</v>
      </c>
      <c r="F118" s="18"/>
      <c r="G118" s="17"/>
      <c r="H118" s="15"/>
      <c r="I118" s="19"/>
      <c r="J118" s="15"/>
      <c r="K118" s="19"/>
      <c r="Q118">
        <f>ROUND((Source!DN57/100)*ROUND((ROUND((Source!AF57*Source!AV57*Source!I57),2)),2), 2)</f>
        <v>0.72</v>
      </c>
      <c r="R118">
        <f>Source!X57</f>
        <v>14.63</v>
      </c>
      <c r="S118">
        <f>ROUND((Source!DO57/100)*ROUND((ROUND((Source!AF57*Source!AV57*Source!I57),2)),2), 2)</f>
        <v>0.48</v>
      </c>
      <c r="T118">
        <f>Source!Y57</f>
        <v>6.03</v>
      </c>
      <c r="U118">
        <f>ROUND((175/100)*ROUND((ROUND((Source!AE57*Source!AV57*Source!I57),2)),2), 2)</f>
        <v>1.68</v>
      </c>
      <c r="V118">
        <f>ROUND((157/100)*ROUND(ROUND((ROUND((Source!AE57*Source!AV57*Source!I57),2)*Source!BS57),2), 2), 2)</f>
        <v>37.409999999999997</v>
      </c>
    </row>
    <row r="119" spans="1:28" x14ac:dyDescent="0.2">
      <c r="C119" s="20" t="str">
        <f>"Объем: "&amp;Source!I57&amp;"=(((0,1/"&amp;"100)*"&amp;"18)/"&amp;"18*"&amp;"4)/"&amp;"2"</f>
        <v>Объем: 0,002=(((0,1/100)*18)/18*4)/2</v>
      </c>
    </row>
    <row r="120" spans="1:28" ht="14.25" x14ac:dyDescent="0.2">
      <c r="A120" s="13"/>
      <c r="B120" s="14"/>
      <c r="C120" s="14" t="s">
        <v>630</v>
      </c>
      <c r="D120" s="16"/>
      <c r="E120" s="15"/>
      <c r="F120" s="18">
        <f>Source!AO57</f>
        <v>227.23</v>
      </c>
      <c r="G120" s="17" t="str">
        <f>Source!DG57</f>
        <v/>
      </c>
      <c r="H120" s="15">
        <f>Source!AV57</f>
        <v>1</v>
      </c>
      <c r="I120" s="19">
        <f>ROUND((ROUND((Source!AF57*Source!AV57*Source!I57),2)),2)</f>
        <v>0.45</v>
      </c>
      <c r="J120" s="15">
        <f>IF(Source!BA57&lt;&gt; 0, Source!BA57, 1)</f>
        <v>24.82</v>
      </c>
      <c r="K120" s="19">
        <f>Source!S57</f>
        <v>11.17</v>
      </c>
      <c r="W120">
        <f>I120</f>
        <v>0.45</v>
      </c>
    </row>
    <row r="121" spans="1:28" ht="14.25" x14ac:dyDescent="0.2">
      <c r="A121" s="13"/>
      <c r="B121" s="14"/>
      <c r="C121" s="14" t="s">
        <v>631</v>
      </c>
      <c r="D121" s="16"/>
      <c r="E121" s="15"/>
      <c r="F121" s="18">
        <f>Source!AM57</f>
        <v>5183.75</v>
      </c>
      <c r="G121" s="17" t="str">
        <f>Source!DE57</f>
        <v/>
      </c>
      <c r="H121" s="15">
        <f>Source!AV57</f>
        <v>1</v>
      </c>
      <c r="I121" s="19">
        <f>(ROUND((ROUND(((Source!ET57)*Source!AV57*Source!I57),2)),2)+ROUND((ROUND(((Source!AE57-(Source!EU57))*Source!AV57*Source!I57),2)),2))</f>
        <v>10.37</v>
      </c>
      <c r="J121" s="15">
        <f>IF(Source!BB57&lt;&gt; 0, Source!BB57, 1)</f>
        <v>8.5</v>
      </c>
      <c r="K121" s="19">
        <f>Source!Q57</f>
        <v>88.15</v>
      </c>
    </row>
    <row r="122" spans="1:28" ht="14.25" x14ac:dyDescent="0.2">
      <c r="A122" s="13"/>
      <c r="B122" s="14"/>
      <c r="C122" s="14" t="s">
        <v>632</v>
      </c>
      <c r="D122" s="16"/>
      <c r="E122" s="15"/>
      <c r="F122" s="18">
        <f>Source!AN57</f>
        <v>481.08</v>
      </c>
      <c r="G122" s="17" t="str">
        <f>Source!DF57</f>
        <v/>
      </c>
      <c r="H122" s="15">
        <f>Source!AV57</f>
        <v>1</v>
      </c>
      <c r="I122" s="21">
        <f>ROUND((ROUND((Source!AE57*Source!AV57*Source!I57),2)),2)</f>
        <v>0.96</v>
      </c>
      <c r="J122" s="15">
        <f>IF(Source!BS57&lt;&gt; 0, Source!BS57, 1)</f>
        <v>24.82</v>
      </c>
      <c r="K122" s="21">
        <f>Source!R57</f>
        <v>23.83</v>
      </c>
      <c r="W122">
        <f>I122</f>
        <v>0.96</v>
      </c>
    </row>
    <row r="123" spans="1:28" ht="14.25" x14ac:dyDescent="0.2">
      <c r="A123" s="13"/>
      <c r="B123" s="14"/>
      <c r="C123" s="14" t="s">
        <v>640</v>
      </c>
      <c r="D123" s="16"/>
      <c r="E123" s="15"/>
      <c r="F123" s="18">
        <f>Source!AL57</f>
        <v>49.49</v>
      </c>
      <c r="G123" s="17" t="str">
        <f>Source!DD57</f>
        <v/>
      </c>
      <c r="H123" s="15">
        <f>Source!AW57</f>
        <v>1</v>
      </c>
      <c r="I123" s="19">
        <f>ROUND((ROUND((Source!AC57*Source!AW57*Source!I57),2)),2)</f>
        <v>0.1</v>
      </c>
      <c r="J123" s="15">
        <f>IF(Source!BC57&lt;&gt; 0, Source!BC57, 1)</f>
        <v>4.99</v>
      </c>
      <c r="K123" s="19">
        <f>Source!P57</f>
        <v>0.5</v>
      </c>
    </row>
    <row r="124" spans="1:28" ht="42.75" x14ac:dyDescent="0.2">
      <c r="A124" s="13" t="str">
        <f>Source!E59</f>
        <v>9,1</v>
      </c>
      <c r="B124" s="14" t="str">
        <f>Source!F59</f>
        <v>1.1-1-1550</v>
      </c>
      <c r="C124" s="14" t="s">
        <v>96</v>
      </c>
      <c r="D124" s="16" t="str">
        <f>Source!H59</f>
        <v>м3</v>
      </c>
      <c r="E124" s="15">
        <f>Source!I59</f>
        <v>0.252</v>
      </c>
      <c r="F124" s="18">
        <f>Source!AK59</f>
        <v>173.37</v>
      </c>
      <c r="G124" s="32" t="s">
        <v>3</v>
      </c>
      <c r="H124" s="15">
        <f>Source!AW59</f>
        <v>1</v>
      </c>
      <c r="I124" s="19">
        <f>ROUND((ROUND((Source!AC59*Source!AW59*Source!I59),2)),2)+(ROUND((ROUND(((Source!ET59)*Source!AV59*Source!I59),2)),2)+ROUND((ROUND(((Source!AE59-(Source!EU59))*Source!AV59*Source!I59),2)),2))+ROUND((ROUND((Source!AF59*Source!AV59*Source!I59),2)),2)</f>
        <v>43.69</v>
      </c>
      <c r="J124" s="15">
        <f>IF(Source!BC59&lt;&gt; 0, Source!BC59, 1)</f>
        <v>10.47</v>
      </c>
      <c r="K124" s="19">
        <f>Source!O59</f>
        <v>457.43</v>
      </c>
      <c r="Q124">
        <f>ROUND((Source!DN59/100)*ROUND((ROUND((Source!AF59*Source!AV59*Source!I59),2)),2), 2)</f>
        <v>0</v>
      </c>
      <c r="R124">
        <f>Source!X59</f>
        <v>0</v>
      </c>
      <c r="S124">
        <f>ROUND((Source!DO59/100)*ROUND((ROUND((Source!AF59*Source!AV59*Source!I59),2)),2), 2)</f>
        <v>0</v>
      </c>
      <c r="T124">
        <f>Source!Y59</f>
        <v>0</v>
      </c>
      <c r="U124">
        <f>ROUND((175/100)*ROUND((ROUND((Source!AE59*Source!AV59*Source!I59),2)),2), 2)</f>
        <v>0</v>
      </c>
      <c r="V124">
        <f>ROUND((157/100)*ROUND(ROUND((ROUND((Source!AE59*Source!AV59*Source!I59),2)*Source!BS59),2), 2), 2)</f>
        <v>0</v>
      </c>
      <c r="X124">
        <f>IF(Source!BI59&lt;=1,I124, 0)</f>
        <v>43.69</v>
      </c>
      <c r="Y124">
        <f>IF(Source!BI59=2,I124, 0)</f>
        <v>0</v>
      </c>
      <c r="Z124">
        <f>IF(Source!BI59=3,I124, 0)</f>
        <v>0</v>
      </c>
      <c r="AA124">
        <f>IF(Source!BI59=4,I124, 0)</f>
        <v>0</v>
      </c>
    </row>
    <row r="125" spans="1:28" ht="14.25" x14ac:dyDescent="0.2">
      <c r="A125" s="13"/>
      <c r="B125" s="14"/>
      <c r="C125" s="14" t="s">
        <v>633</v>
      </c>
      <c r="D125" s="16" t="s">
        <v>634</v>
      </c>
      <c r="E125" s="15">
        <f>Source!DN57</f>
        <v>161</v>
      </c>
      <c r="F125" s="18"/>
      <c r="G125" s="17"/>
      <c r="H125" s="15"/>
      <c r="I125" s="19">
        <f>SUM(Q118:Q124)</f>
        <v>0.72</v>
      </c>
      <c r="J125" s="15">
        <f>Source!BZ57</f>
        <v>131</v>
      </c>
      <c r="K125" s="19">
        <f>SUM(R118:R124)</f>
        <v>14.63</v>
      </c>
    </row>
    <row r="126" spans="1:28" ht="14.25" x14ac:dyDescent="0.2">
      <c r="A126" s="13"/>
      <c r="B126" s="14"/>
      <c r="C126" s="14" t="s">
        <v>635</v>
      </c>
      <c r="D126" s="16" t="s">
        <v>634</v>
      </c>
      <c r="E126" s="15">
        <f>Source!DO57</f>
        <v>107</v>
      </c>
      <c r="F126" s="18"/>
      <c r="G126" s="17"/>
      <c r="H126" s="15"/>
      <c r="I126" s="19">
        <f>SUM(S118:S125)</f>
        <v>0.48</v>
      </c>
      <c r="J126" s="15">
        <f>Source!CA57</f>
        <v>54</v>
      </c>
      <c r="K126" s="19">
        <f>SUM(T118:T125)</f>
        <v>6.03</v>
      </c>
    </row>
    <row r="127" spans="1:28" ht="14.25" x14ac:dyDescent="0.2">
      <c r="A127" s="13"/>
      <c r="B127" s="14"/>
      <c r="C127" s="14" t="s">
        <v>636</v>
      </c>
      <c r="D127" s="16" t="s">
        <v>634</v>
      </c>
      <c r="E127" s="15">
        <f>175</f>
        <v>175</v>
      </c>
      <c r="F127" s="18"/>
      <c r="G127" s="17"/>
      <c r="H127" s="15"/>
      <c r="I127" s="19">
        <f>SUM(U118:U126)</f>
        <v>1.68</v>
      </c>
      <c r="J127" s="15">
        <f>157</f>
        <v>157</v>
      </c>
      <c r="K127" s="19">
        <f>SUM(V118:V126)</f>
        <v>37.409999999999997</v>
      </c>
    </row>
    <row r="128" spans="1:28" ht="14.25" x14ac:dyDescent="0.2">
      <c r="A128" s="23"/>
      <c r="B128" s="24"/>
      <c r="C128" s="24" t="s">
        <v>637</v>
      </c>
      <c r="D128" s="25" t="s">
        <v>638</v>
      </c>
      <c r="E128" s="26">
        <f>Source!AQ57</f>
        <v>21.6</v>
      </c>
      <c r="F128" s="27"/>
      <c r="G128" s="28" t="str">
        <f>Source!DI57</f>
        <v/>
      </c>
      <c r="H128" s="26">
        <f>Source!AV57</f>
        <v>1</v>
      </c>
      <c r="I128" s="29">
        <f>Source!U57</f>
        <v>4.3200000000000002E-2</v>
      </c>
      <c r="J128" s="26"/>
      <c r="K128" s="29"/>
      <c r="AB128" s="22">
        <f>I128</f>
        <v>4.3200000000000002E-2</v>
      </c>
    </row>
    <row r="129" spans="1:28" ht="15" x14ac:dyDescent="0.25">
      <c r="A129" s="30"/>
      <c r="B129" s="30"/>
      <c r="C129" s="31" t="s">
        <v>639</v>
      </c>
      <c r="D129" s="30"/>
      <c r="E129" s="30"/>
      <c r="F129" s="30"/>
      <c r="G129" s="30"/>
      <c r="H129" s="44">
        <f>I120+I121+I123+I125+I126+I127+SUM(I124:I124)</f>
        <v>57.489999999999995</v>
      </c>
      <c r="I129" s="44"/>
      <c r="J129" s="44">
        <f>K120+K121+K123+K125+K126+K127+SUM(K124:K124)</f>
        <v>615.31999999999994</v>
      </c>
      <c r="K129" s="44"/>
      <c r="O129" s="22">
        <f>I120+I121+I123+I125+I126+I127+SUM(I124:I124)</f>
        <v>57.489999999999995</v>
      </c>
      <c r="P129" s="22">
        <f>K120+K121+K123+K125+K126+K127+SUM(K124:K124)</f>
        <v>615.31999999999994</v>
      </c>
      <c r="X129">
        <f>IF(Source!BI57&lt;=1,I120+I121+I123+I125+I126+I127-0, 0)</f>
        <v>13.799999999999999</v>
      </c>
      <c r="Y129">
        <f>IF(Source!BI57=2,I120+I121+I123+I125+I126+I127-0, 0)</f>
        <v>0</v>
      </c>
      <c r="Z129">
        <f>IF(Source!BI57=3,I120+I121+I123+I125+I126+I127-0, 0)</f>
        <v>0</v>
      </c>
      <c r="AA129">
        <f>IF(Source!BI57=4,I120+I121+I123+I125+I126+I127,0)</f>
        <v>0</v>
      </c>
    </row>
    <row r="131" spans="1:28" ht="42.75" x14ac:dyDescent="0.2">
      <c r="A131" s="13" t="str">
        <f>Source!E61</f>
        <v>10</v>
      </c>
      <c r="B131" s="14" t="str">
        <f>Source!F61</f>
        <v>3.27-30-1</v>
      </c>
      <c r="C131" s="14" t="s">
        <v>100</v>
      </c>
      <c r="D131" s="16" t="str">
        <f>Source!H61</f>
        <v>1000 м2 основания</v>
      </c>
      <c r="E131" s="15">
        <f>Source!I61</f>
        <v>4.0000000000000002E-4</v>
      </c>
      <c r="F131" s="18"/>
      <c r="G131" s="17"/>
      <c r="H131" s="15"/>
      <c r="I131" s="19"/>
      <c r="J131" s="15"/>
      <c r="K131" s="19"/>
      <c r="Q131">
        <f>ROUND((Source!DN61/100)*ROUND((ROUND((Source!AF61*Source!AV61*Source!I61),2)),2), 2)</f>
        <v>1.96</v>
      </c>
      <c r="R131">
        <f>Source!X61</f>
        <v>39.67</v>
      </c>
      <c r="S131">
        <f>ROUND((Source!DO61/100)*ROUND((ROUND((Source!AF61*Source!AV61*Source!I61),2)),2), 2)</f>
        <v>1.31</v>
      </c>
      <c r="T131">
        <f>Source!Y61</f>
        <v>16.350000000000001</v>
      </c>
      <c r="U131">
        <f>ROUND((175/100)*ROUND((ROUND((Source!AE61*Source!AV61*Source!I61),2)),2), 2)</f>
        <v>0.11</v>
      </c>
      <c r="V131">
        <f>ROUND((157/100)*ROUND(ROUND((ROUND((Source!AE61*Source!AV61*Source!I61),2)*Source!BS61),2), 2), 2)</f>
        <v>2.34</v>
      </c>
    </row>
    <row r="132" spans="1:28" x14ac:dyDescent="0.2">
      <c r="C132" s="20" t="str">
        <f>"Объем: "&amp;Source!I61&amp;"=(((0,2/"&amp;"1000)*"&amp;"18)/"&amp;"18*"&amp;"4)/"&amp;"2"</f>
        <v>Объем: 0,0004=(((0,2/1000)*18)/18*4)/2</v>
      </c>
    </row>
    <row r="133" spans="1:28" ht="14.25" x14ac:dyDescent="0.2">
      <c r="A133" s="13"/>
      <c r="B133" s="14"/>
      <c r="C133" s="14" t="s">
        <v>630</v>
      </c>
      <c r="D133" s="16"/>
      <c r="E133" s="15"/>
      <c r="F133" s="18">
        <f>Source!AO61</f>
        <v>3062.49</v>
      </c>
      <c r="G133" s="17" t="str">
        <f>Source!DG61</f>
        <v/>
      </c>
      <c r="H133" s="15">
        <f>Source!AV61</f>
        <v>1</v>
      </c>
      <c r="I133" s="19">
        <f>ROUND((ROUND((Source!AF61*Source!AV61*Source!I61),2)),2)</f>
        <v>1.22</v>
      </c>
      <c r="J133" s="15">
        <f>IF(Source!BA61&lt;&gt; 0, Source!BA61, 1)</f>
        <v>24.82</v>
      </c>
      <c r="K133" s="19">
        <f>Source!S61</f>
        <v>30.28</v>
      </c>
      <c r="W133">
        <f>I133</f>
        <v>1.22</v>
      </c>
    </row>
    <row r="134" spans="1:28" ht="14.25" x14ac:dyDescent="0.2">
      <c r="A134" s="13"/>
      <c r="B134" s="14"/>
      <c r="C134" s="14" t="s">
        <v>631</v>
      </c>
      <c r="D134" s="16"/>
      <c r="E134" s="15"/>
      <c r="F134" s="18">
        <f>Source!AM61</f>
        <v>3141.93</v>
      </c>
      <c r="G134" s="17" t="str">
        <f>Source!DE61</f>
        <v/>
      </c>
      <c r="H134" s="15">
        <f>Source!AV61</f>
        <v>1</v>
      </c>
      <c r="I134" s="19">
        <f>(ROUND((ROUND(((Source!ET61)*Source!AV61*Source!I61),2)),2)+ROUND((ROUND(((Source!AE61-(Source!EU61))*Source!AV61*Source!I61),2)),2))</f>
        <v>1.26</v>
      </c>
      <c r="J134" s="15">
        <f>IF(Source!BB61&lt;&gt; 0, Source!BB61, 1)</f>
        <v>8.07</v>
      </c>
      <c r="K134" s="19">
        <f>Source!Q61</f>
        <v>10.17</v>
      </c>
    </row>
    <row r="135" spans="1:28" ht="14.25" x14ac:dyDescent="0.2">
      <c r="A135" s="13"/>
      <c r="B135" s="14"/>
      <c r="C135" s="14" t="s">
        <v>632</v>
      </c>
      <c r="D135" s="16"/>
      <c r="E135" s="15"/>
      <c r="F135" s="18">
        <f>Source!AN61</f>
        <v>158.71</v>
      </c>
      <c r="G135" s="17" t="str">
        <f>Source!DF61</f>
        <v/>
      </c>
      <c r="H135" s="15">
        <f>Source!AV61</f>
        <v>1</v>
      </c>
      <c r="I135" s="21">
        <f>ROUND((ROUND((Source!AE61*Source!AV61*Source!I61),2)),2)</f>
        <v>0.06</v>
      </c>
      <c r="J135" s="15">
        <f>IF(Source!BS61&lt;&gt; 0, Source!BS61, 1)</f>
        <v>24.82</v>
      </c>
      <c r="K135" s="21">
        <f>Source!R61</f>
        <v>1.49</v>
      </c>
      <c r="W135">
        <f>I135</f>
        <v>0.06</v>
      </c>
    </row>
    <row r="136" spans="1:28" ht="14.25" x14ac:dyDescent="0.2">
      <c r="A136" s="13"/>
      <c r="B136" s="14"/>
      <c r="C136" s="14" t="s">
        <v>640</v>
      </c>
      <c r="D136" s="16"/>
      <c r="E136" s="15"/>
      <c r="F136" s="18">
        <f>Source!AL61</f>
        <v>6731.62</v>
      </c>
      <c r="G136" s="17" t="str">
        <f>Source!DD61</f>
        <v/>
      </c>
      <c r="H136" s="15">
        <f>Source!AW61</f>
        <v>1</v>
      </c>
      <c r="I136" s="19">
        <f>ROUND((ROUND((Source!AC61*Source!AW61*Source!I61),2)),2)</f>
        <v>2.69</v>
      </c>
      <c r="J136" s="15">
        <f>IF(Source!BC61&lt;&gt; 0, Source!BC61, 1)</f>
        <v>4.95</v>
      </c>
      <c r="K136" s="19">
        <f>Source!P61</f>
        <v>13.32</v>
      </c>
    </row>
    <row r="137" spans="1:28" ht="71.25" x14ac:dyDescent="0.2">
      <c r="A137" s="13" t="str">
        <f>Source!E63</f>
        <v>10,1</v>
      </c>
      <c r="B137" s="14" t="str">
        <f>Source!F63</f>
        <v>1.3-1-69</v>
      </c>
      <c r="C137" s="14" t="s">
        <v>75</v>
      </c>
      <c r="D137" s="16" t="str">
        <f>Source!H63</f>
        <v>м3</v>
      </c>
      <c r="E137" s="15">
        <f>Source!I63</f>
        <v>6.4799999999999996E-2</v>
      </c>
      <c r="F137" s="18">
        <f>Source!AK63</f>
        <v>631.54</v>
      </c>
      <c r="G137" s="32" t="s">
        <v>3</v>
      </c>
      <c r="H137" s="15">
        <f>Source!AW63</f>
        <v>1</v>
      </c>
      <c r="I137" s="19">
        <f>ROUND((ROUND((Source!AC63*Source!AW63*Source!I63),2)),2)+(ROUND((ROUND(((Source!ET63)*Source!AV63*Source!I63),2)),2)+ROUND((ROUND(((Source!AE63-(Source!EU63))*Source!AV63*Source!I63),2)),2))+ROUND((ROUND((Source!AF63*Source!AV63*Source!I63),2)),2)</f>
        <v>40.92</v>
      </c>
      <c r="J137" s="15">
        <f>IF(Source!BC63&lt;&gt; 0, Source!BC63, 1)</f>
        <v>6.18</v>
      </c>
      <c r="K137" s="19">
        <f>Source!O63</f>
        <v>252.89</v>
      </c>
      <c r="Q137">
        <f>ROUND((Source!DN63/100)*ROUND((ROUND((Source!AF63*Source!AV63*Source!I63),2)),2), 2)</f>
        <v>0</v>
      </c>
      <c r="R137">
        <f>Source!X63</f>
        <v>0</v>
      </c>
      <c r="S137">
        <f>ROUND((Source!DO63/100)*ROUND((ROUND((Source!AF63*Source!AV63*Source!I63),2)),2), 2)</f>
        <v>0</v>
      </c>
      <c r="T137">
        <f>Source!Y63</f>
        <v>0</v>
      </c>
      <c r="U137">
        <f>ROUND((175/100)*ROUND((ROUND((Source!AE63*Source!AV63*Source!I63),2)),2), 2)</f>
        <v>0</v>
      </c>
      <c r="V137">
        <f>ROUND((157/100)*ROUND(ROUND((ROUND((Source!AE63*Source!AV63*Source!I63),2)*Source!BS63),2), 2), 2)</f>
        <v>0</v>
      </c>
      <c r="X137">
        <f>IF(Source!BI63&lt;=1,I137, 0)</f>
        <v>40.92</v>
      </c>
      <c r="Y137">
        <f>IF(Source!BI63=2,I137, 0)</f>
        <v>0</v>
      </c>
      <c r="Z137">
        <f>IF(Source!BI63=3,I137, 0)</f>
        <v>0</v>
      </c>
      <c r="AA137">
        <f>IF(Source!BI63=4,I137, 0)</f>
        <v>0</v>
      </c>
    </row>
    <row r="138" spans="1:28" ht="14.25" x14ac:dyDescent="0.2">
      <c r="A138" s="13"/>
      <c r="B138" s="14"/>
      <c r="C138" s="14" t="s">
        <v>633</v>
      </c>
      <c r="D138" s="16" t="s">
        <v>634</v>
      </c>
      <c r="E138" s="15">
        <f>Source!DN61</f>
        <v>161</v>
      </c>
      <c r="F138" s="18"/>
      <c r="G138" s="17"/>
      <c r="H138" s="15"/>
      <c r="I138" s="19">
        <f>SUM(Q131:Q137)</f>
        <v>1.96</v>
      </c>
      <c r="J138" s="15">
        <f>Source!BZ61</f>
        <v>131</v>
      </c>
      <c r="K138" s="19">
        <f>SUM(R131:R137)</f>
        <v>39.67</v>
      </c>
    </row>
    <row r="139" spans="1:28" ht="14.25" x14ac:dyDescent="0.2">
      <c r="A139" s="13"/>
      <c r="B139" s="14"/>
      <c r="C139" s="14" t="s">
        <v>635</v>
      </c>
      <c r="D139" s="16" t="s">
        <v>634</v>
      </c>
      <c r="E139" s="15">
        <f>Source!DO61</f>
        <v>107</v>
      </c>
      <c r="F139" s="18"/>
      <c r="G139" s="17"/>
      <c r="H139" s="15"/>
      <c r="I139" s="19">
        <f>SUM(S131:S138)</f>
        <v>1.31</v>
      </c>
      <c r="J139" s="15">
        <f>Source!CA61</f>
        <v>54</v>
      </c>
      <c r="K139" s="19">
        <f>SUM(T131:T138)</f>
        <v>16.350000000000001</v>
      </c>
    </row>
    <row r="140" spans="1:28" ht="14.25" x14ac:dyDescent="0.2">
      <c r="A140" s="13"/>
      <c r="B140" s="14"/>
      <c r="C140" s="14" t="s">
        <v>636</v>
      </c>
      <c r="D140" s="16" t="s">
        <v>634</v>
      </c>
      <c r="E140" s="15">
        <f>175</f>
        <v>175</v>
      </c>
      <c r="F140" s="18"/>
      <c r="G140" s="17"/>
      <c r="H140" s="15"/>
      <c r="I140" s="19">
        <f>SUM(U131:U139)</f>
        <v>0.11</v>
      </c>
      <c r="J140" s="15">
        <f>157</f>
        <v>157</v>
      </c>
      <c r="K140" s="19">
        <f>SUM(V131:V139)</f>
        <v>2.34</v>
      </c>
    </row>
    <row r="141" spans="1:28" ht="14.25" x14ac:dyDescent="0.2">
      <c r="A141" s="23"/>
      <c r="B141" s="24"/>
      <c r="C141" s="24" t="s">
        <v>637</v>
      </c>
      <c r="D141" s="25" t="s">
        <v>638</v>
      </c>
      <c r="E141" s="26">
        <f>Source!AQ61</f>
        <v>267</v>
      </c>
      <c r="F141" s="27"/>
      <c r="G141" s="28" t="str">
        <f>Source!DI61</f>
        <v/>
      </c>
      <c r="H141" s="26">
        <f>Source!AV61</f>
        <v>1</v>
      </c>
      <c r="I141" s="29">
        <f>Source!U61</f>
        <v>0.10680000000000001</v>
      </c>
      <c r="J141" s="26"/>
      <c r="K141" s="29"/>
      <c r="AB141" s="22">
        <f>I141</f>
        <v>0.10680000000000001</v>
      </c>
    </row>
    <row r="142" spans="1:28" ht="15" x14ac:dyDescent="0.25">
      <c r="A142" s="30"/>
      <c r="B142" s="30"/>
      <c r="C142" s="31" t="s">
        <v>639</v>
      </c>
      <c r="D142" s="30"/>
      <c r="E142" s="30"/>
      <c r="F142" s="30"/>
      <c r="G142" s="30"/>
      <c r="H142" s="44">
        <f>I133+I134+I136+I138+I139+I140+SUM(I137:I137)</f>
        <v>49.47</v>
      </c>
      <c r="I142" s="44"/>
      <c r="J142" s="44">
        <f>K133+K134+K136+K138+K139+K140+SUM(K137:K137)</f>
        <v>365.02</v>
      </c>
      <c r="K142" s="44"/>
      <c r="O142" s="22">
        <f>I133+I134+I136+I138+I139+I140+SUM(I137:I137)</f>
        <v>49.47</v>
      </c>
      <c r="P142" s="22">
        <f>K133+K134+K136+K138+K139+K140+SUM(K137:K137)</f>
        <v>365.02</v>
      </c>
      <c r="X142">
        <f>IF(Source!BI61&lt;=1,I133+I134+I136+I138+I139+I140-0, 0)</f>
        <v>8.5499999999999989</v>
      </c>
      <c r="Y142">
        <f>IF(Source!BI61=2,I133+I134+I136+I138+I139+I140-0, 0)</f>
        <v>0</v>
      </c>
      <c r="Z142">
        <f>IF(Source!BI61=3,I133+I134+I136+I138+I139+I140-0, 0)</f>
        <v>0</v>
      </c>
      <c r="AA142">
        <f>IF(Source!BI61=4,I133+I134+I136+I138+I139+I140,0)</f>
        <v>0</v>
      </c>
    </row>
    <row r="144" spans="1:28" ht="57" x14ac:dyDescent="0.2">
      <c r="A144" s="13" t="str">
        <f>Source!E65</f>
        <v>11</v>
      </c>
      <c r="B144" s="14" t="str">
        <f>Source!F65</f>
        <v>3.27-30-2</v>
      </c>
      <c r="C144" s="14" t="s">
        <v>108</v>
      </c>
      <c r="D144" s="16" t="str">
        <f>Source!H65</f>
        <v>1000 м2 основания</v>
      </c>
      <c r="E144" s="15">
        <f>Source!I65</f>
        <v>4.0000000000000002E-4</v>
      </c>
      <c r="F144" s="18"/>
      <c r="G144" s="17"/>
      <c r="H144" s="15"/>
      <c r="I144" s="19"/>
      <c r="J144" s="15"/>
      <c r="K144" s="19"/>
      <c r="Q144">
        <f>ROUND((Source!DN65/100)*ROUND((ROUND((Source!AF65*Source!AV65*Source!I65),2)),2), 2)</f>
        <v>0.34</v>
      </c>
      <c r="R144">
        <f>Source!X65</f>
        <v>6.83</v>
      </c>
      <c r="S144">
        <f>ROUND((Source!DO65/100)*ROUND((ROUND((Source!AF65*Source!AV65*Source!I65),2)),2), 2)</f>
        <v>0.22</v>
      </c>
      <c r="T144">
        <f>Source!Y65</f>
        <v>2.81</v>
      </c>
      <c r="U144">
        <f>ROUND((175/100)*ROUND((ROUND((Source!AE65*Source!AV65*Source!I65),2)),2), 2)</f>
        <v>0</v>
      </c>
      <c r="V144">
        <f>ROUND((157/100)*ROUND(ROUND((ROUND((Source!AE65*Source!AV65*Source!I65),2)*Source!BS65),2), 2), 2)</f>
        <v>0</v>
      </c>
    </row>
    <row r="145" spans="1:28" x14ac:dyDescent="0.2">
      <c r="C145" s="20" t="str">
        <f>"Объем: "&amp;Source!I65&amp;"=(((0,2/"&amp;"1000)*"&amp;"18)/"&amp;"18*"&amp;"4)/"&amp;"2"</f>
        <v>Объем: 0,0004=(((0,2/1000)*18)/18*4)/2</v>
      </c>
    </row>
    <row r="146" spans="1:28" ht="14.25" x14ac:dyDescent="0.2">
      <c r="A146" s="13"/>
      <c r="B146" s="14"/>
      <c r="C146" s="14" t="s">
        <v>630</v>
      </c>
      <c r="D146" s="16"/>
      <c r="E146" s="15"/>
      <c r="F146" s="18">
        <f>Source!AO65</f>
        <v>59.3</v>
      </c>
      <c r="G146" s="17" t="str">
        <f>Source!DG65</f>
        <v>)*9</v>
      </c>
      <c r="H146" s="15">
        <f>Source!AV65</f>
        <v>1</v>
      </c>
      <c r="I146" s="19">
        <f>ROUND((ROUND((Source!AF65*Source!AV65*Source!I65),2)),2)</f>
        <v>0.21</v>
      </c>
      <c r="J146" s="15">
        <f>IF(Source!BA65&lt;&gt; 0, Source!BA65, 1)</f>
        <v>24.82</v>
      </c>
      <c r="K146" s="19">
        <f>Source!S65</f>
        <v>5.21</v>
      </c>
      <c r="W146">
        <f>I146</f>
        <v>0.21</v>
      </c>
    </row>
    <row r="147" spans="1:28" ht="14.25" x14ac:dyDescent="0.2">
      <c r="A147" s="13"/>
      <c r="B147" s="14"/>
      <c r="C147" s="14" t="s">
        <v>640</v>
      </c>
      <c r="D147" s="16"/>
      <c r="E147" s="15"/>
      <c r="F147" s="18">
        <f>Source!AL65</f>
        <v>58.6</v>
      </c>
      <c r="G147" s="17" t="str">
        <f>Source!DD65</f>
        <v>)*9</v>
      </c>
      <c r="H147" s="15">
        <f>Source!AW65</f>
        <v>1</v>
      </c>
      <c r="I147" s="19">
        <f>ROUND((ROUND((Source!AC65*Source!AW65*Source!I65),2)),2)</f>
        <v>0.21</v>
      </c>
      <c r="J147" s="15">
        <f>IF(Source!BC65&lt;&gt; 0, Source!BC65, 1)</f>
        <v>3.82</v>
      </c>
      <c r="K147" s="19">
        <f>Source!P65</f>
        <v>0.8</v>
      </c>
    </row>
    <row r="148" spans="1:28" ht="71.25" x14ac:dyDescent="0.2">
      <c r="A148" s="13" t="str">
        <f>Source!E67</f>
        <v>11,1</v>
      </c>
      <c r="B148" s="14" t="str">
        <f>Source!F67</f>
        <v>1.3-1-69</v>
      </c>
      <c r="C148" s="14" t="s">
        <v>75</v>
      </c>
      <c r="D148" s="16" t="str">
        <f>Source!H67</f>
        <v>м3</v>
      </c>
      <c r="E148" s="15">
        <f>Source!I67</f>
        <v>3.6720000000000003E-2</v>
      </c>
      <c r="F148" s="18">
        <f>Source!AK67</f>
        <v>631.54</v>
      </c>
      <c r="G148" s="32" t="s">
        <v>643</v>
      </c>
      <c r="H148" s="15">
        <f>Source!AW67</f>
        <v>1</v>
      </c>
      <c r="I148" s="19">
        <f>ROUND((ROUND((Source!AC67*Source!AW67*Source!I67),2)),2)+(ROUND((ROUND(((Source!ET67)*Source!AV67*Source!I67),2)),2)+ROUND((ROUND(((Source!AE67-(Source!EU67))*Source!AV67*Source!I67),2)),2))+ROUND((ROUND((Source!AF67*Source!AV67*Source!I67),2)),2)</f>
        <v>23.19</v>
      </c>
      <c r="J148" s="15">
        <f>IF(Source!BC67&lt;&gt; 0, Source!BC67, 1)</f>
        <v>6.18</v>
      </c>
      <c r="K148" s="19">
        <f>Source!O67</f>
        <v>143.31</v>
      </c>
      <c r="Q148">
        <f>ROUND((Source!DN67/100)*ROUND((ROUND((Source!AF67*Source!AV67*Source!I67),2)),2), 2)</f>
        <v>0</v>
      </c>
      <c r="R148">
        <f>Source!X67</f>
        <v>0</v>
      </c>
      <c r="S148">
        <f>ROUND((Source!DO67/100)*ROUND((ROUND((Source!AF67*Source!AV67*Source!I67),2)),2), 2)</f>
        <v>0</v>
      </c>
      <c r="T148">
        <f>Source!Y67</f>
        <v>0</v>
      </c>
      <c r="U148">
        <f>ROUND((175/100)*ROUND((ROUND((Source!AE67*Source!AV67*Source!I67),2)),2), 2)</f>
        <v>0</v>
      </c>
      <c r="V148">
        <f>ROUND((157/100)*ROUND(ROUND((ROUND((Source!AE67*Source!AV67*Source!I67),2)*Source!BS67),2), 2), 2)</f>
        <v>0</v>
      </c>
      <c r="X148">
        <f>IF(Source!BI67&lt;=1,I148, 0)</f>
        <v>23.19</v>
      </c>
      <c r="Y148">
        <f>IF(Source!BI67=2,I148, 0)</f>
        <v>0</v>
      </c>
      <c r="Z148">
        <f>IF(Source!BI67=3,I148, 0)</f>
        <v>0</v>
      </c>
      <c r="AA148">
        <f>IF(Source!BI67=4,I148, 0)</f>
        <v>0</v>
      </c>
    </row>
    <row r="149" spans="1:28" ht="14.25" x14ac:dyDescent="0.2">
      <c r="A149" s="13"/>
      <c r="B149" s="14"/>
      <c r="C149" s="14" t="s">
        <v>633</v>
      </c>
      <c r="D149" s="16" t="s">
        <v>634</v>
      </c>
      <c r="E149" s="15">
        <f>Source!DN65</f>
        <v>161</v>
      </c>
      <c r="F149" s="18"/>
      <c r="G149" s="17"/>
      <c r="H149" s="15"/>
      <c r="I149" s="19">
        <f>SUM(Q144:Q148)</f>
        <v>0.34</v>
      </c>
      <c r="J149" s="15">
        <f>Source!BZ65</f>
        <v>131</v>
      </c>
      <c r="K149" s="19">
        <f>SUM(R144:R148)</f>
        <v>6.83</v>
      </c>
    </row>
    <row r="150" spans="1:28" ht="14.25" x14ac:dyDescent="0.2">
      <c r="A150" s="13"/>
      <c r="B150" s="14"/>
      <c r="C150" s="14" t="s">
        <v>635</v>
      </c>
      <c r="D150" s="16" t="s">
        <v>634</v>
      </c>
      <c r="E150" s="15">
        <f>Source!DO65</f>
        <v>107</v>
      </c>
      <c r="F150" s="18"/>
      <c r="G150" s="17"/>
      <c r="H150" s="15"/>
      <c r="I150" s="19">
        <f>SUM(S144:S149)</f>
        <v>0.22</v>
      </c>
      <c r="J150" s="15">
        <f>Source!CA65</f>
        <v>54</v>
      </c>
      <c r="K150" s="19">
        <f>SUM(T144:T149)</f>
        <v>2.81</v>
      </c>
    </row>
    <row r="151" spans="1:28" ht="14.25" x14ac:dyDescent="0.2">
      <c r="A151" s="23"/>
      <c r="B151" s="24"/>
      <c r="C151" s="24" t="s">
        <v>637</v>
      </c>
      <c r="D151" s="25" t="s">
        <v>638</v>
      </c>
      <c r="E151" s="26">
        <f>Source!AQ65</f>
        <v>5.17</v>
      </c>
      <c r="F151" s="27"/>
      <c r="G151" s="28" t="str">
        <f>Source!DI65</f>
        <v>)*9</v>
      </c>
      <c r="H151" s="26">
        <f>Source!AV65</f>
        <v>1</v>
      </c>
      <c r="I151" s="29">
        <f>Source!U65</f>
        <v>1.8612E-2</v>
      </c>
      <c r="J151" s="26"/>
      <c r="K151" s="29"/>
      <c r="AB151" s="22">
        <f>I151</f>
        <v>1.8612E-2</v>
      </c>
    </row>
    <row r="152" spans="1:28" ht="15" x14ac:dyDescent="0.25">
      <c r="A152" s="30"/>
      <c r="B152" s="30"/>
      <c r="C152" s="31" t="s">
        <v>639</v>
      </c>
      <c r="D152" s="30"/>
      <c r="E152" s="30"/>
      <c r="F152" s="30"/>
      <c r="G152" s="30"/>
      <c r="H152" s="44">
        <f>I146+I147+I149+I150+SUM(I148:I148)</f>
        <v>24.17</v>
      </c>
      <c r="I152" s="44"/>
      <c r="J152" s="44">
        <f>K146+K147+K149+K150+SUM(K148:K148)</f>
        <v>158.96</v>
      </c>
      <c r="K152" s="44"/>
      <c r="O152" s="22">
        <f>I146+I147+I149+I150+SUM(I148:I148)</f>
        <v>24.17</v>
      </c>
      <c r="P152" s="22">
        <f>K146+K147+K149+K150+SUM(K148:K148)</f>
        <v>158.96</v>
      </c>
      <c r="X152">
        <f>IF(Source!BI65&lt;=1,I146+I147+I149+I150-0, 0)</f>
        <v>0.98</v>
      </c>
      <c r="Y152">
        <f>IF(Source!BI65=2,I146+I147+I149+I150-0, 0)</f>
        <v>0</v>
      </c>
      <c r="Z152">
        <f>IF(Source!BI65=3,I146+I147+I149+I150-0, 0)</f>
        <v>0</v>
      </c>
      <c r="AA152">
        <f>IF(Source!BI65=4,I146+I147+I149+I150,0)</f>
        <v>0</v>
      </c>
    </row>
    <row r="154" spans="1:28" ht="71.25" x14ac:dyDescent="0.2">
      <c r="A154" s="13" t="str">
        <f>Source!E69</f>
        <v>12</v>
      </c>
      <c r="B154" s="14" t="str">
        <f>Source!F69</f>
        <v>3.27-47-4</v>
      </c>
      <c r="C154" s="14" t="s">
        <v>114</v>
      </c>
      <c r="D154" s="16" t="str">
        <f>Source!H69</f>
        <v>100 м2 покрытия</v>
      </c>
      <c r="E154" s="15">
        <f>Source!I69</f>
        <v>0.02</v>
      </c>
      <c r="F154" s="18"/>
      <c r="G154" s="17"/>
      <c r="H154" s="15"/>
      <c r="I154" s="19"/>
      <c r="J154" s="15"/>
      <c r="K154" s="19"/>
      <c r="Q154">
        <f>ROUND((Source!DN69/100)*ROUND((ROUND((Source!AF69*Source!AV69*Source!I69),2)),2), 2)</f>
        <v>2.89</v>
      </c>
      <c r="R154">
        <f>Source!X69</f>
        <v>56.83</v>
      </c>
      <c r="S154">
        <f>ROUND((Source!DO69/100)*ROUND((ROUND((Source!AF69*Source!AV69*Source!I69),2)),2), 2)</f>
        <v>1.79</v>
      </c>
      <c r="T154">
        <f>Source!Y69</f>
        <v>21.98</v>
      </c>
      <c r="U154">
        <f>ROUND((175/100)*ROUND((ROUND((Source!AE69*Source!AV69*Source!I69),2)),2), 2)</f>
        <v>0.37</v>
      </c>
      <c r="V154">
        <f>ROUND((157/100)*ROUND(ROUND((ROUND((Source!AE69*Source!AV69*Source!I69),2)*Source!BS69),2), 2), 2)</f>
        <v>8.18</v>
      </c>
    </row>
    <row r="155" spans="1:28" x14ac:dyDescent="0.2">
      <c r="C155" s="20" t="str">
        <f>"Объем: "&amp;Source!I69&amp;"=(((1/"&amp;"100)*"&amp;"18)/"&amp;"18*"&amp;"4)/"&amp;"2"</f>
        <v>Объем: 0,02=(((1/100)*18)/18*4)/2</v>
      </c>
    </row>
    <row r="156" spans="1:28" ht="14.25" x14ac:dyDescent="0.2">
      <c r="A156" s="13"/>
      <c r="B156" s="14"/>
      <c r="C156" s="14" t="s">
        <v>630</v>
      </c>
      <c r="D156" s="16"/>
      <c r="E156" s="15"/>
      <c r="F156" s="18">
        <f>Source!AO69</f>
        <v>107.79</v>
      </c>
      <c r="G156" s="17" t="str">
        <f>Source!DG69</f>
        <v/>
      </c>
      <c r="H156" s="15">
        <f>Source!AV69</f>
        <v>1</v>
      </c>
      <c r="I156" s="19">
        <f>ROUND((ROUND((Source!AF69*Source!AV69*Source!I69),2)),2)</f>
        <v>2.16</v>
      </c>
      <c r="J156" s="15">
        <f>IF(Source!BA69&lt;&gt; 0, Source!BA69, 1)</f>
        <v>24.82</v>
      </c>
      <c r="K156" s="19">
        <f>Source!S69</f>
        <v>53.61</v>
      </c>
      <c r="W156">
        <f>I156</f>
        <v>2.16</v>
      </c>
    </row>
    <row r="157" spans="1:28" ht="14.25" x14ac:dyDescent="0.2">
      <c r="A157" s="13"/>
      <c r="B157" s="14"/>
      <c r="C157" s="14" t="s">
        <v>631</v>
      </c>
      <c r="D157" s="16"/>
      <c r="E157" s="15"/>
      <c r="F157" s="18">
        <f>Source!AM69</f>
        <v>120.3</v>
      </c>
      <c r="G157" s="17" t="str">
        <f>Source!DE69</f>
        <v/>
      </c>
      <c r="H157" s="15">
        <f>Source!AV69</f>
        <v>1</v>
      </c>
      <c r="I157" s="19">
        <f>(ROUND((ROUND(((Source!ET69)*Source!AV69*Source!I69),2)),2)+ROUND((ROUND(((Source!AE69-(Source!EU69))*Source!AV69*Source!I69),2)),2))</f>
        <v>2.41</v>
      </c>
      <c r="J157" s="15">
        <f>IF(Source!BB69&lt;&gt; 0, Source!BB69, 1)</f>
        <v>8.32</v>
      </c>
      <c r="K157" s="19">
        <f>Source!Q69</f>
        <v>20.05</v>
      </c>
    </row>
    <row r="158" spans="1:28" ht="14.25" x14ac:dyDescent="0.2">
      <c r="A158" s="13"/>
      <c r="B158" s="14"/>
      <c r="C158" s="14" t="s">
        <v>632</v>
      </c>
      <c r="D158" s="16"/>
      <c r="E158" s="15"/>
      <c r="F158" s="18">
        <f>Source!AN69</f>
        <v>10.66</v>
      </c>
      <c r="G158" s="17" t="str">
        <f>Source!DF69</f>
        <v/>
      </c>
      <c r="H158" s="15">
        <f>Source!AV69</f>
        <v>1</v>
      </c>
      <c r="I158" s="21">
        <f>ROUND((ROUND((Source!AE69*Source!AV69*Source!I69),2)),2)</f>
        <v>0.21</v>
      </c>
      <c r="J158" s="15">
        <f>IF(Source!BS69&lt;&gt; 0, Source!BS69, 1)</f>
        <v>24.82</v>
      </c>
      <c r="K158" s="21">
        <f>Source!R69</f>
        <v>5.21</v>
      </c>
      <c r="W158">
        <f>I158</f>
        <v>0.21</v>
      </c>
    </row>
    <row r="159" spans="1:28" ht="14.25" x14ac:dyDescent="0.2">
      <c r="A159" s="13"/>
      <c r="B159" s="14"/>
      <c r="C159" s="14" t="s">
        <v>640</v>
      </c>
      <c r="D159" s="16"/>
      <c r="E159" s="15"/>
      <c r="F159" s="18">
        <f>Source!AL69</f>
        <v>210.11</v>
      </c>
      <c r="G159" s="17" t="str">
        <f>Source!DD69</f>
        <v/>
      </c>
      <c r="H159" s="15">
        <f>Source!AW69</f>
        <v>1</v>
      </c>
      <c r="I159" s="19">
        <f>ROUND((ROUND((Source!AC69*Source!AW69*Source!I69),2)),2)</f>
        <v>4.2</v>
      </c>
      <c r="J159" s="15">
        <f>IF(Source!BC69&lt;&gt; 0, Source!BC69, 1)</f>
        <v>6.41</v>
      </c>
      <c r="K159" s="19">
        <f>Source!P69</f>
        <v>26.92</v>
      </c>
    </row>
    <row r="160" spans="1:28" ht="28.5" x14ac:dyDescent="0.2">
      <c r="A160" s="13" t="str">
        <f>Source!E71</f>
        <v>12,1</v>
      </c>
      <c r="B160" s="14" t="str">
        <f>Source!F71</f>
        <v>1.3-3-3</v>
      </c>
      <c r="C160" s="14" t="s">
        <v>121</v>
      </c>
      <c r="D160" s="16" t="str">
        <f>Source!H71</f>
        <v>т</v>
      </c>
      <c r="E160" s="15">
        <f>Source!I71</f>
        <v>0.47599999999999998</v>
      </c>
      <c r="F160" s="18">
        <f>Source!AK71</f>
        <v>296.7</v>
      </c>
      <c r="G160" s="32" t="s">
        <v>644</v>
      </c>
      <c r="H160" s="15">
        <f>Source!AW71</f>
        <v>1</v>
      </c>
      <c r="I160" s="19">
        <f>ROUND((ROUND((Source!AC71*Source!AW71*Source!I71),2)),2)+(ROUND((ROUND(((Source!ET71)*Source!AV71*Source!I71),2)),2)+ROUND((ROUND(((Source!AE71-(Source!EU71))*Source!AV71*Source!I71),2)),2))+ROUND((ROUND((Source!AF71*Source!AV71*Source!I71),2)),2)</f>
        <v>141.22999999999999</v>
      </c>
      <c r="J160" s="15">
        <f>IF(Source!BC71&lt;&gt; 0, Source!BC71, 1)</f>
        <v>8.94</v>
      </c>
      <c r="K160" s="19">
        <f>Source!O71</f>
        <v>1262.5999999999999</v>
      </c>
      <c r="Q160">
        <f>ROUND((Source!DN71/100)*ROUND((ROUND((Source!AF71*Source!AV71*Source!I71),2)),2), 2)</f>
        <v>0</v>
      </c>
      <c r="R160">
        <f>Source!X71</f>
        <v>0</v>
      </c>
      <c r="S160">
        <f>ROUND((Source!DO71/100)*ROUND((ROUND((Source!AF71*Source!AV71*Source!I71),2)),2), 2)</f>
        <v>0</v>
      </c>
      <c r="T160">
        <f>Source!Y71</f>
        <v>0</v>
      </c>
      <c r="U160">
        <f>ROUND((175/100)*ROUND((ROUND((Source!AE71*Source!AV71*Source!I71),2)),2), 2)</f>
        <v>0</v>
      </c>
      <c r="V160">
        <f>ROUND((157/100)*ROUND(ROUND((ROUND((Source!AE71*Source!AV71*Source!I71),2)*Source!BS71),2), 2), 2)</f>
        <v>0</v>
      </c>
      <c r="X160">
        <f>IF(Source!BI71&lt;=1,I160, 0)</f>
        <v>141.22999999999999</v>
      </c>
      <c r="Y160">
        <f>IF(Source!BI71=2,I160, 0)</f>
        <v>0</v>
      </c>
      <c r="Z160">
        <f>IF(Source!BI71=3,I160, 0)</f>
        <v>0</v>
      </c>
      <c r="AA160">
        <f>IF(Source!BI71=4,I160, 0)</f>
        <v>0</v>
      </c>
    </row>
    <row r="161" spans="1:28" ht="14.25" x14ac:dyDescent="0.2">
      <c r="A161" s="13"/>
      <c r="B161" s="14"/>
      <c r="C161" s="14" t="s">
        <v>633</v>
      </c>
      <c r="D161" s="16" t="s">
        <v>634</v>
      </c>
      <c r="E161" s="15">
        <f>Source!DN69</f>
        <v>134</v>
      </c>
      <c r="F161" s="18"/>
      <c r="G161" s="17"/>
      <c r="H161" s="15"/>
      <c r="I161" s="19">
        <f>SUM(Q154:Q160)</f>
        <v>2.89</v>
      </c>
      <c r="J161" s="15">
        <f>Source!BZ69</f>
        <v>106</v>
      </c>
      <c r="K161" s="19">
        <f>SUM(R154:R160)</f>
        <v>56.83</v>
      </c>
    </row>
    <row r="162" spans="1:28" ht="14.25" x14ac:dyDescent="0.2">
      <c r="A162" s="13"/>
      <c r="B162" s="14"/>
      <c r="C162" s="14" t="s">
        <v>635</v>
      </c>
      <c r="D162" s="16" t="s">
        <v>634</v>
      </c>
      <c r="E162" s="15">
        <f>Source!DO69</f>
        <v>83</v>
      </c>
      <c r="F162" s="18"/>
      <c r="G162" s="17"/>
      <c r="H162" s="15"/>
      <c r="I162" s="19">
        <f>SUM(S154:S161)</f>
        <v>1.79</v>
      </c>
      <c r="J162" s="15">
        <f>Source!CA69</f>
        <v>41</v>
      </c>
      <c r="K162" s="19">
        <f>SUM(T154:T161)</f>
        <v>21.98</v>
      </c>
    </row>
    <row r="163" spans="1:28" ht="14.25" x14ac:dyDescent="0.2">
      <c r="A163" s="13"/>
      <c r="B163" s="14"/>
      <c r="C163" s="14" t="s">
        <v>636</v>
      </c>
      <c r="D163" s="16" t="s">
        <v>634</v>
      </c>
      <c r="E163" s="15">
        <f>175</f>
        <v>175</v>
      </c>
      <c r="F163" s="18"/>
      <c r="G163" s="17"/>
      <c r="H163" s="15"/>
      <c r="I163" s="19">
        <f>SUM(U154:U162)</f>
        <v>0.37</v>
      </c>
      <c r="J163" s="15">
        <f>157</f>
        <v>157</v>
      </c>
      <c r="K163" s="19">
        <f>SUM(V154:V162)</f>
        <v>8.18</v>
      </c>
    </row>
    <row r="164" spans="1:28" ht="14.25" x14ac:dyDescent="0.2">
      <c r="A164" s="23"/>
      <c r="B164" s="24"/>
      <c r="C164" s="24" t="s">
        <v>637</v>
      </c>
      <c r="D164" s="25" t="s">
        <v>638</v>
      </c>
      <c r="E164" s="26">
        <f>Source!AQ69</f>
        <v>8.9600000000000009</v>
      </c>
      <c r="F164" s="27"/>
      <c r="G164" s="28" t="str">
        <f>Source!DI69</f>
        <v/>
      </c>
      <c r="H164" s="26">
        <f>Source!AV69</f>
        <v>1</v>
      </c>
      <c r="I164" s="29">
        <f>Source!U69</f>
        <v>0.17920000000000003</v>
      </c>
      <c r="J164" s="26"/>
      <c r="K164" s="29"/>
      <c r="AB164" s="22">
        <f>I164</f>
        <v>0.17920000000000003</v>
      </c>
    </row>
    <row r="165" spans="1:28" ht="15" x14ac:dyDescent="0.25">
      <c r="A165" s="30"/>
      <c r="B165" s="30"/>
      <c r="C165" s="31" t="s">
        <v>639</v>
      </c>
      <c r="D165" s="30"/>
      <c r="E165" s="30"/>
      <c r="F165" s="30"/>
      <c r="G165" s="30"/>
      <c r="H165" s="44">
        <f>I156+I157+I159+I161+I162+I163+SUM(I160:I160)</f>
        <v>155.04999999999998</v>
      </c>
      <c r="I165" s="44"/>
      <c r="J165" s="44">
        <f>K156+K157+K159+K161+K162+K163+SUM(K160:K160)</f>
        <v>1450.1699999999998</v>
      </c>
      <c r="K165" s="44"/>
      <c r="O165" s="22">
        <f>I156+I157+I159+I161+I162+I163+SUM(I160:I160)</f>
        <v>155.04999999999998</v>
      </c>
      <c r="P165" s="22">
        <f>K156+K157+K159+K161+K162+K163+SUM(K160:K160)</f>
        <v>1450.1699999999998</v>
      </c>
      <c r="X165">
        <f>IF(Source!BI69&lt;=1,I156+I157+I159+I161+I162+I163-0, 0)</f>
        <v>13.819999999999999</v>
      </c>
      <c r="Y165">
        <f>IF(Source!BI69=2,I156+I157+I159+I161+I162+I163-0, 0)</f>
        <v>0</v>
      </c>
      <c r="Z165">
        <f>IF(Source!BI69=3,I156+I157+I159+I161+I162+I163-0, 0)</f>
        <v>0</v>
      </c>
      <c r="AA165">
        <f>IF(Source!BI69=4,I156+I157+I159+I161+I162+I163,0)</f>
        <v>0</v>
      </c>
    </row>
    <row r="167" spans="1:28" ht="28.5" x14ac:dyDescent="0.2">
      <c r="A167" s="13" t="str">
        <f>Source!E73</f>
        <v>13</v>
      </c>
      <c r="B167" s="14" t="str">
        <f>Source!F73</f>
        <v>6.51-6-1</v>
      </c>
      <c r="C167" s="14" t="s">
        <v>126</v>
      </c>
      <c r="D167" s="16" t="str">
        <f>Source!H73</f>
        <v>100 м3 грунта</v>
      </c>
      <c r="E167" s="15">
        <f>Source!I73</f>
        <v>2.4320000000000001E-2</v>
      </c>
      <c r="F167" s="18"/>
      <c r="G167" s="17"/>
      <c r="H167" s="15"/>
      <c r="I167" s="19"/>
      <c r="J167" s="15"/>
      <c r="K167" s="19"/>
      <c r="Q167">
        <f>ROUND((Source!DN73/100)*ROUND((ROUND((Source!AF73*Source!AV73*Source!I73),2)),2), 2)</f>
        <v>17.600000000000001</v>
      </c>
      <c r="R167">
        <f>Source!X73</f>
        <v>350.41</v>
      </c>
      <c r="S167">
        <f>ROUND((Source!DO73/100)*ROUND((ROUND((Source!AF73*Source!AV73*Source!I73),2)),2), 2)</f>
        <v>12.96</v>
      </c>
      <c r="T167">
        <f>Source!Y73</f>
        <v>196.81</v>
      </c>
      <c r="U167">
        <f>ROUND((175/100)*ROUND((ROUND((Source!AE73*Source!AV73*Source!I73),2)),2), 2)</f>
        <v>0</v>
      </c>
      <c r="V167">
        <f>ROUND((157/100)*ROUND(ROUND((ROUND((Source!AE73*Source!AV73*Source!I73),2)*Source!BS73),2), 2), 2)</f>
        <v>0</v>
      </c>
    </row>
    <row r="168" spans="1:28" x14ac:dyDescent="0.2">
      <c r="C168" s="20" t="str">
        <f>"Объем: "&amp;Source!I73&amp;"=(((1,216/"&amp;"100)*"&amp;"18)/"&amp;"18*"&amp;"4)/"&amp;"2"</f>
        <v>Объем: 0,02432=(((1,216/100)*18)/18*4)/2</v>
      </c>
    </row>
    <row r="169" spans="1:28" ht="14.25" x14ac:dyDescent="0.2">
      <c r="A169" s="13"/>
      <c r="B169" s="14"/>
      <c r="C169" s="14" t="s">
        <v>630</v>
      </c>
      <c r="D169" s="16"/>
      <c r="E169" s="15"/>
      <c r="F169" s="18">
        <f>Source!AO73</f>
        <v>795.14</v>
      </c>
      <c r="G169" s="17" t="str">
        <f>Source!DG73</f>
        <v/>
      </c>
      <c r="H169" s="15">
        <f>Source!AV73</f>
        <v>1</v>
      </c>
      <c r="I169" s="19">
        <f>ROUND((ROUND((Source!AF73*Source!AV73*Source!I73),2)),2)</f>
        <v>19.34</v>
      </c>
      <c r="J169" s="15">
        <f>IF(Source!BA73&lt;&gt; 0, Source!BA73, 1)</f>
        <v>24.82</v>
      </c>
      <c r="K169" s="19">
        <f>Source!S73</f>
        <v>480.02</v>
      </c>
      <c r="W169">
        <f>I169</f>
        <v>19.34</v>
      </c>
    </row>
    <row r="170" spans="1:28" ht="14.25" x14ac:dyDescent="0.2">
      <c r="A170" s="13"/>
      <c r="B170" s="14"/>
      <c r="C170" s="14" t="s">
        <v>633</v>
      </c>
      <c r="D170" s="16" t="s">
        <v>634</v>
      </c>
      <c r="E170" s="15">
        <f>Source!DN73</f>
        <v>91</v>
      </c>
      <c r="F170" s="18"/>
      <c r="G170" s="17"/>
      <c r="H170" s="15"/>
      <c r="I170" s="19">
        <f>SUM(Q167:Q169)</f>
        <v>17.600000000000001</v>
      </c>
      <c r="J170" s="15">
        <f>Source!BZ73</f>
        <v>73</v>
      </c>
      <c r="K170" s="19">
        <f>SUM(R167:R169)</f>
        <v>350.41</v>
      </c>
    </row>
    <row r="171" spans="1:28" ht="14.25" x14ac:dyDescent="0.2">
      <c r="A171" s="13"/>
      <c r="B171" s="14"/>
      <c r="C171" s="14" t="s">
        <v>635</v>
      </c>
      <c r="D171" s="16" t="s">
        <v>634</v>
      </c>
      <c r="E171" s="15">
        <f>Source!DO73</f>
        <v>67</v>
      </c>
      <c r="F171" s="18"/>
      <c r="G171" s="17"/>
      <c r="H171" s="15"/>
      <c r="I171" s="19">
        <f>SUM(S167:S170)</f>
        <v>12.96</v>
      </c>
      <c r="J171" s="15">
        <f>Source!CA73</f>
        <v>41</v>
      </c>
      <c r="K171" s="19">
        <f>SUM(T167:T170)</f>
        <v>196.81</v>
      </c>
    </row>
    <row r="172" spans="1:28" ht="14.25" x14ac:dyDescent="0.2">
      <c r="A172" s="23"/>
      <c r="B172" s="24"/>
      <c r="C172" s="24" t="s">
        <v>637</v>
      </c>
      <c r="D172" s="25" t="s">
        <v>638</v>
      </c>
      <c r="E172" s="26">
        <f>Source!AQ73</f>
        <v>83</v>
      </c>
      <c r="F172" s="27"/>
      <c r="G172" s="28" t="str">
        <f>Source!DI73</f>
        <v/>
      </c>
      <c r="H172" s="26">
        <f>Source!AV73</f>
        <v>1</v>
      </c>
      <c r="I172" s="29">
        <f>Source!U73</f>
        <v>2.0185599999999999</v>
      </c>
      <c r="J172" s="26"/>
      <c r="K172" s="29"/>
      <c r="AB172" s="22">
        <f>I172</f>
        <v>2.0185599999999999</v>
      </c>
    </row>
    <row r="173" spans="1:28" ht="15" x14ac:dyDescent="0.25">
      <c r="A173" s="30"/>
      <c r="B173" s="30"/>
      <c r="C173" s="31" t="s">
        <v>639</v>
      </c>
      <c r="D173" s="30"/>
      <c r="E173" s="30"/>
      <c r="F173" s="30"/>
      <c r="G173" s="30"/>
      <c r="H173" s="44">
        <f>I169+I170+I171</f>
        <v>49.9</v>
      </c>
      <c r="I173" s="44"/>
      <c r="J173" s="44">
        <f>K169+K170+K171</f>
        <v>1027.24</v>
      </c>
      <c r="K173" s="44"/>
      <c r="O173" s="22">
        <f>I169+I170+I171</f>
        <v>49.9</v>
      </c>
      <c r="P173" s="22">
        <f>K169+K170+K171</f>
        <v>1027.24</v>
      </c>
      <c r="X173">
        <f>IF(Source!BI73&lt;=1,I169+I170+I171-0, 0)</f>
        <v>49.9</v>
      </c>
      <c r="Y173">
        <f>IF(Source!BI73=2,I169+I170+I171-0, 0)</f>
        <v>0</v>
      </c>
      <c r="Z173">
        <f>IF(Source!BI73=3,I169+I170+I171-0, 0)</f>
        <v>0</v>
      </c>
      <c r="AA173">
        <f>IF(Source!BI73=4,I169+I170+I171,0)</f>
        <v>0</v>
      </c>
    </row>
    <row r="175" spans="1:28" ht="42.75" x14ac:dyDescent="0.2">
      <c r="A175" s="13" t="str">
        <f>Source!E75</f>
        <v>14</v>
      </c>
      <c r="B175" s="14" t="str">
        <f>Source!F75</f>
        <v>6.68-13-1</v>
      </c>
      <c r="C175" s="14" t="s">
        <v>132</v>
      </c>
      <c r="D175" s="16" t="str">
        <f>Source!H75</f>
        <v>1 Т</v>
      </c>
      <c r="E175" s="15">
        <f>Source!I75</f>
        <v>1.44</v>
      </c>
      <c r="F175" s="18"/>
      <c r="G175" s="17"/>
      <c r="H175" s="15"/>
      <c r="I175" s="19"/>
      <c r="J175" s="15"/>
      <c r="K175" s="19"/>
      <c r="Q175">
        <f>ROUND((Source!DN75/100)*ROUND((ROUND((Source!AF75*Source!AV75*Source!I75),2)),2), 2)</f>
        <v>0</v>
      </c>
      <c r="R175">
        <f>Source!X75</f>
        <v>0</v>
      </c>
      <c r="S175">
        <f>ROUND((Source!DO75/100)*ROUND((ROUND((Source!AF75*Source!AV75*Source!I75),2)),2), 2)</f>
        <v>0</v>
      </c>
      <c r="T175">
        <f>Source!Y75</f>
        <v>0</v>
      </c>
      <c r="U175">
        <f>ROUND((175/100)*ROUND((ROUND((Source!AE75*Source!AV75*Source!I75),2)),2), 2)</f>
        <v>3.73</v>
      </c>
      <c r="V175">
        <f>ROUND((157/100)*ROUND(ROUND((ROUND((Source!AE75*Source!AV75*Source!I75),2)*Source!BS75),2), 2), 2)</f>
        <v>83.01</v>
      </c>
    </row>
    <row r="176" spans="1:28" ht="38.25" x14ac:dyDescent="0.2">
      <c r="C176" s="20" t="str">
        <f>"Объем: "&amp;Source!I75&amp;"=(((0,001*"&amp;"100*"&amp;"2,4+"&amp;"0,001*"&amp;"100*"&amp;"2,4+"&amp;"0,001*"&amp;"100*"&amp;"2,4)*"&amp;"18)/"&amp;"18*"&amp;"4)/"&amp;"2"</f>
        <v>Объем: 1,44=(((0,001*100*2,4+0,001*100*2,4+0,001*100*2,4)*18)/18*4)/2</v>
      </c>
    </row>
    <row r="177" spans="1:27" ht="14.25" x14ac:dyDescent="0.2">
      <c r="A177" s="13"/>
      <c r="B177" s="14"/>
      <c r="C177" s="14" t="s">
        <v>631</v>
      </c>
      <c r="D177" s="16"/>
      <c r="E177" s="15"/>
      <c r="F177" s="18">
        <f>Source!AM75</f>
        <v>8.86</v>
      </c>
      <c r="G177" s="17" t="str">
        <f>Source!DE75</f>
        <v/>
      </c>
      <c r="H177" s="15">
        <f>Source!AV75</f>
        <v>1</v>
      </c>
      <c r="I177" s="19">
        <f>(ROUND((ROUND(((Source!ET75)*Source!AV75*Source!I75),2)),2)+ROUND((ROUND(((Source!AE75-(Source!EU75))*Source!AV75*Source!I75),2)),2))</f>
        <v>12.76</v>
      </c>
      <c r="J177" s="15">
        <f>IF(Source!BB75&lt;&gt; 0, Source!BB75, 1)</f>
        <v>8.93</v>
      </c>
      <c r="K177" s="19">
        <f>Source!Q75</f>
        <v>113.95</v>
      </c>
    </row>
    <row r="178" spans="1:27" ht="14.25" x14ac:dyDescent="0.2">
      <c r="A178" s="13"/>
      <c r="B178" s="14"/>
      <c r="C178" s="14" t="s">
        <v>632</v>
      </c>
      <c r="D178" s="16"/>
      <c r="E178" s="15"/>
      <c r="F178" s="18">
        <f>Source!AN75</f>
        <v>1.48</v>
      </c>
      <c r="G178" s="17" t="str">
        <f>Source!DF75</f>
        <v/>
      </c>
      <c r="H178" s="15">
        <f>Source!AV75</f>
        <v>1</v>
      </c>
      <c r="I178" s="21">
        <f>ROUND((ROUND((Source!AE75*Source!AV75*Source!I75),2)),2)</f>
        <v>2.13</v>
      </c>
      <c r="J178" s="15">
        <f>IF(Source!BS75&lt;&gt; 0, Source!BS75, 1)</f>
        <v>24.82</v>
      </c>
      <c r="K178" s="21">
        <f>Source!R75</f>
        <v>52.87</v>
      </c>
      <c r="W178">
        <f>I178</f>
        <v>2.13</v>
      </c>
    </row>
    <row r="179" spans="1:27" ht="14.25" x14ac:dyDescent="0.2">
      <c r="A179" s="23"/>
      <c r="B179" s="24"/>
      <c r="C179" s="24" t="s">
        <v>636</v>
      </c>
      <c r="D179" s="25" t="s">
        <v>634</v>
      </c>
      <c r="E179" s="26">
        <f>175</f>
        <v>175</v>
      </c>
      <c r="F179" s="27"/>
      <c r="G179" s="28"/>
      <c r="H179" s="26"/>
      <c r="I179" s="29">
        <f>SUM(U175:U178)</f>
        <v>3.73</v>
      </c>
      <c r="J179" s="26">
        <f>157</f>
        <v>157</v>
      </c>
      <c r="K179" s="29">
        <f>SUM(V175:V178)</f>
        <v>83.01</v>
      </c>
    </row>
    <row r="180" spans="1:27" ht="15" x14ac:dyDescent="0.25">
      <c r="A180" s="30"/>
      <c r="B180" s="30"/>
      <c r="C180" s="31" t="s">
        <v>639</v>
      </c>
      <c r="D180" s="30"/>
      <c r="E180" s="30"/>
      <c r="F180" s="30"/>
      <c r="G180" s="30"/>
      <c r="H180" s="44">
        <f>I177+I179</f>
        <v>16.489999999999998</v>
      </c>
      <c r="I180" s="44"/>
      <c r="J180" s="44">
        <f>K177+K179</f>
        <v>196.96</v>
      </c>
      <c r="K180" s="44"/>
      <c r="O180" s="22">
        <f>I177+I179</f>
        <v>16.489999999999998</v>
      </c>
      <c r="P180" s="22">
        <f>K177+K179</f>
        <v>196.96</v>
      </c>
      <c r="X180">
        <f>IF(Source!BI75&lt;=1,I177+I179-0, 0)</f>
        <v>16.489999999999998</v>
      </c>
      <c r="Y180">
        <f>IF(Source!BI75=2,I177+I179-0, 0)</f>
        <v>0</v>
      </c>
      <c r="Z180">
        <f>IF(Source!BI75=3,I177+I179-0, 0)</f>
        <v>0</v>
      </c>
      <c r="AA180">
        <f>IF(Source!BI75=4,I177+I179,0)</f>
        <v>0</v>
      </c>
    </row>
    <row r="183" spans="1:27" ht="15" x14ac:dyDescent="0.25">
      <c r="A183" s="41" t="str">
        <f>CONCATENATE("Итого по подразделу: ",IF(Source!G77&lt;&gt;"Новый подраздел", Source!G77, ""))</f>
        <v>Итого по подразделу: Строительные работы</v>
      </c>
      <c r="B183" s="41"/>
      <c r="C183" s="41"/>
      <c r="D183" s="41"/>
      <c r="E183" s="41"/>
      <c r="F183" s="41"/>
      <c r="G183" s="41"/>
      <c r="H183" s="42">
        <f>SUM(O31:O182)</f>
        <v>100286.39</v>
      </c>
      <c r="I183" s="43"/>
      <c r="J183" s="42">
        <f>SUM(P31:P182)</f>
        <v>580778.95999999985</v>
      </c>
      <c r="K183" s="43"/>
    </row>
    <row r="184" spans="1:27" hidden="1" x14ac:dyDescent="0.2">
      <c r="A184" t="s">
        <v>645</v>
      </c>
      <c r="H184">
        <f>SUM(AC31:AC183)</f>
        <v>0</v>
      </c>
      <c r="J184">
        <f>SUM(AD31:AD183)</f>
        <v>0</v>
      </c>
    </row>
    <row r="185" spans="1:27" hidden="1" x14ac:dyDescent="0.2">
      <c r="A185" t="s">
        <v>646</v>
      </c>
      <c r="H185">
        <f>SUM(AE31:AE184)</f>
        <v>0</v>
      </c>
      <c r="J185">
        <f>SUM(AF31:AF184)</f>
        <v>0</v>
      </c>
    </row>
    <row r="187" spans="1:27" ht="16.5" x14ac:dyDescent="0.25">
      <c r="A187" s="45" t="str">
        <f>CONCATENATE("Подраздел: ",IF(Source!G107&lt;&gt;"Новый подраздел", Source!G107, ""))</f>
        <v>Подраздел: Монтажные работы</v>
      </c>
      <c r="B187" s="45"/>
      <c r="C187" s="45"/>
      <c r="D187" s="45"/>
      <c r="E187" s="45"/>
      <c r="F187" s="45"/>
      <c r="G187" s="45"/>
      <c r="H187" s="45"/>
      <c r="I187" s="45"/>
      <c r="J187" s="45"/>
      <c r="K187" s="45"/>
    </row>
    <row r="188" spans="1:27" ht="42.75" x14ac:dyDescent="0.2">
      <c r="A188" s="13" t="str">
        <f>Source!E112</f>
        <v>15</v>
      </c>
      <c r="B188" s="14" t="str">
        <f>Source!F112</f>
        <v>3.28-111-1</v>
      </c>
      <c r="C188" s="14" t="s">
        <v>193</v>
      </c>
      <c r="D188" s="16" t="str">
        <f>Source!H112</f>
        <v>1 консоль</v>
      </c>
      <c r="E188" s="15">
        <f>Source!I112</f>
        <v>2</v>
      </c>
      <c r="F188" s="18"/>
      <c r="G188" s="17"/>
      <c r="H188" s="15"/>
      <c r="I188" s="19"/>
      <c r="J188" s="15"/>
      <c r="K188" s="19"/>
      <c r="Q188">
        <f>ROUND((Source!DN112/100)*ROUND((ROUND((Source!AF112*Source!AV112*Source!I112),2)),2), 2)</f>
        <v>152.69</v>
      </c>
      <c r="R188">
        <f>Source!X112</f>
        <v>3031.78</v>
      </c>
      <c r="S188">
        <f>ROUND((Source!DO112/100)*ROUND((ROUND((Source!AF112*Source!AV112*Source!I112),2)),2), 2)</f>
        <v>159.05000000000001</v>
      </c>
      <c r="T188">
        <f>Source!Y112</f>
        <v>1863.28</v>
      </c>
      <c r="U188">
        <f>ROUND((175/100)*ROUND((ROUND((Source!AE112*Source!AV112*Source!I112),2)),2), 2)</f>
        <v>211.93</v>
      </c>
      <c r="V188">
        <f>ROUND((157/100)*ROUND(ROUND((ROUND((Source!AE112*Source!AV112*Source!I112),2)*Source!BS112),2), 2), 2)</f>
        <v>4718.95</v>
      </c>
    </row>
    <row r="189" spans="1:27" ht="14.25" x14ac:dyDescent="0.2">
      <c r="A189" s="13"/>
      <c r="B189" s="14"/>
      <c r="C189" s="14" t="s">
        <v>630</v>
      </c>
      <c r="D189" s="16"/>
      <c r="E189" s="15"/>
      <c r="F189" s="18">
        <f>Source!AO112</f>
        <v>63.62</v>
      </c>
      <c r="G189" s="17" t="str">
        <f>Source!DG112</f>
        <v/>
      </c>
      <c r="H189" s="15">
        <f>Source!AV112</f>
        <v>1</v>
      </c>
      <c r="I189" s="19">
        <f>ROUND((ROUND((Source!AF112*Source!AV112*Source!I112),2)),2)</f>
        <v>127.24</v>
      </c>
      <c r="J189" s="15">
        <f>IF(Source!BA112&lt;&gt; 0, Source!BA112, 1)</f>
        <v>24.82</v>
      </c>
      <c r="K189" s="19">
        <f>Source!S112</f>
        <v>3158.1</v>
      </c>
      <c r="W189">
        <f>I189</f>
        <v>127.24</v>
      </c>
    </row>
    <row r="190" spans="1:27" ht="14.25" x14ac:dyDescent="0.2">
      <c r="A190" s="13"/>
      <c r="B190" s="14"/>
      <c r="C190" s="14" t="s">
        <v>631</v>
      </c>
      <c r="D190" s="16"/>
      <c r="E190" s="15"/>
      <c r="F190" s="18">
        <f>Source!AM112</f>
        <v>244.76</v>
      </c>
      <c r="G190" s="17" t="str">
        <f>Source!DE112</f>
        <v/>
      </c>
      <c r="H190" s="15">
        <f>Source!AV112</f>
        <v>1</v>
      </c>
      <c r="I190" s="19">
        <f>(ROUND((ROUND(((Source!ET112)*Source!AV112*Source!I112),2)),2)+ROUND((ROUND(((Source!AE112-(Source!EU112))*Source!AV112*Source!I112),2)),2))</f>
        <v>489.52</v>
      </c>
      <c r="J190" s="15">
        <f>IF(Source!BB112&lt;&gt; 0, Source!BB112, 1)</f>
        <v>11.18</v>
      </c>
      <c r="K190" s="19">
        <f>Source!Q112</f>
        <v>5472.83</v>
      </c>
    </row>
    <row r="191" spans="1:27" ht="14.25" x14ac:dyDescent="0.2">
      <c r="A191" s="13"/>
      <c r="B191" s="14"/>
      <c r="C191" s="14" t="s">
        <v>632</v>
      </c>
      <c r="D191" s="16"/>
      <c r="E191" s="15"/>
      <c r="F191" s="18">
        <f>Source!AN112</f>
        <v>60.55</v>
      </c>
      <c r="G191" s="17" t="str">
        <f>Source!DF112</f>
        <v/>
      </c>
      <c r="H191" s="15">
        <f>Source!AV112</f>
        <v>1</v>
      </c>
      <c r="I191" s="21">
        <f>ROUND((ROUND((Source!AE112*Source!AV112*Source!I112),2)),2)</f>
        <v>121.1</v>
      </c>
      <c r="J191" s="15">
        <f>IF(Source!BS112&lt;&gt; 0, Source!BS112, 1)</f>
        <v>24.82</v>
      </c>
      <c r="K191" s="21">
        <f>Source!R112</f>
        <v>3005.7</v>
      </c>
      <c r="W191">
        <f>I191</f>
        <v>121.1</v>
      </c>
    </row>
    <row r="192" spans="1:27" ht="14.25" x14ac:dyDescent="0.2">
      <c r="A192" s="13"/>
      <c r="B192" s="14"/>
      <c r="C192" s="14" t="s">
        <v>633</v>
      </c>
      <c r="D192" s="16" t="s">
        <v>634</v>
      </c>
      <c r="E192" s="15">
        <f>Source!DN112</f>
        <v>120</v>
      </c>
      <c r="F192" s="18"/>
      <c r="G192" s="17"/>
      <c r="H192" s="15"/>
      <c r="I192" s="19">
        <f>SUM(Q188:Q191)</f>
        <v>152.69</v>
      </c>
      <c r="J192" s="15">
        <f>Source!BZ112</f>
        <v>96</v>
      </c>
      <c r="K192" s="19">
        <f>SUM(R188:R191)</f>
        <v>3031.78</v>
      </c>
    </row>
    <row r="193" spans="1:28" ht="14.25" x14ac:dyDescent="0.2">
      <c r="A193" s="13"/>
      <c r="B193" s="14"/>
      <c r="C193" s="14" t="s">
        <v>635</v>
      </c>
      <c r="D193" s="16" t="s">
        <v>634</v>
      </c>
      <c r="E193" s="15">
        <f>Source!DO112</f>
        <v>125</v>
      </c>
      <c r="F193" s="18"/>
      <c r="G193" s="17"/>
      <c r="H193" s="15"/>
      <c r="I193" s="19">
        <f>SUM(S188:S192)</f>
        <v>159.05000000000001</v>
      </c>
      <c r="J193" s="15">
        <f>Source!CA112</f>
        <v>59</v>
      </c>
      <c r="K193" s="19">
        <f>SUM(T188:T192)</f>
        <v>1863.28</v>
      </c>
    </row>
    <row r="194" spans="1:28" ht="14.25" x14ac:dyDescent="0.2">
      <c r="A194" s="13"/>
      <c r="B194" s="14"/>
      <c r="C194" s="14" t="s">
        <v>636</v>
      </c>
      <c r="D194" s="16" t="s">
        <v>634</v>
      </c>
      <c r="E194" s="15">
        <f>175</f>
        <v>175</v>
      </c>
      <c r="F194" s="18"/>
      <c r="G194" s="17"/>
      <c r="H194" s="15"/>
      <c r="I194" s="19">
        <f>SUM(U188:U193)</f>
        <v>211.93</v>
      </c>
      <c r="J194" s="15">
        <f>157</f>
        <v>157</v>
      </c>
      <c r="K194" s="19">
        <f>SUM(V188:V193)</f>
        <v>4718.95</v>
      </c>
    </row>
    <row r="195" spans="1:28" ht="14.25" x14ac:dyDescent="0.2">
      <c r="A195" s="23"/>
      <c r="B195" s="24"/>
      <c r="C195" s="24" t="s">
        <v>637</v>
      </c>
      <c r="D195" s="25" t="s">
        <v>638</v>
      </c>
      <c r="E195" s="26">
        <f>Source!AQ112</f>
        <v>5.48</v>
      </c>
      <c r="F195" s="27"/>
      <c r="G195" s="28" t="str">
        <f>Source!DI112</f>
        <v/>
      </c>
      <c r="H195" s="26">
        <f>Source!AV112</f>
        <v>1</v>
      </c>
      <c r="I195" s="29">
        <f>Source!U112</f>
        <v>10.96</v>
      </c>
      <c r="J195" s="26"/>
      <c r="K195" s="29"/>
      <c r="AB195" s="22">
        <f>I195</f>
        <v>10.96</v>
      </c>
    </row>
    <row r="196" spans="1:28" ht="15" x14ac:dyDescent="0.25">
      <c r="A196" s="30"/>
      <c r="B196" s="30"/>
      <c r="C196" s="31" t="s">
        <v>639</v>
      </c>
      <c r="D196" s="30"/>
      <c r="E196" s="30"/>
      <c r="F196" s="30"/>
      <c r="G196" s="30"/>
      <c r="H196" s="44">
        <f>I189+I190+I192+I193+I194</f>
        <v>1140.43</v>
      </c>
      <c r="I196" s="44"/>
      <c r="J196" s="44">
        <f>K189+K190+K192+K193+K194</f>
        <v>18244.940000000002</v>
      </c>
      <c r="K196" s="44"/>
      <c r="O196" s="22">
        <f>I189+I190+I192+I193+I194</f>
        <v>1140.43</v>
      </c>
      <c r="P196" s="22">
        <f>K189+K190+K192+K193+K194</f>
        <v>18244.940000000002</v>
      </c>
      <c r="X196">
        <f>IF(Source!BI112&lt;=1,I189+I190+I192+I193+I194-0, 0)</f>
        <v>1140.43</v>
      </c>
      <c r="Y196">
        <f>IF(Source!BI112=2,I189+I190+I192+I193+I194-0, 0)</f>
        <v>0</v>
      </c>
      <c r="Z196">
        <f>IF(Source!BI112=3,I189+I190+I192+I193+I194-0, 0)</f>
        <v>0</v>
      </c>
      <c r="AA196">
        <f>IF(Source!BI112=4,I189+I190+I192+I193+I194,0)</f>
        <v>0</v>
      </c>
    </row>
    <row r="198" spans="1:28" ht="42.75" x14ac:dyDescent="0.2">
      <c r="A198" s="13" t="str">
        <f>Source!E114</f>
        <v>16</v>
      </c>
      <c r="B198" s="14" t="str">
        <f>Source!F114</f>
        <v>4.8-143-1</v>
      </c>
      <c r="C198" s="14" t="s">
        <v>200</v>
      </c>
      <c r="D198" s="16" t="str">
        <f>Source!H114</f>
        <v>1  ШТ.</v>
      </c>
      <c r="E198" s="15">
        <f>Source!I114</f>
        <v>2</v>
      </c>
      <c r="F198" s="18"/>
      <c r="G198" s="17"/>
      <c r="H198" s="15"/>
      <c r="I198" s="19"/>
      <c r="J198" s="15"/>
      <c r="K198" s="19"/>
      <c r="Q198">
        <f>ROUND((Source!DN114/100)*ROUND((ROUND((Source!AF114*Source!AV114*Source!I114),2)),2), 2)</f>
        <v>84.29</v>
      </c>
      <c r="R198">
        <f>Source!X114</f>
        <v>1681.16</v>
      </c>
      <c r="S198">
        <f>ROUND((Source!DO114/100)*ROUND((ROUND((Source!AF114*Source!AV114*Source!I114),2)),2), 2)</f>
        <v>52.68</v>
      </c>
      <c r="T198">
        <f>Source!Y114</f>
        <v>803.22</v>
      </c>
      <c r="U198">
        <f>ROUND((175/100)*ROUND((ROUND((Source!AE114*Source!AV114*Source!I114),2)),2), 2)</f>
        <v>104.58</v>
      </c>
      <c r="V198">
        <f>ROUND((157/100)*ROUND(ROUND((ROUND((Source!AE114*Source!AV114*Source!I114),2)*Source!BS114),2), 2), 2)</f>
        <v>2328.69</v>
      </c>
    </row>
    <row r="199" spans="1:28" ht="14.25" x14ac:dyDescent="0.2">
      <c r="A199" s="13"/>
      <c r="B199" s="14"/>
      <c r="C199" s="14" t="s">
        <v>630</v>
      </c>
      <c r="D199" s="16"/>
      <c r="E199" s="15"/>
      <c r="F199" s="18">
        <f>Source!AO114</f>
        <v>37.630000000000003</v>
      </c>
      <c r="G199" s="17" t="str">
        <f>Source!DG114</f>
        <v/>
      </c>
      <c r="H199" s="15">
        <f>Source!AV114</f>
        <v>1</v>
      </c>
      <c r="I199" s="19">
        <f>ROUND((ROUND((Source!AF114*Source!AV114*Source!I114),2)),2)</f>
        <v>75.260000000000005</v>
      </c>
      <c r="J199" s="15">
        <f>IF(Source!BA114&lt;&gt; 0, Source!BA114, 1)</f>
        <v>24.82</v>
      </c>
      <c r="K199" s="19">
        <f>Source!S114</f>
        <v>1867.95</v>
      </c>
      <c r="W199">
        <f>I199</f>
        <v>75.260000000000005</v>
      </c>
    </row>
    <row r="200" spans="1:28" ht="14.25" x14ac:dyDescent="0.2">
      <c r="A200" s="13"/>
      <c r="B200" s="14"/>
      <c r="C200" s="14" t="s">
        <v>631</v>
      </c>
      <c r="D200" s="16"/>
      <c r="E200" s="15"/>
      <c r="F200" s="18">
        <f>Source!AM114</f>
        <v>150.65</v>
      </c>
      <c r="G200" s="17" t="str">
        <f>Source!DE114</f>
        <v/>
      </c>
      <c r="H200" s="15">
        <f>Source!AV114</f>
        <v>1</v>
      </c>
      <c r="I200" s="19">
        <f>(ROUND((ROUND(((Source!ET114)*Source!AV114*Source!I114),2)),2)+ROUND((ROUND(((Source!AE114-(Source!EU114))*Source!AV114*Source!I114),2)),2))</f>
        <v>301.3</v>
      </c>
      <c r="J200" s="15">
        <f>IF(Source!BB114&lt;&gt; 0, Source!BB114, 1)</f>
        <v>9.52</v>
      </c>
      <c r="K200" s="19">
        <f>Source!Q114</f>
        <v>2868.38</v>
      </c>
    </row>
    <row r="201" spans="1:28" ht="14.25" x14ac:dyDescent="0.2">
      <c r="A201" s="13"/>
      <c r="B201" s="14"/>
      <c r="C201" s="14" t="s">
        <v>632</v>
      </c>
      <c r="D201" s="16"/>
      <c r="E201" s="15"/>
      <c r="F201" s="18">
        <f>Source!AN114</f>
        <v>29.88</v>
      </c>
      <c r="G201" s="17" t="str">
        <f>Source!DF114</f>
        <v/>
      </c>
      <c r="H201" s="15">
        <f>Source!AV114</f>
        <v>1</v>
      </c>
      <c r="I201" s="21">
        <f>ROUND((ROUND((Source!AE114*Source!AV114*Source!I114),2)),2)</f>
        <v>59.76</v>
      </c>
      <c r="J201" s="15">
        <f>IF(Source!BS114&lt;&gt; 0, Source!BS114, 1)</f>
        <v>24.82</v>
      </c>
      <c r="K201" s="21">
        <f>Source!R114</f>
        <v>1483.24</v>
      </c>
      <c r="W201">
        <f>I201</f>
        <v>59.76</v>
      </c>
    </row>
    <row r="202" spans="1:28" ht="14.25" x14ac:dyDescent="0.2">
      <c r="A202" s="13"/>
      <c r="B202" s="14"/>
      <c r="C202" s="14" t="s">
        <v>640</v>
      </c>
      <c r="D202" s="16"/>
      <c r="E202" s="15"/>
      <c r="F202" s="18">
        <f>Source!AL114</f>
        <v>5.72</v>
      </c>
      <c r="G202" s="17" t="str">
        <f>Source!DD114</f>
        <v/>
      </c>
      <c r="H202" s="15">
        <f>Source!AW114</f>
        <v>1</v>
      </c>
      <c r="I202" s="19">
        <f>ROUND((ROUND((Source!AC114*Source!AW114*Source!I114),2)),2)</f>
        <v>11.44</v>
      </c>
      <c r="J202" s="15">
        <f>IF(Source!BC114&lt;&gt; 0, Source!BC114, 1)</f>
        <v>5.82</v>
      </c>
      <c r="K202" s="19">
        <f>Source!P114</f>
        <v>66.58</v>
      </c>
    </row>
    <row r="203" spans="1:28" ht="54" x14ac:dyDescent="0.2">
      <c r="A203" s="13" t="str">
        <f>Source!E116</f>
        <v>16,1</v>
      </c>
      <c r="B203" s="14" t="str">
        <f>Source!F116</f>
        <v>Цена поставщика</v>
      </c>
      <c r="C203" s="14" t="s">
        <v>647</v>
      </c>
      <c r="D203" s="16" t="str">
        <f>Source!H116</f>
        <v>ШТ</v>
      </c>
      <c r="E203" s="15">
        <f>Source!I116</f>
        <v>2</v>
      </c>
      <c r="F203" s="18">
        <f>Source!AK116</f>
        <v>1601.21</v>
      </c>
      <c r="G203" s="32" t="s">
        <v>3</v>
      </c>
      <c r="H203" s="15">
        <f>Source!AW116</f>
        <v>1</v>
      </c>
      <c r="I203" s="19">
        <f>ROUND((ROUND((Source!AC116*Source!AW116*Source!I116),2)),2)+(ROUND((ROUND(((Source!ET116)*Source!AV116*Source!I116),2)),2)+ROUND((ROUND(((Source!AE116-(Source!EU116))*Source!AV116*Source!I116),2)),2))+ROUND((ROUND((Source!AF116*Source!AV116*Source!I116),2)),2)</f>
        <v>3202.42</v>
      </c>
      <c r="J203" s="15">
        <f>IF(Source!BC116&lt;&gt; 0, Source!BC116, 1)</f>
        <v>5.65</v>
      </c>
      <c r="K203" s="19">
        <f>Source!O116</f>
        <v>18093.669999999998</v>
      </c>
      <c r="Q203">
        <f>ROUND((Source!DN116/100)*ROUND((ROUND((Source!AF116*Source!AV116*Source!I116),2)),2), 2)</f>
        <v>0</v>
      </c>
      <c r="R203">
        <f>Source!X116</f>
        <v>0</v>
      </c>
      <c r="S203">
        <f>ROUND((Source!DO116/100)*ROUND((ROUND((Source!AF116*Source!AV116*Source!I116),2)),2), 2)</f>
        <v>0</v>
      </c>
      <c r="T203">
        <f>Source!Y116</f>
        <v>0</v>
      </c>
      <c r="U203">
        <f>ROUND((175/100)*ROUND((ROUND((Source!AE116*Source!AV116*Source!I116),2)),2), 2)</f>
        <v>0</v>
      </c>
      <c r="V203">
        <f>ROUND((157/100)*ROUND(ROUND((ROUND((Source!AE116*Source!AV116*Source!I116),2)*Source!BS116),2), 2), 2)</f>
        <v>0</v>
      </c>
      <c r="X203">
        <f>IF(Source!BI116&lt;=1,I203, 0)</f>
        <v>0</v>
      </c>
      <c r="Y203">
        <f>IF(Source!BI116=2,I203, 0)</f>
        <v>3202.42</v>
      </c>
      <c r="Z203">
        <f>IF(Source!BI116=3,I203, 0)</f>
        <v>0</v>
      </c>
      <c r="AA203">
        <f>IF(Source!BI116=4,I203, 0)</f>
        <v>0</v>
      </c>
    </row>
    <row r="204" spans="1:28" ht="14.25" x14ac:dyDescent="0.2">
      <c r="A204" s="13"/>
      <c r="B204" s="14"/>
      <c r="C204" s="14" t="s">
        <v>633</v>
      </c>
      <c r="D204" s="16" t="s">
        <v>634</v>
      </c>
      <c r="E204" s="15">
        <f>Source!DN114</f>
        <v>112</v>
      </c>
      <c r="F204" s="18"/>
      <c r="G204" s="17"/>
      <c r="H204" s="15"/>
      <c r="I204" s="19">
        <f>SUM(Q198:Q203)</f>
        <v>84.29</v>
      </c>
      <c r="J204" s="15">
        <f>Source!BZ114</f>
        <v>90</v>
      </c>
      <c r="K204" s="19">
        <f>SUM(R198:R203)</f>
        <v>1681.16</v>
      </c>
    </row>
    <row r="205" spans="1:28" ht="14.25" x14ac:dyDescent="0.2">
      <c r="A205" s="13"/>
      <c r="B205" s="14"/>
      <c r="C205" s="14" t="s">
        <v>635</v>
      </c>
      <c r="D205" s="16" t="s">
        <v>634</v>
      </c>
      <c r="E205" s="15">
        <f>Source!DO114</f>
        <v>70</v>
      </c>
      <c r="F205" s="18"/>
      <c r="G205" s="17"/>
      <c r="H205" s="15"/>
      <c r="I205" s="19">
        <f>SUM(S198:S204)</f>
        <v>52.68</v>
      </c>
      <c r="J205" s="15">
        <f>Source!CA114</f>
        <v>43</v>
      </c>
      <c r="K205" s="19">
        <f>SUM(T198:T204)</f>
        <v>803.22</v>
      </c>
    </row>
    <row r="206" spans="1:28" ht="14.25" x14ac:dyDescent="0.2">
      <c r="A206" s="13"/>
      <c r="B206" s="14"/>
      <c r="C206" s="14" t="s">
        <v>636</v>
      </c>
      <c r="D206" s="16" t="s">
        <v>634</v>
      </c>
      <c r="E206" s="15">
        <f>175</f>
        <v>175</v>
      </c>
      <c r="F206" s="18"/>
      <c r="G206" s="17"/>
      <c r="H206" s="15"/>
      <c r="I206" s="19">
        <f>SUM(U198:U205)</f>
        <v>104.58</v>
      </c>
      <c r="J206" s="15">
        <f>157</f>
        <v>157</v>
      </c>
      <c r="K206" s="19">
        <f>SUM(V198:V205)</f>
        <v>2328.69</v>
      </c>
    </row>
    <row r="207" spans="1:28" ht="14.25" x14ac:dyDescent="0.2">
      <c r="A207" s="23"/>
      <c r="B207" s="24"/>
      <c r="C207" s="24" t="s">
        <v>637</v>
      </c>
      <c r="D207" s="25" t="s">
        <v>638</v>
      </c>
      <c r="E207" s="26">
        <f>Source!AQ114</f>
        <v>2.94</v>
      </c>
      <c r="F207" s="27"/>
      <c r="G207" s="28" t="str">
        <f>Source!DI114</f>
        <v/>
      </c>
      <c r="H207" s="26">
        <f>Source!AV114</f>
        <v>1</v>
      </c>
      <c r="I207" s="29">
        <f>Source!U114</f>
        <v>5.88</v>
      </c>
      <c r="J207" s="26"/>
      <c r="K207" s="29"/>
      <c r="AB207" s="22">
        <f>I207</f>
        <v>5.88</v>
      </c>
    </row>
    <row r="208" spans="1:28" ht="15" x14ac:dyDescent="0.25">
      <c r="A208" s="30"/>
      <c r="B208" s="30"/>
      <c r="C208" s="31" t="s">
        <v>639</v>
      </c>
      <c r="D208" s="30"/>
      <c r="E208" s="30"/>
      <c r="F208" s="30"/>
      <c r="G208" s="30"/>
      <c r="H208" s="44">
        <f>I199+I200+I202+I204+I205+I206+SUM(I203:I203)</f>
        <v>3831.9700000000003</v>
      </c>
      <c r="I208" s="44"/>
      <c r="J208" s="44">
        <f>K199+K200+K202+K204+K205+K206+SUM(K203:K203)</f>
        <v>27709.649999999998</v>
      </c>
      <c r="K208" s="44"/>
      <c r="O208" s="22">
        <f>I199+I200+I202+I204+I205+I206+SUM(I203:I203)</f>
        <v>3831.9700000000003</v>
      </c>
      <c r="P208" s="22">
        <f>K199+K200+K202+K204+K205+K206+SUM(K203:K203)</f>
        <v>27709.649999999998</v>
      </c>
      <c r="X208">
        <f>IF(Source!BI114&lt;=1,I199+I200+I202+I204+I205+I206-0, 0)</f>
        <v>0</v>
      </c>
      <c r="Y208">
        <f>IF(Source!BI114=2,I199+I200+I202+I204+I205+I206-0, 0)</f>
        <v>629.55000000000007</v>
      </c>
      <c r="Z208">
        <f>IF(Source!BI114=3,I199+I200+I202+I204+I205+I206-0, 0)</f>
        <v>0</v>
      </c>
      <c r="AA208">
        <f>IF(Source!BI114=4,I199+I200+I202+I204+I205+I206,0)</f>
        <v>0</v>
      </c>
    </row>
    <row r="210" spans="1:28" ht="28.5" x14ac:dyDescent="0.2">
      <c r="A210" s="13" t="str">
        <f>Source!E118</f>
        <v>17</v>
      </c>
      <c r="B210" s="14" t="str">
        <f>Source!F118</f>
        <v>4.8-144-1</v>
      </c>
      <c r="C210" s="14" t="s">
        <v>210</v>
      </c>
      <c r="D210" s="16" t="str">
        <f>Source!H118</f>
        <v>1  ШТ.</v>
      </c>
      <c r="E210" s="15">
        <f>Source!I118</f>
        <v>2</v>
      </c>
      <c r="F210" s="18"/>
      <c r="G210" s="17"/>
      <c r="H210" s="15"/>
      <c r="I210" s="19"/>
      <c r="J210" s="15"/>
      <c r="K210" s="19"/>
      <c r="Q210">
        <f>ROUND((Source!DN118/100)*ROUND((ROUND((Source!AF118*Source!AV118*Source!I118),2)),2), 2)</f>
        <v>28.54</v>
      </c>
      <c r="R210">
        <f>Source!X118</f>
        <v>569.16999999999996</v>
      </c>
      <c r="S210">
        <f>ROUND((Source!DO118/100)*ROUND((ROUND((Source!AF118*Source!AV118*Source!I118),2)),2), 2)</f>
        <v>17.84</v>
      </c>
      <c r="T210">
        <f>Source!Y118</f>
        <v>271.94</v>
      </c>
      <c r="U210">
        <f>ROUND((175/100)*ROUND((ROUND((Source!AE118*Source!AV118*Source!I118),2)),2), 2)</f>
        <v>0.42</v>
      </c>
      <c r="V210">
        <f>ROUND((157/100)*ROUND(ROUND((ROUND((Source!AE118*Source!AV118*Source!I118),2)*Source!BS118),2), 2), 2)</f>
        <v>9.36</v>
      </c>
    </row>
    <row r="211" spans="1:28" ht="14.25" x14ac:dyDescent="0.2">
      <c r="A211" s="13"/>
      <c r="B211" s="14"/>
      <c r="C211" s="14" t="s">
        <v>630</v>
      </c>
      <c r="D211" s="16"/>
      <c r="E211" s="15"/>
      <c r="F211" s="18">
        <f>Source!AO118</f>
        <v>12.74</v>
      </c>
      <c r="G211" s="17" t="str">
        <f>Source!DG118</f>
        <v/>
      </c>
      <c r="H211" s="15">
        <f>Source!AV118</f>
        <v>1</v>
      </c>
      <c r="I211" s="19">
        <f>ROUND((ROUND((Source!AF118*Source!AV118*Source!I118),2)),2)</f>
        <v>25.48</v>
      </c>
      <c r="J211" s="15">
        <f>IF(Source!BA118&lt;&gt; 0, Source!BA118, 1)</f>
        <v>24.82</v>
      </c>
      <c r="K211" s="19">
        <f>Source!S118</f>
        <v>632.41</v>
      </c>
      <c r="W211">
        <f>I211</f>
        <v>25.48</v>
      </c>
    </row>
    <row r="212" spans="1:28" ht="14.25" x14ac:dyDescent="0.2">
      <c r="A212" s="13"/>
      <c r="B212" s="14"/>
      <c r="C212" s="14" t="s">
        <v>631</v>
      </c>
      <c r="D212" s="16"/>
      <c r="E212" s="15"/>
      <c r="F212" s="18">
        <f>Source!AM118</f>
        <v>0.52</v>
      </c>
      <c r="G212" s="17" t="str">
        <f>Source!DE118</f>
        <v/>
      </c>
      <c r="H212" s="15">
        <f>Source!AV118</f>
        <v>1</v>
      </c>
      <c r="I212" s="19">
        <f>(ROUND((ROUND(((Source!ET118)*Source!AV118*Source!I118),2)),2)+ROUND((ROUND(((Source!AE118-(Source!EU118))*Source!AV118*Source!I118),2)),2))</f>
        <v>1.04</v>
      </c>
      <c r="J212" s="15">
        <f>IF(Source!BB118&lt;&gt; 0, Source!BB118, 1)</f>
        <v>10.130000000000001</v>
      </c>
      <c r="K212" s="19">
        <f>Source!Q118</f>
        <v>10.54</v>
      </c>
    </row>
    <row r="213" spans="1:28" ht="14.25" x14ac:dyDescent="0.2">
      <c r="A213" s="13"/>
      <c r="B213" s="14"/>
      <c r="C213" s="14" t="s">
        <v>632</v>
      </c>
      <c r="D213" s="16"/>
      <c r="E213" s="15"/>
      <c r="F213" s="18">
        <f>Source!AN118</f>
        <v>0.12</v>
      </c>
      <c r="G213" s="17" t="str">
        <f>Source!DF118</f>
        <v/>
      </c>
      <c r="H213" s="15">
        <f>Source!AV118</f>
        <v>1</v>
      </c>
      <c r="I213" s="21">
        <f>ROUND((ROUND((Source!AE118*Source!AV118*Source!I118),2)),2)</f>
        <v>0.24</v>
      </c>
      <c r="J213" s="15">
        <f>IF(Source!BS118&lt;&gt; 0, Source!BS118, 1)</f>
        <v>24.82</v>
      </c>
      <c r="K213" s="21">
        <f>Source!R118</f>
        <v>5.96</v>
      </c>
      <c r="W213">
        <f>I213</f>
        <v>0.24</v>
      </c>
    </row>
    <row r="214" spans="1:28" ht="14.25" x14ac:dyDescent="0.2">
      <c r="A214" s="13"/>
      <c r="B214" s="14"/>
      <c r="C214" s="14" t="s">
        <v>640</v>
      </c>
      <c r="D214" s="16"/>
      <c r="E214" s="15"/>
      <c r="F214" s="18">
        <f>Source!AL118</f>
        <v>0.83</v>
      </c>
      <c r="G214" s="17" t="str">
        <f>Source!DD118</f>
        <v/>
      </c>
      <c r="H214" s="15">
        <f>Source!AW118</f>
        <v>1</v>
      </c>
      <c r="I214" s="19">
        <f>ROUND((ROUND((Source!AC118*Source!AW118*Source!I118),2)),2)</f>
        <v>1.66</v>
      </c>
      <c r="J214" s="15">
        <f>IF(Source!BC118&lt;&gt; 0, Source!BC118, 1)</f>
        <v>5.82</v>
      </c>
      <c r="K214" s="19">
        <f>Source!P118</f>
        <v>9.66</v>
      </c>
    </row>
    <row r="215" spans="1:28" ht="54" x14ac:dyDescent="0.2">
      <c r="A215" s="13" t="str">
        <f>Source!E120</f>
        <v>17,1</v>
      </c>
      <c r="B215" s="14" t="str">
        <f>Source!F120</f>
        <v>Цена поставщика</v>
      </c>
      <c r="C215" s="14" t="s">
        <v>648</v>
      </c>
      <c r="D215" s="16" t="str">
        <f>Source!H120</f>
        <v>ШТ</v>
      </c>
      <c r="E215" s="15">
        <f>Source!I120</f>
        <v>2</v>
      </c>
      <c r="F215" s="18">
        <f>Source!AK120</f>
        <v>1285.22</v>
      </c>
      <c r="G215" s="32" t="s">
        <v>3</v>
      </c>
      <c r="H215" s="15">
        <f>Source!AW120</f>
        <v>1</v>
      </c>
      <c r="I215" s="19">
        <f>ROUND((ROUND((Source!AC120*Source!AW120*Source!I120),2)),2)+(ROUND((ROUND(((Source!ET120)*Source!AV120*Source!I120),2)),2)+ROUND((ROUND(((Source!AE120-(Source!EU120))*Source!AV120*Source!I120),2)),2))+ROUND((ROUND((Source!AF120*Source!AV120*Source!I120),2)),2)</f>
        <v>2570.44</v>
      </c>
      <c r="J215" s="15">
        <f>IF(Source!BC120&lt;&gt; 0, Source!BC120, 1)</f>
        <v>5.65</v>
      </c>
      <c r="K215" s="19">
        <f>Source!O120</f>
        <v>14522.99</v>
      </c>
      <c r="Q215">
        <f>ROUND((Source!DN120/100)*ROUND((ROUND((Source!AF120*Source!AV120*Source!I120),2)),2), 2)</f>
        <v>0</v>
      </c>
      <c r="R215">
        <f>Source!X120</f>
        <v>0</v>
      </c>
      <c r="S215">
        <f>ROUND((Source!DO120/100)*ROUND((ROUND((Source!AF120*Source!AV120*Source!I120),2)),2), 2)</f>
        <v>0</v>
      </c>
      <c r="T215">
        <f>Source!Y120</f>
        <v>0</v>
      </c>
      <c r="U215">
        <f>ROUND((175/100)*ROUND((ROUND((Source!AE120*Source!AV120*Source!I120),2)),2), 2)</f>
        <v>0</v>
      </c>
      <c r="V215">
        <f>ROUND((157/100)*ROUND(ROUND((ROUND((Source!AE120*Source!AV120*Source!I120),2)*Source!BS120),2), 2), 2)</f>
        <v>0</v>
      </c>
      <c r="X215">
        <f>IF(Source!BI120&lt;=1,I215, 0)</f>
        <v>0</v>
      </c>
      <c r="Y215">
        <f>IF(Source!BI120=2,I215, 0)</f>
        <v>2570.44</v>
      </c>
      <c r="Z215">
        <f>IF(Source!BI120=3,I215, 0)</f>
        <v>0</v>
      </c>
      <c r="AA215">
        <f>IF(Source!BI120=4,I215, 0)</f>
        <v>0</v>
      </c>
    </row>
    <row r="216" spans="1:28" ht="14.25" x14ac:dyDescent="0.2">
      <c r="A216" s="13"/>
      <c r="B216" s="14"/>
      <c r="C216" s="14" t="s">
        <v>633</v>
      </c>
      <c r="D216" s="16" t="s">
        <v>634</v>
      </c>
      <c r="E216" s="15">
        <f>Source!DN118</f>
        <v>112</v>
      </c>
      <c r="F216" s="18"/>
      <c r="G216" s="17"/>
      <c r="H216" s="15"/>
      <c r="I216" s="19">
        <f>SUM(Q210:Q215)</f>
        <v>28.54</v>
      </c>
      <c r="J216" s="15">
        <f>Source!BZ118</f>
        <v>90</v>
      </c>
      <c r="K216" s="19">
        <f>SUM(R210:R215)</f>
        <v>569.16999999999996</v>
      </c>
    </row>
    <row r="217" spans="1:28" ht="14.25" x14ac:dyDescent="0.2">
      <c r="A217" s="13"/>
      <c r="B217" s="14"/>
      <c r="C217" s="14" t="s">
        <v>635</v>
      </c>
      <c r="D217" s="16" t="s">
        <v>634</v>
      </c>
      <c r="E217" s="15">
        <f>Source!DO118</f>
        <v>70</v>
      </c>
      <c r="F217" s="18"/>
      <c r="G217" s="17"/>
      <c r="H217" s="15"/>
      <c r="I217" s="19">
        <f>SUM(S210:S216)</f>
        <v>17.84</v>
      </c>
      <c r="J217" s="15">
        <f>Source!CA118</f>
        <v>43</v>
      </c>
      <c r="K217" s="19">
        <f>SUM(T210:T216)</f>
        <v>271.94</v>
      </c>
    </row>
    <row r="218" spans="1:28" ht="14.25" x14ac:dyDescent="0.2">
      <c r="A218" s="13"/>
      <c r="B218" s="14"/>
      <c r="C218" s="14" t="s">
        <v>636</v>
      </c>
      <c r="D218" s="16" t="s">
        <v>634</v>
      </c>
      <c r="E218" s="15">
        <f>175</f>
        <v>175</v>
      </c>
      <c r="F218" s="18"/>
      <c r="G218" s="17"/>
      <c r="H218" s="15"/>
      <c r="I218" s="19">
        <f>SUM(U210:U217)</f>
        <v>0.42</v>
      </c>
      <c r="J218" s="15">
        <f>157</f>
        <v>157</v>
      </c>
      <c r="K218" s="19">
        <f>SUM(V210:V217)</f>
        <v>9.36</v>
      </c>
    </row>
    <row r="219" spans="1:28" ht="14.25" x14ac:dyDescent="0.2">
      <c r="A219" s="23"/>
      <c r="B219" s="24"/>
      <c r="C219" s="24" t="s">
        <v>637</v>
      </c>
      <c r="D219" s="25" t="s">
        <v>638</v>
      </c>
      <c r="E219" s="26">
        <f>Source!AQ118</f>
        <v>0.98</v>
      </c>
      <c r="F219" s="27"/>
      <c r="G219" s="28" t="str">
        <f>Source!DI118</f>
        <v/>
      </c>
      <c r="H219" s="26">
        <f>Source!AV118</f>
        <v>1</v>
      </c>
      <c r="I219" s="29">
        <f>Source!U118</f>
        <v>1.96</v>
      </c>
      <c r="J219" s="26"/>
      <c r="K219" s="29"/>
      <c r="AB219" s="22">
        <f>I219</f>
        <v>1.96</v>
      </c>
    </row>
    <row r="220" spans="1:28" ht="15" x14ac:dyDescent="0.25">
      <c r="A220" s="30"/>
      <c r="B220" s="30"/>
      <c r="C220" s="31" t="s">
        <v>639</v>
      </c>
      <c r="D220" s="30"/>
      <c r="E220" s="30"/>
      <c r="F220" s="30"/>
      <c r="G220" s="30"/>
      <c r="H220" s="44">
        <f>I211+I212+I214+I216+I217+I218+SUM(I215:I215)</f>
        <v>2645.42</v>
      </c>
      <c r="I220" s="44"/>
      <c r="J220" s="44">
        <f>K211+K212+K214+K216+K217+K218+SUM(K215:K215)</f>
        <v>16026.07</v>
      </c>
      <c r="K220" s="44"/>
      <c r="O220" s="22">
        <f>I211+I212+I214+I216+I217+I218+SUM(I215:I215)</f>
        <v>2645.42</v>
      </c>
      <c r="P220" s="22">
        <f>K211+K212+K214+K216+K217+K218+SUM(K215:K215)</f>
        <v>16026.07</v>
      </c>
      <c r="X220">
        <f>IF(Source!BI118&lt;=1,I211+I212+I214+I216+I217+I218-0, 0)</f>
        <v>0</v>
      </c>
      <c r="Y220">
        <f>IF(Source!BI118=2,I211+I212+I214+I216+I217+I218-0, 0)</f>
        <v>74.98</v>
      </c>
      <c r="Z220">
        <f>IF(Source!BI118=3,I211+I212+I214+I216+I217+I218-0, 0)</f>
        <v>0</v>
      </c>
      <c r="AA220">
        <f>IF(Source!BI118=4,I211+I212+I214+I216+I217+I218,0)</f>
        <v>0</v>
      </c>
    </row>
    <row r="222" spans="1:28" ht="28.5" x14ac:dyDescent="0.2">
      <c r="A222" s="13" t="str">
        <f>Source!E122</f>
        <v>18</v>
      </c>
      <c r="B222" s="14" t="str">
        <f>Source!F122</f>
        <v>4.8-149-3</v>
      </c>
      <c r="C222" s="14" t="s">
        <v>217</v>
      </c>
      <c r="D222" s="16" t="str">
        <f>Source!H122</f>
        <v>1  ШТ.</v>
      </c>
      <c r="E222" s="15">
        <f>Source!I122</f>
        <v>4</v>
      </c>
      <c r="F222" s="18"/>
      <c r="G222" s="17"/>
      <c r="H222" s="15"/>
      <c r="I222" s="19"/>
      <c r="J222" s="15"/>
      <c r="K222" s="19"/>
      <c r="Q222">
        <f>ROUND((Source!DN122/100)*ROUND((ROUND((Source!AF122*Source!AV122*Source!I122),2)),2), 2)</f>
        <v>65.989999999999995</v>
      </c>
      <c r="R222">
        <f>Source!X122</f>
        <v>1316.15</v>
      </c>
      <c r="S222">
        <f>ROUND((Source!DO122/100)*ROUND((ROUND((Source!AF122*Source!AV122*Source!I122),2)),2), 2)</f>
        <v>41.24</v>
      </c>
      <c r="T222">
        <f>Source!Y122</f>
        <v>628.83000000000004</v>
      </c>
      <c r="U222">
        <f>ROUND((175/100)*ROUND((ROUND((Source!AE122*Source!AV122*Source!I122),2)),2), 2)</f>
        <v>56.84</v>
      </c>
      <c r="V222">
        <f>ROUND((157/100)*ROUND(ROUND((ROUND((Source!AE122*Source!AV122*Source!I122),2)*Source!BS122),2), 2), 2)</f>
        <v>1265.6600000000001</v>
      </c>
    </row>
    <row r="223" spans="1:28" ht="14.25" x14ac:dyDescent="0.2">
      <c r="A223" s="13"/>
      <c r="B223" s="14"/>
      <c r="C223" s="14" t="s">
        <v>630</v>
      </c>
      <c r="D223" s="16"/>
      <c r="E223" s="15"/>
      <c r="F223" s="18">
        <f>Source!AO122</f>
        <v>14.73</v>
      </c>
      <c r="G223" s="17" t="str">
        <f>Source!DG122</f>
        <v/>
      </c>
      <c r="H223" s="15">
        <f>Source!AV122</f>
        <v>1</v>
      </c>
      <c r="I223" s="19">
        <f>ROUND((ROUND((Source!AF122*Source!AV122*Source!I122),2)),2)</f>
        <v>58.92</v>
      </c>
      <c r="J223" s="15">
        <f>IF(Source!BA122&lt;&gt; 0, Source!BA122, 1)</f>
        <v>24.82</v>
      </c>
      <c r="K223" s="19">
        <f>Source!S122</f>
        <v>1462.39</v>
      </c>
      <c r="W223">
        <f>I223</f>
        <v>58.92</v>
      </c>
    </row>
    <row r="224" spans="1:28" ht="14.25" x14ac:dyDescent="0.2">
      <c r="A224" s="13"/>
      <c r="B224" s="14"/>
      <c r="C224" s="14" t="s">
        <v>631</v>
      </c>
      <c r="D224" s="16"/>
      <c r="E224" s="15"/>
      <c r="F224" s="18">
        <f>Source!AM122</f>
        <v>40.86</v>
      </c>
      <c r="G224" s="17" t="str">
        <f>Source!DE122</f>
        <v/>
      </c>
      <c r="H224" s="15">
        <f>Source!AV122</f>
        <v>1</v>
      </c>
      <c r="I224" s="19">
        <f>(ROUND((ROUND(((Source!ET122)*Source!AV122*Source!I122),2)),2)+ROUND((ROUND(((Source!AE122-(Source!EU122))*Source!AV122*Source!I122),2)),2))</f>
        <v>163.44</v>
      </c>
      <c r="J224" s="15">
        <f>IF(Source!BB122&lt;&gt; 0, Source!BB122, 1)</f>
        <v>9.5299999999999994</v>
      </c>
      <c r="K224" s="19">
        <f>Source!Q122</f>
        <v>1557.58</v>
      </c>
    </row>
    <row r="225" spans="1:28" ht="14.25" x14ac:dyDescent="0.2">
      <c r="A225" s="13"/>
      <c r="B225" s="14"/>
      <c r="C225" s="14" t="s">
        <v>632</v>
      </c>
      <c r="D225" s="16"/>
      <c r="E225" s="15"/>
      <c r="F225" s="18">
        <f>Source!AN122</f>
        <v>8.1199999999999992</v>
      </c>
      <c r="G225" s="17" t="str">
        <f>Source!DF122</f>
        <v/>
      </c>
      <c r="H225" s="15">
        <f>Source!AV122</f>
        <v>1</v>
      </c>
      <c r="I225" s="21">
        <f>ROUND((ROUND((Source!AE122*Source!AV122*Source!I122),2)),2)</f>
        <v>32.479999999999997</v>
      </c>
      <c r="J225" s="15">
        <f>IF(Source!BS122&lt;&gt; 0, Source!BS122, 1)</f>
        <v>24.82</v>
      </c>
      <c r="K225" s="21">
        <f>Source!R122</f>
        <v>806.15</v>
      </c>
      <c r="W225">
        <f>I225</f>
        <v>32.479999999999997</v>
      </c>
    </row>
    <row r="226" spans="1:28" ht="14.25" x14ac:dyDescent="0.2">
      <c r="A226" s="13"/>
      <c r="B226" s="14"/>
      <c r="C226" s="14" t="s">
        <v>640</v>
      </c>
      <c r="D226" s="16"/>
      <c r="E226" s="15"/>
      <c r="F226" s="18">
        <f>Source!AL122</f>
        <v>0.13</v>
      </c>
      <c r="G226" s="17" t="str">
        <f>Source!DD122</f>
        <v/>
      </c>
      <c r="H226" s="15">
        <f>Source!AW122</f>
        <v>1</v>
      </c>
      <c r="I226" s="19">
        <f>ROUND((ROUND((Source!AC122*Source!AW122*Source!I122),2)),2)</f>
        <v>0.52</v>
      </c>
      <c r="J226" s="15">
        <f>IF(Source!BC122&lt;&gt; 0, Source!BC122, 1)</f>
        <v>5.85</v>
      </c>
      <c r="K226" s="19">
        <f>Source!P122</f>
        <v>3.04</v>
      </c>
    </row>
    <row r="227" spans="1:28" ht="54" x14ac:dyDescent="0.2">
      <c r="A227" s="13" t="str">
        <f>Source!E124</f>
        <v>18,1</v>
      </c>
      <c r="B227" s="14" t="str">
        <f>Source!F124</f>
        <v>Цена поставщика</v>
      </c>
      <c r="C227" s="14" t="s">
        <v>649</v>
      </c>
      <c r="D227" s="16" t="str">
        <f>Source!H124</f>
        <v>ШТ</v>
      </c>
      <c r="E227" s="15">
        <f>Source!I124</f>
        <v>2</v>
      </c>
      <c r="F227" s="18">
        <f>Source!AK124</f>
        <v>5772.8600000000006</v>
      </c>
      <c r="G227" s="32" t="s">
        <v>3</v>
      </c>
      <c r="H227" s="15">
        <f>Source!AW124</f>
        <v>1</v>
      </c>
      <c r="I227" s="19">
        <f>ROUND((ROUND((Source!AC124*Source!AW124*Source!I124),2)),2)+(ROUND((ROUND(((Source!ET124)*Source!AV124*Source!I124),2)),2)+ROUND((ROUND(((Source!AE124-(Source!EU124))*Source!AV124*Source!I124),2)),2))+ROUND((ROUND((Source!AF124*Source!AV124*Source!I124),2)),2)</f>
        <v>11545.72</v>
      </c>
      <c r="J227" s="15">
        <f>IF(Source!BC124&lt;&gt; 0, Source!BC124, 1)</f>
        <v>5.65</v>
      </c>
      <c r="K227" s="19">
        <f>Source!O124</f>
        <v>65233.32</v>
      </c>
      <c r="Q227">
        <f>ROUND((Source!DN124/100)*ROUND((ROUND((Source!AF124*Source!AV124*Source!I124),2)),2), 2)</f>
        <v>0</v>
      </c>
      <c r="R227">
        <f>Source!X124</f>
        <v>0</v>
      </c>
      <c r="S227">
        <f>ROUND((Source!DO124/100)*ROUND((ROUND((Source!AF124*Source!AV124*Source!I124),2)),2), 2)</f>
        <v>0</v>
      </c>
      <c r="T227">
        <f>Source!Y124</f>
        <v>0</v>
      </c>
      <c r="U227">
        <f>ROUND((175/100)*ROUND((ROUND((Source!AE124*Source!AV124*Source!I124),2)),2), 2)</f>
        <v>0</v>
      </c>
      <c r="V227">
        <f>ROUND((157/100)*ROUND(ROUND((ROUND((Source!AE124*Source!AV124*Source!I124),2)*Source!BS124),2), 2), 2)</f>
        <v>0</v>
      </c>
      <c r="X227">
        <f>IF(Source!BI124&lt;=1,I227, 0)</f>
        <v>0</v>
      </c>
      <c r="Y227">
        <f>IF(Source!BI124=2,I227, 0)</f>
        <v>11545.72</v>
      </c>
      <c r="Z227">
        <f>IF(Source!BI124=3,I227, 0)</f>
        <v>0</v>
      </c>
      <c r="AA227">
        <f>IF(Source!BI124=4,I227, 0)</f>
        <v>0</v>
      </c>
    </row>
    <row r="228" spans="1:28" ht="54" x14ac:dyDescent="0.2">
      <c r="A228" s="13" t="str">
        <f>Source!E126</f>
        <v>18,2</v>
      </c>
      <c r="B228" s="14" t="str">
        <f>Source!F126</f>
        <v>Цена поставщика</v>
      </c>
      <c r="C228" s="14" t="s">
        <v>650</v>
      </c>
      <c r="D228" s="16" t="str">
        <f>Source!H126</f>
        <v>ШТ</v>
      </c>
      <c r="E228" s="15">
        <f>Source!I126</f>
        <v>2</v>
      </c>
      <c r="F228" s="18">
        <f>Source!AK126</f>
        <v>7732.59</v>
      </c>
      <c r="G228" s="32" t="s">
        <v>3</v>
      </c>
      <c r="H228" s="15">
        <f>Source!AW126</f>
        <v>1</v>
      </c>
      <c r="I228" s="19">
        <f>ROUND((ROUND((Source!AC126*Source!AW126*Source!I126),2)),2)+(ROUND((ROUND(((Source!ET126)*Source!AV126*Source!I126),2)),2)+ROUND((ROUND(((Source!AE126-(Source!EU126))*Source!AV126*Source!I126),2)),2))+ROUND((ROUND((Source!AF126*Source!AV126*Source!I126),2)),2)</f>
        <v>15465.18</v>
      </c>
      <c r="J228" s="15">
        <f>IF(Source!BC126&lt;&gt; 0, Source!BC126, 1)</f>
        <v>5.65</v>
      </c>
      <c r="K228" s="19">
        <f>Source!O126</f>
        <v>87378.27</v>
      </c>
      <c r="Q228">
        <f>ROUND((Source!DN126/100)*ROUND((ROUND((Source!AF126*Source!AV126*Source!I126),2)),2), 2)</f>
        <v>0</v>
      </c>
      <c r="R228">
        <f>Source!X126</f>
        <v>0</v>
      </c>
      <c r="S228">
        <f>ROUND((Source!DO126/100)*ROUND((ROUND((Source!AF126*Source!AV126*Source!I126),2)),2), 2)</f>
        <v>0</v>
      </c>
      <c r="T228">
        <f>Source!Y126</f>
        <v>0</v>
      </c>
      <c r="U228">
        <f>ROUND((175/100)*ROUND((ROUND((Source!AE126*Source!AV126*Source!I126),2)),2), 2)</f>
        <v>0</v>
      </c>
      <c r="V228">
        <f>ROUND((157/100)*ROUND(ROUND((ROUND((Source!AE126*Source!AV126*Source!I126),2)*Source!BS126),2), 2), 2)</f>
        <v>0</v>
      </c>
      <c r="X228">
        <f>IF(Source!BI126&lt;=1,I228, 0)</f>
        <v>0</v>
      </c>
      <c r="Y228">
        <f>IF(Source!BI126=2,I228, 0)</f>
        <v>15465.18</v>
      </c>
      <c r="Z228">
        <f>IF(Source!BI126=3,I228, 0)</f>
        <v>0</v>
      </c>
      <c r="AA228">
        <f>IF(Source!BI126=4,I228, 0)</f>
        <v>0</v>
      </c>
    </row>
    <row r="229" spans="1:28" ht="14.25" x14ac:dyDescent="0.2">
      <c r="A229" s="13"/>
      <c r="B229" s="14"/>
      <c r="C229" s="14" t="s">
        <v>633</v>
      </c>
      <c r="D229" s="16" t="s">
        <v>634</v>
      </c>
      <c r="E229" s="15">
        <f>Source!DN122</f>
        <v>112</v>
      </c>
      <c r="F229" s="18"/>
      <c r="G229" s="17"/>
      <c r="H229" s="15"/>
      <c r="I229" s="19">
        <f>SUM(Q222:Q228)</f>
        <v>65.989999999999995</v>
      </c>
      <c r="J229" s="15">
        <f>Source!BZ122</f>
        <v>90</v>
      </c>
      <c r="K229" s="19">
        <f>SUM(R222:R228)</f>
        <v>1316.15</v>
      </c>
    </row>
    <row r="230" spans="1:28" ht="14.25" x14ac:dyDescent="0.2">
      <c r="A230" s="13"/>
      <c r="B230" s="14"/>
      <c r="C230" s="14" t="s">
        <v>635</v>
      </c>
      <c r="D230" s="16" t="s">
        <v>634</v>
      </c>
      <c r="E230" s="15">
        <f>Source!DO122</f>
        <v>70</v>
      </c>
      <c r="F230" s="18"/>
      <c r="G230" s="17"/>
      <c r="H230" s="15"/>
      <c r="I230" s="19">
        <f>SUM(S222:S229)</f>
        <v>41.24</v>
      </c>
      <c r="J230" s="15">
        <f>Source!CA122</f>
        <v>43</v>
      </c>
      <c r="K230" s="19">
        <f>SUM(T222:T229)</f>
        <v>628.83000000000004</v>
      </c>
    </row>
    <row r="231" spans="1:28" ht="14.25" x14ac:dyDescent="0.2">
      <c r="A231" s="13"/>
      <c r="B231" s="14"/>
      <c r="C231" s="14" t="s">
        <v>636</v>
      </c>
      <c r="D231" s="16" t="s">
        <v>634</v>
      </c>
      <c r="E231" s="15">
        <f>175</f>
        <v>175</v>
      </c>
      <c r="F231" s="18"/>
      <c r="G231" s="17"/>
      <c r="H231" s="15"/>
      <c r="I231" s="19">
        <f>SUM(U222:U230)</f>
        <v>56.84</v>
      </c>
      <c r="J231" s="15">
        <f>157</f>
        <v>157</v>
      </c>
      <c r="K231" s="19">
        <f>SUM(V222:V230)</f>
        <v>1265.6600000000001</v>
      </c>
    </row>
    <row r="232" spans="1:28" ht="14.25" x14ac:dyDescent="0.2">
      <c r="A232" s="23"/>
      <c r="B232" s="24"/>
      <c r="C232" s="24" t="s">
        <v>637</v>
      </c>
      <c r="D232" s="25" t="s">
        <v>638</v>
      </c>
      <c r="E232" s="26">
        <f>Source!AQ122</f>
        <v>1.07</v>
      </c>
      <c r="F232" s="27"/>
      <c r="G232" s="28" t="str">
        <f>Source!DI122</f>
        <v/>
      </c>
      <c r="H232" s="26">
        <f>Source!AV122</f>
        <v>1</v>
      </c>
      <c r="I232" s="29">
        <f>Source!U122</f>
        <v>4.28</v>
      </c>
      <c r="J232" s="26"/>
      <c r="K232" s="29"/>
      <c r="AB232" s="22">
        <f>I232</f>
        <v>4.28</v>
      </c>
    </row>
    <row r="233" spans="1:28" ht="15" x14ac:dyDescent="0.25">
      <c r="A233" s="30"/>
      <c r="B233" s="30"/>
      <c r="C233" s="31" t="s">
        <v>639</v>
      </c>
      <c r="D233" s="30"/>
      <c r="E233" s="30"/>
      <c r="F233" s="30"/>
      <c r="G233" s="30"/>
      <c r="H233" s="44">
        <f>I223+I224+I226+I229+I230+I231+SUM(I227:I228)</f>
        <v>27397.850000000002</v>
      </c>
      <c r="I233" s="44"/>
      <c r="J233" s="44">
        <f>K223+K224+K226+K229+K230+K231+SUM(K227:K228)</f>
        <v>158845.24</v>
      </c>
      <c r="K233" s="44"/>
      <c r="O233" s="22">
        <f>I223+I224+I226+I229+I230+I231+SUM(I227:I228)</f>
        <v>27397.850000000002</v>
      </c>
      <c r="P233" s="22">
        <f>K223+K224+K226+K229+K230+K231+SUM(K227:K228)</f>
        <v>158845.24</v>
      </c>
      <c r="X233">
        <f>IF(Source!BI122&lt;=1,I223+I224+I226+I229+I230+I231-0, 0)</f>
        <v>0</v>
      </c>
      <c r="Y233">
        <f>IF(Source!BI122=2,I223+I224+I226+I229+I230+I231-0, 0)</f>
        <v>386.95000000000005</v>
      </c>
      <c r="Z233">
        <f>IF(Source!BI122=3,I223+I224+I226+I229+I230+I231-0, 0)</f>
        <v>0</v>
      </c>
      <c r="AA233">
        <f>IF(Source!BI122=4,I223+I224+I226+I229+I230+I231,0)</f>
        <v>0</v>
      </c>
    </row>
    <row r="235" spans="1:28" ht="71.25" x14ac:dyDescent="0.2">
      <c r="A235" s="13" t="str">
        <f>Source!E128</f>
        <v>19</v>
      </c>
      <c r="B235" s="14" t="str">
        <f>Source!F128</f>
        <v>4.8-175-2</v>
      </c>
      <c r="C235" s="14" t="s">
        <v>227</v>
      </c>
      <c r="D235" s="16" t="str">
        <f>Source!H128</f>
        <v>100 м</v>
      </c>
      <c r="E235" s="15">
        <f>Source!I128</f>
        <v>0.34</v>
      </c>
      <c r="F235" s="18"/>
      <c r="G235" s="17"/>
      <c r="H235" s="15"/>
      <c r="I235" s="19"/>
      <c r="J235" s="15"/>
      <c r="K235" s="19"/>
      <c r="Q235">
        <f>ROUND((Source!DN128/100)*ROUND((ROUND((Source!AF128*Source!AV128*Source!I128),2)),2), 2)</f>
        <v>29.02</v>
      </c>
      <c r="R235">
        <f>Source!X128</f>
        <v>578.78</v>
      </c>
      <c r="S235">
        <f>ROUND((Source!DO128/100)*ROUND((ROUND((Source!AF128*Source!AV128*Source!I128),2)),2), 2)</f>
        <v>18.14</v>
      </c>
      <c r="T235">
        <f>Source!Y128</f>
        <v>276.52999999999997</v>
      </c>
      <c r="U235">
        <f>ROUND((175/100)*ROUND((ROUND((Source!AE128*Source!AV128*Source!I128),2)),2), 2)</f>
        <v>0.23</v>
      </c>
      <c r="V235">
        <f>ROUND((157/100)*ROUND(ROUND((ROUND((Source!AE128*Source!AV128*Source!I128),2)*Source!BS128),2), 2), 2)</f>
        <v>5.07</v>
      </c>
    </row>
    <row r="236" spans="1:28" x14ac:dyDescent="0.2">
      <c r="C236" s="20" t="str">
        <f>"Объем: "&amp;Source!I128&amp;"=(((17/"&amp;"100)*"&amp;"18)/"&amp;"18*"&amp;"4)/"&amp;"2"</f>
        <v>Объем: 0,34=(((17/100)*18)/18*4)/2</v>
      </c>
    </row>
    <row r="237" spans="1:28" ht="14.25" x14ac:dyDescent="0.2">
      <c r="A237" s="13"/>
      <c r="B237" s="14"/>
      <c r="C237" s="14" t="s">
        <v>630</v>
      </c>
      <c r="D237" s="16"/>
      <c r="E237" s="15"/>
      <c r="F237" s="18">
        <f>Source!AO128</f>
        <v>76.2</v>
      </c>
      <c r="G237" s="17" t="str">
        <f>Source!DG128</f>
        <v/>
      </c>
      <c r="H237" s="15">
        <f>Source!AV128</f>
        <v>1</v>
      </c>
      <c r="I237" s="19">
        <f>ROUND((ROUND((Source!AF128*Source!AV128*Source!I128),2)),2)</f>
        <v>25.91</v>
      </c>
      <c r="J237" s="15">
        <f>IF(Source!BA128&lt;&gt; 0, Source!BA128, 1)</f>
        <v>24.82</v>
      </c>
      <c r="K237" s="19">
        <f>Source!S128</f>
        <v>643.09</v>
      </c>
      <c r="W237">
        <f>I237</f>
        <v>25.91</v>
      </c>
    </row>
    <row r="238" spans="1:28" ht="14.25" x14ac:dyDescent="0.2">
      <c r="A238" s="13"/>
      <c r="B238" s="14"/>
      <c r="C238" s="14" t="s">
        <v>631</v>
      </c>
      <c r="D238" s="16"/>
      <c r="E238" s="15"/>
      <c r="F238" s="18">
        <f>Source!AM128</f>
        <v>1.69</v>
      </c>
      <c r="G238" s="17" t="str">
        <f>Source!DE128</f>
        <v/>
      </c>
      <c r="H238" s="15">
        <f>Source!AV128</f>
        <v>1</v>
      </c>
      <c r="I238" s="19">
        <f>(ROUND((ROUND(((Source!ET128)*Source!AV128*Source!I128),2)),2)+ROUND((ROUND(((Source!AE128-(Source!EU128))*Source!AV128*Source!I128),2)),2))</f>
        <v>0.56999999999999995</v>
      </c>
      <c r="J238" s="15">
        <f>IF(Source!BB128&lt;&gt; 0, Source!BB128, 1)</f>
        <v>10.14</v>
      </c>
      <c r="K238" s="19">
        <f>Source!Q128</f>
        <v>5.78</v>
      </c>
    </row>
    <row r="239" spans="1:28" ht="14.25" x14ac:dyDescent="0.2">
      <c r="A239" s="13"/>
      <c r="B239" s="14"/>
      <c r="C239" s="14" t="s">
        <v>632</v>
      </c>
      <c r="D239" s="16"/>
      <c r="E239" s="15"/>
      <c r="F239" s="18">
        <f>Source!AN128</f>
        <v>0.39</v>
      </c>
      <c r="G239" s="17" t="str">
        <f>Source!DF128</f>
        <v/>
      </c>
      <c r="H239" s="15">
        <f>Source!AV128</f>
        <v>1</v>
      </c>
      <c r="I239" s="21">
        <f>ROUND((ROUND((Source!AE128*Source!AV128*Source!I128),2)),2)</f>
        <v>0.13</v>
      </c>
      <c r="J239" s="15">
        <f>IF(Source!BS128&lt;&gt; 0, Source!BS128, 1)</f>
        <v>24.82</v>
      </c>
      <c r="K239" s="21">
        <f>Source!R128</f>
        <v>3.23</v>
      </c>
      <c r="W239">
        <f>I239</f>
        <v>0.13</v>
      </c>
    </row>
    <row r="240" spans="1:28" ht="14.25" x14ac:dyDescent="0.2">
      <c r="A240" s="13"/>
      <c r="B240" s="14"/>
      <c r="C240" s="14" t="s">
        <v>640</v>
      </c>
      <c r="D240" s="16"/>
      <c r="E240" s="15"/>
      <c r="F240" s="18">
        <f>Source!AL128</f>
        <v>9.94</v>
      </c>
      <c r="G240" s="17" t="str">
        <f>Source!DD128</f>
        <v/>
      </c>
      <c r="H240" s="15">
        <f>Source!AW128</f>
        <v>1</v>
      </c>
      <c r="I240" s="19">
        <f>ROUND((ROUND((Source!AC128*Source!AW128*Source!I128),2)),2)</f>
        <v>3.38</v>
      </c>
      <c r="J240" s="15">
        <f>IF(Source!BC128&lt;&gt; 0, Source!BC128, 1)</f>
        <v>5.82</v>
      </c>
      <c r="K240" s="19">
        <f>Source!P128</f>
        <v>19.670000000000002</v>
      </c>
    </row>
    <row r="241" spans="1:28" ht="14.25" x14ac:dyDescent="0.2">
      <c r="A241" s="13"/>
      <c r="B241" s="14"/>
      <c r="C241" s="14" t="s">
        <v>633</v>
      </c>
      <c r="D241" s="16" t="s">
        <v>634</v>
      </c>
      <c r="E241" s="15">
        <f>Source!DN128</f>
        <v>112</v>
      </c>
      <c r="F241" s="18"/>
      <c r="G241" s="17"/>
      <c r="H241" s="15"/>
      <c r="I241" s="19">
        <f>SUM(Q235:Q240)</f>
        <v>29.02</v>
      </c>
      <c r="J241" s="15">
        <f>Source!BZ128</f>
        <v>90</v>
      </c>
      <c r="K241" s="19">
        <f>SUM(R235:R240)</f>
        <v>578.78</v>
      </c>
    </row>
    <row r="242" spans="1:28" ht="14.25" x14ac:dyDescent="0.2">
      <c r="A242" s="13"/>
      <c r="B242" s="14"/>
      <c r="C242" s="14" t="s">
        <v>635</v>
      </c>
      <c r="D242" s="16" t="s">
        <v>634</v>
      </c>
      <c r="E242" s="15">
        <f>Source!DO128</f>
        <v>70</v>
      </c>
      <c r="F242" s="18"/>
      <c r="G242" s="17"/>
      <c r="H242" s="15"/>
      <c r="I242" s="19">
        <f>SUM(S235:S241)</f>
        <v>18.14</v>
      </c>
      <c r="J242" s="15">
        <f>Source!CA128</f>
        <v>43</v>
      </c>
      <c r="K242" s="19">
        <f>SUM(T235:T241)</f>
        <v>276.52999999999997</v>
      </c>
    </row>
    <row r="243" spans="1:28" ht="14.25" x14ac:dyDescent="0.2">
      <c r="A243" s="13"/>
      <c r="B243" s="14"/>
      <c r="C243" s="14" t="s">
        <v>636</v>
      </c>
      <c r="D243" s="16" t="s">
        <v>634</v>
      </c>
      <c r="E243" s="15">
        <f>175</f>
        <v>175</v>
      </c>
      <c r="F243" s="18"/>
      <c r="G243" s="17"/>
      <c r="H243" s="15"/>
      <c r="I243" s="19">
        <f>SUM(U235:U242)</f>
        <v>0.23</v>
      </c>
      <c r="J243" s="15">
        <f>157</f>
        <v>157</v>
      </c>
      <c r="K243" s="19">
        <f>SUM(V235:V242)</f>
        <v>5.07</v>
      </c>
    </row>
    <row r="244" spans="1:28" ht="14.25" x14ac:dyDescent="0.2">
      <c r="A244" s="23"/>
      <c r="B244" s="24"/>
      <c r="C244" s="24" t="s">
        <v>637</v>
      </c>
      <c r="D244" s="25" t="s">
        <v>638</v>
      </c>
      <c r="E244" s="26">
        <f>Source!AQ128</f>
        <v>6.18</v>
      </c>
      <c r="F244" s="27"/>
      <c r="G244" s="28" t="str">
        <f>Source!DI128</f>
        <v/>
      </c>
      <c r="H244" s="26">
        <f>Source!AV128</f>
        <v>1</v>
      </c>
      <c r="I244" s="29">
        <f>Source!U128</f>
        <v>2.1012</v>
      </c>
      <c r="J244" s="26"/>
      <c r="K244" s="29"/>
      <c r="AB244" s="22">
        <f>I244</f>
        <v>2.1012</v>
      </c>
    </row>
    <row r="245" spans="1:28" ht="15" x14ac:dyDescent="0.25">
      <c r="A245" s="30"/>
      <c r="B245" s="30"/>
      <c r="C245" s="31" t="s">
        <v>639</v>
      </c>
      <c r="D245" s="30"/>
      <c r="E245" s="30"/>
      <c r="F245" s="30"/>
      <c r="G245" s="30"/>
      <c r="H245" s="44">
        <f>I237+I238+I240+I241+I242+I243</f>
        <v>77.25</v>
      </c>
      <c r="I245" s="44"/>
      <c r="J245" s="44">
        <f>K237+K238+K240+K241+K242+K243</f>
        <v>1528.9199999999998</v>
      </c>
      <c r="K245" s="44"/>
      <c r="O245" s="22">
        <f>I237+I238+I240+I241+I242+I243</f>
        <v>77.25</v>
      </c>
      <c r="P245" s="22">
        <f>K237+K238+K240+K241+K242+K243</f>
        <v>1528.9199999999998</v>
      </c>
      <c r="X245">
        <f>IF(Source!BI128&lt;=1,I237+I238+I240+I241+I242+I243-0, 0)</f>
        <v>0</v>
      </c>
      <c r="Y245">
        <f>IF(Source!BI128=2,I237+I238+I240+I241+I242+I243-0, 0)</f>
        <v>77.25</v>
      </c>
      <c r="Z245">
        <f>IF(Source!BI128=3,I237+I238+I240+I241+I242+I243-0, 0)</f>
        <v>0</v>
      </c>
      <c r="AA245">
        <f>IF(Source!BI128=4,I237+I238+I240+I241+I242+I243,0)</f>
        <v>0</v>
      </c>
    </row>
    <row r="247" spans="1:28" ht="57" x14ac:dyDescent="0.2">
      <c r="A247" s="23" t="str">
        <f>Source!E130</f>
        <v>20</v>
      </c>
      <c r="B247" s="24" t="str">
        <f>Source!F130</f>
        <v>1.23-13-98</v>
      </c>
      <c r="C247" s="24" t="s">
        <v>234</v>
      </c>
      <c r="D247" s="25" t="str">
        <f>Source!H130</f>
        <v>км</v>
      </c>
      <c r="E247" s="26">
        <f>Source!I130</f>
        <v>3.4000000000000002E-2</v>
      </c>
      <c r="F247" s="27">
        <f>Source!AL130</f>
        <v>6189.72</v>
      </c>
      <c r="G247" s="28" t="str">
        <f>Source!DD130</f>
        <v/>
      </c>
      <c r="H247" s="26">
        <f>Source!AW130</f>
        <v>1</v>
      </c>
      <c r="I247" s="29">
        <f>ROUND((ROUND((Source!AC130*Source!AW130*Source!I130),2)),2)</f>
        <v>210.45</v>
      </c>
      <c r="J247" s="26">
        <f>IF(Source!BC130&lt;&gt; 0, Source!BC130, 1)</f>
        <v>5.0999999999999996</v>
      </c>
      <c r="K247" s="29">
        <f>Source!P130</f>
        <v>1073.3</v>
      </c>
      <c r="Q247">
        <f>ROUND((Source!DN130/100)*ROUND((ROUND((Source!AF130*Source!AV130*Source!I130),2)),2), 2)</f>
        <v>0</v>
      </c>
      <c r="R247">
        <f>Source!X130</f>
        <v>0</v>
      </c>
      <c r="S247">
        <f>ROUND((Source!DO130/100)*ROUND((ROUND((Source!AF130*Source!AV130*Source!I130),2)),2), 2)</f>
        <v>0</v>
      </c>
      <c r="T247">
        <f>Source!Y130</f>
        <v>0</v>
      </c>
      <c r="U247">
        <f>ROUND((175/100)*ROUND((ROUND((Source!AE130*Source!AV130*Source!I130),2)),2), 2)</f>
        <v>0</v>
      </c>
      <c r="V247">
        <f>ROUND((157/100)*ROUND(ROUND((ROUND((Source!AE130*Source!AV130*Source!I130),2)*Source!BS130),2), 2), 2)</f>
        <v>0</v>
      </c>
    </row>
    <row r="248" spans="1:28" ht="15" x14ac:dyDescent="0.25">
      <c r="A248" s="30"/>
      <c r="B248" s="30"/>
      <c r="C248" s="31" t="s">
        <v>639</v>
      </c>
      <c r="D248" s="30"/>
      <c r="E248" s="30"/>
      <c r="F248" s="30"/>
      <c r="G248" s="30"/>
      <c r="H248" s="44">
        <f>I247</f>
        <v>210.45</v>
      </c>
      <c r="I248" s="44"/>
      <c r="J248" s="44">
        <f>K247</f>
        <v>1073.3</v>
      </c>
      <c r="K248" s="44"/>
      <c r="O248" s="22">
        <f>I247</f>
        <v>210.45</v>
      </c>
      <c r="P248" s="22">
        <f>K247</f>
        <v>1073.3</v>
      </c>
      <c r="X248">
        <f>IF(Source!BI130&lt;=1,I247-0, 0)</f>
        <v>0</v>
      </c>
      <c r="Y248">
        <f>IF(Source!BI130=2,I247-0, 0)</f>
        <v>210.45</v>
      </c>
      <c r="Z248">
        <f>IF(Source!BI130=3,I247-0, 0)</f>
        <v>0</v>
      </c>
      <c r="AA248">
        <f>IF(Source!BI130=4,I247,0)</f>
        <v>0</v>
      </c>
    </row>
    <row r="250" spans="1:28" ht="71.25" x14ac:dyDescent="0.2">
      <c r="A250" s="13" t="str">
        <f>Source!E132</f>
        <v>21</v>
      </c>
      <c r="B250" s="14" t="str">
        <f>Source!F132</f>
        <v>4.8-175-3</v>
      </c>
      <c r="C250" s="14" t="s">
        <v>242</v>
      </c>
      <c r="D250" s="16" t="str">
        <f>Source!H132</f>
        <v>100 м</v>
      </c>
      <c r="E250" s="15">
        <f>Source!I132</f>
        <v>0.46</v>
      </c>
      <c r="F250" s="18"/>
      <c r="G250" s="17"/>
      <c r="H250" s="15"/>
      <c r="I250" s="19"/>
      <c r="J250" s="15"/>
      <c r="K250" s="19"/>
      <c r="Q250">
        <f>ROUND((Source!DN132/100)*ROUND((ROUND((Source!AF132*Source!AV132*Source!I132),2)),2), 2)</f>
        <v>45.8</v>
      </c>
      <c r="R250">
        <f>Source!X132</f>
        <v>913.4</v>
      </c>
      <c r="S250">
        <f>ROUND((Source!DO132/100)*ROUND((ROUND((Source!AF132*Source!AV132*Source!I132),2)),2), 2)</f>
        <v>28.62</v>
      </c>
      <c r="T250">
        <f>Source!Y132</f>
        <v>436.4</v>
      </c>
      <c r="U250">
        <f>ROUND((175/100)*ROUND((ROUND((Source!AE132*Source!AV132*Source!I132),2)),2), 2)</f>
        <v>0.63</v>
      </c>
      <c r="V250">
        <f>ROUND((157/100)*ROUND(ROUND((ROUND((Source!AE132*Source!AV132*Source!I132),2)*Source!BS132),2), 2), 2)</f>
        <v>14.04</v>
      </c>
    </row>
    <row r="251" spans="1:28" x14ac:dyDescent="0.2">
      <c r="C251" s="20" t="str">
        <f>"Объем: "&amp;Source!I132&amp;"=(((23/"&amp;"100)*"&amp;"18)/"&amp;"18*"&amp;"4)/"&amp;"2"</f>
        <v>Объем: 0,46=(((23/100)*18)/18*4)/2</v>
      </c>
    </row>
    <row r="252" spans="1:28" ht="14.25" x14ac:dyDescent="0.2">
      <c r="A252" s="13"/>
      <c r="B252" s="14"/>
      <c r="C252" s="14" t="s">
        <v>630</v>
      </c>
      <c r="D252" s="16"/>
      <c r="E252" s="15"/>
      <c r="F252" s="18">
        <f>Source!AO132</f>
        <v>88.9</v>
      </c>
      <c r="G252" s="17" t="str">
        <f>Source!DG132</f>
        <v/>
      </c>
      <c r="H252" s="15">
        <f>Source!AV132</f>
        <v>1</v>
      </c>
      <c r="I252" s="19">
        <f>ROUND((ROUND((Source!AF132*Source!AV132*Source!I132),2)),2)</f>
        <v>40.89</v>
      </c>
      <c r="J252" s="15">
        <f>IF(Source!BA132&lt;&gt; 0, Source!BA132, 1)</f>
        <v>24.82</v>
      </c>
      <c r="K252" s="19">
        <f>Source!S132</f>
        <v>1014.89</v>
      </c>
      <c r="W252">
        <f>I252</f>
        <v>40.89</v>
      </c>
    </row>
    <row r="253" spans="1:28" ht="14.25" x14ac:dyDescent="0.2">
      <c r="A253" s="13"/>
      <c r="B253" s="14"/>
      <c r="C253" s="14" t="s">
        <v>631</v>
      </c>
      <c r="D253" s="16"/>
      <c r="E253" s="15"/>
      <c r="F253" s="18">
        <f>Source!AM132</f>
        <v>3.39</v>
      </c>
      <c r="G253" s="17" t="str">
        <f>Source!DE132</f>
        <v/>
      </c>
      <c r="H253" s="15">
        <f>Source!AV132</f>
        <v>1</v>
      </c>
      <c r="I253" s="19">
        <f>(ROUND((ROUND(((Source!ET132)*Source!AV132*Source!I132),2)),2)+ROUND((ROUND(((Source!AE132-(Source!EU132))*Source!AV132*Source!I132),2)),2))</f>
        <v>1.56</v>
      </c>
      <c r="J253" s="15">
        <f>IF(Source!BB132&lt;&gt; 0, Source!BB132, 1)</f>
        <v>10.19</v>
      </c>
      <c r="K253" s="19">
        <f>Source!Q132</f>
        <v>15.9</v>
      </c>
    </row>
    <row r="254" spans="1:28" ht="14.25" x14ac:dyDescent="0.2">
      <c r="A254" s="13"/>
      <c r="B254" s="14"/>
      <c r="C254" s="14" t="s">
        <v>632</v>
      </c>
      <c r="D254" s="16"/>
      <c r="E254" s="15"/>
      <c r="F254" s="18">
        <f>Source!AN132</f>
        <v>0.79</v>
      </c>
      <c r="G254" s="17" t="str">
        <f>Source!DF132</f>
        <v/>
      </c>
      <c r="H254" s="15">
        <f>Source!AV132</f>
        <v>1</v>
      </c>
      <c r="I254" s="21">
        <f>ROUND((ROUND((Source!AE132*Source!AV132*Source!I132),2)),2)</f>
        <v>0.36</v>
      </c>
      <c r="J254" s="15">
        <f>IF(Source!BS132&lt;&gt; 0, Source!BS132, 1)</f>
        <v>24.82</v>
      </c>
      <c r="K254" s="21">
        <f>Source!R132</f>
        <v>8.94</v>
      </c>
      <c r="W254">
        <f>I254</f>
        <v>0.36</v>
      </c>
    </row>
    <row r="255" spans="1:28" ht="14.25" x14ac:dyDescent="0.2">
      <c r="A255" s="13"/>
      <c r="B255" s="14"/>
      <c r="C255" s="14" t="s">
        <v>640</v>
      </c>
      <c r="D255" s="16"/>
      <c r="E255" s="15"/>
      <c r="F255" s="18">
        <f>Source!AL132</f>
        <v>15.19</v>
      </c>
      <c r="G255" s="17" t="str">
        <f>Source!DD132</f>
        <v/>
      </c>
      <c r="H255" s="15">
        <f>Source!AW132</f>
        <v>1</v>
      </c>
      <c r="I255" s="19">
        <f>ROUND((ROUND((Source!AC132*Source!AW132*Source!I132),2)),2)</f>
        <v>6.99</v>
      </c>
      <c r="J255" s="15">
        <f>IF(Source!BC132&lt;&gt; 0, Source!BC132, 1)</f>
        <v>5.82</v>
      </c>
      <c r="K255" s="19">
        <f>Source!P132</f>
        <v>40.68</v>
      </c>
    </row>
    <row r="256" spans="1:28" ht="14.25" x14ac:dyDescent="0.2">
      <c r="A256" s="13"/>
      <c r="B256" s="14"/>
      <c r="C256" s="14" t="s">
        <v>633</v>
      </c>
      <c r="D256" s="16" t="s">
        <v>634</v>
      </c>
      <c r="E256" s="15">
        <f>Source!DN132</f>
        <v>112</v>
      </c>
      <c r="F256" s="18"/>
      <c r="G256" s="17"/>
      <c r="H256" s="15"/>
      <c r="I256" s="19">
        <f>SUM(Q250:Q255)</f>
        <v>45.8</v>
      </c>
      <c r="J256" s="15">
        <f>Source!BZ132</f>
        <v>90</v>
      </c>
      <c r="K256" s="19">
        <f>SUM(R250:R255)</f>
        <v>913.4</v>
      </c>
    </row>
    <row r="257" spans="1:28" ht="14.25" x14ac:dyDescent="0.2">
      <c r="A257" s="13"/>
      <c r="B257" s="14"/>
      <c r="C257" s="14" t="s">
        <v>635</v>
      </c>
      <c r="D257" s="16" t="s">
        <v>634</v>
      </c>
      <c r="E257" s="15">
        <f>Source!DO132</f>
        <v>70</v>
      </c>
      <c r="F257" s="18"/>
      <c r="G257" s="17"/>
      <c r="H257" s="15"/>
      <c r="I257" s="19">
        <f>SUM(S250:S256)</f>
        <v>28.62</v>
      </c>
      <c r="J257" s="15">
        <f>Source!CA132</f>
        <v>43</v>
      </c>
      <c r="K257" s="19">
        <f>SUM(T250:T256)</f>
        <v>436.4</v>
      </c>
    </row>
    <row r="258" spans="1:28" ht="14.25" x14ac:dyDescent="0.2">
      <c r="A258" s="13"/>
      <c r="B258" s="14"/>
      <c r="C258" s="14" t="s">
        <v>636</v>
      </c>
      <c r="D258" s="16" t="s">
        <v>634</v>
      </c>
      <c r="E258" s="15">
        <f>175</f>
        <v>175</v>
      </c>
      <c r="F258" s="18"/>
      <c r="G258" s="17"/>
      <c r="H258" s="15"/>
      <c r="I258" s="19">
        <f>SUM(U250:U257)</f>
        <v>0.63</v>
      </c>
      <c r="J258" s="15">
        <f>157</f>
        <v>157</v>
      </c>
      <c r="K258" s="19">
        <f>SUM(V250:V257)</f>
        <v>14.04</v>
      </c>
    </row>
    <row r="259" spans="1:28" ht="14.25" x14ac:dyDescent="0.2">
      <c r="A259" s="23"/>
      <c r="B259" s="24"/>
      <c r="C259" s="24" t="s">
        <v>637</v>
      </c>
      <c r="D259" s="25" t="s">
        <v>638</v>
      </c>
      <c r="E259" s="26">
        <f>Source!AQ132</f>
        <v>7.21</v>
      </c>
      <c r="F259" s="27"/>
      <c r="G259" s="28" t="str">
        <f>Source!DI132</f>
        <v/>
      </c>
      <c r="H259" s="26">
        <f>Source!AV132</f>
        <v>1</v>
      </c>
      <c r="I259" s="29">
        <f>Source!U132</f>
        <v>3.3166000000000002</v>
      </c>
      <c r="J259" s="26"/>
      <c r="K259" s="29"/>
      <c r="AB259" s="22">
        <f>I259</f>
        <v>3.3166000000000002</v>
      </c>
    </row>
    <row r="260" spans="1:28" ht="15" x14ac:dyDescent="0.25">
      <c r="A260" s="30"/>
      <c r="B260" s="30"/>
      <c r="C260" s="31" t="s">
        <v>639</v>
      </c>
      <c r="D260" s="30"/>
      <c r="E260" s="30"/>
      <c r="F260" s="30"/>
      <c r="G260" s="30"/>
      <c r="H260" s="44">
        <f>I252+I253+I255+I256+I257+I258</f>
        <v>124.49000000000001</v>
      </c>
      <c r="I260" s="44"/>
      <c r="J260" s="44">
        <f>K252+K253+K255+K256+K257+K258</f>
        <v>2435.31</v>
      </c>
      <c r="K260" s="44"/>
      <c r="O260" s="22">
        <f>I252+I253+I255+I256+I257+I258</f>
        <v>124.49000000000001</v>
      </c>
      <c r="P260" s="22">
        <f>K252+K253+K255+K256+K257+K258</f>
        <v>2435.31</v>
      </c>
      <c r="X260">
        <f>IF(Source!BI132&lt;=1,I252+I253+I255+I256+I257+I258-0, 0)</f>
        <v>0</v>
      </c>
      <c r="Y260">
        <f>IF(Source!BI132=2,I252+I253+I255+I256+I257+I258-0, 0)</f>
        <v>124.49000000000001</v>
      </c>
      <c r="Z260">
        <f>IF(Source!BI132=3,I252+I253+I255+I256+I257+I258-0, 0)</f>
        <v>0</v>
      </c>
      <c r="AA260">
        <f>IF(Source!BI132=4,I252+I253+I255+I256+I257+I258,0)</f>
        <v>0</v>
      </c>
    </row>
    <row r="262" spans="1:28" ht="85.5" x14ac:dyDescent="0.2">
      <c r="A262" s="23" t="str">
        <f>Source!E134</f>
        <v>22</v>
      </c>
      <c r="B262" s="24" t="str">
        <f>Source!F134</f>
        <v>1.23-15-27</v>
      </c>
      <c r="C262" s="24" t="s">
        <v>246</v>
      </c>
      <c r="D262" s="25" t="str">
        <f>Source!H134</f>
        <v>км</v>
      </c>
      <c r="E262" s="26">
        <f>Source!I134</f>
        <v>4.5999999999999999E-2</v>
      </c>
      <c r="F262" s="27">
        <f>Source!AL134</f>
        <v>6875.97</v>
      </c>
      <c r="G262" s="28" t="str">
        <f>Source!DD134</f>
        <v/>
      </c>
      <c r="H262" s="26">
        <f>Source!AW134</f>
        <v>1</v>
      </c>
      <c r="I262" s="29">
        <f>ROUND((ROUND((Source!AC134*Source!AW134*Source!I134),2)),2)</f>
        <v>316.29000000000002</v>
      </c>
      <c r="J262" s="26">
        <f>IF(Source!BC134&lt;&gt; 0, Source!BC134, 1)</f>
        <v>6.19</v>
      </c>
      <c r="K262" s="29">
        <f>Source!P134</f>
        <v>1957.84</v>
      </c>
      <c r="Q262">
        <f>ROUND((Source!DN134/100)*ROUND((ROUND((Source!AF134*Source!AV134*Source!I134),2)),2), 2)</f>
        <v>0</v>
      </c>
      <c r="R262">
        <f>Source!X134</f>
        <v>0</v>
      </c>
      <c r="S262">
        <f>ROUND((Source!DO134/100)*ROUND((ROUND((Source!AF134*Source!AV134*Source!I134),2)),2), 2)</f>
        <v>0</v>
      </c>
      <c r="T262">
        <f>Source!Y134</f>
        <v>0</v>
      </c>
      <c r="U262">
        <f>ROUND((175/100)*ROUND((ROUND((Source!AE134*Source!AV134*Source!I134),2)),2), 2)</f>
        <v>0</v>
      </c>
      <c r="V262">
        <f>ROUND((157/100)*ROUND(ROUND((ROUND((Source!AE134*Source!AV134*Source!I134),2)*Source!BS134),2), 2), 2)</f>
        <v>0</v>
      </c>
    </row>
    <row r="263" spans="1:28" ht="15" x14ac:dyDescent="0.25">
      <c r="A263" s="30"/>
      <c r="B263" s="30"/>
      <c r="C263" s="31" t="s">
        <v>639</v>
      </c>
      <c r="D263" s="30"/>
      <c r="E263" s="30"/>
      <c r="F263" s="30"/>
      <c r="G263" s="30"/>
      <c r="H263" s="44">
        <f>I262</f>
        <v>316.29000000000002</v>
      </c>
      <c r="I263" s="44"/>
      <c r="J263" s="44">
        <f>K262</f>
        <v>1957.84</v>
      </c>
      <c r="K263" s="44"/>
      <c r="O263" s="22">
        <f>I262</f>
        <v>316.29000000000002</v>
      </c>
      <c r="P263" s="22">
        <f>K262</f>
        <v>1957.84</v>
      </c>
      <c r="X263">
        <f>IF(Source!BI134&lt;=1,I262-0, 0)</f>
        <v>0</v>
      </c>
      <c r="Y263">
        <f>IF(Source!BI134=2,I262-0, 0)</f>
        <v>316.29000000000002</v>
      </c>
      <c r="Z263">
        <f>IF(Source!BI134=3,I262-0, 0)</f>
        <v>0</v>
      </c>
      <c r="AA263">
        <f>IF(Source!BI134=4,I262,0)</f>
        <v>0</v>
      </c>
    </row>
    <row r="265" spans="1:28" ht="42.75" x14ac:dyDescent="0.2">
      <c r="A265" s="13" t="str">
        <f>Source!E136</f>
        <v>23</v>
      </c>
      <c r="B265" s="14" t="str">
        <f>Source!F136</f>
        <v>4.8-76-1</v>
      </c>
      <c r="C265" s="14" t="s">
        <v>250</v>
      </c>
      <c r="D265" s="16" t="str">
        <f>Source!H136</f>
        <v>100 шт.</v>
      </c>
      <c r="E265" s="15">
        <f>Source!I136</f>
        <v>0.08</v>
      </c>
      <c r="F265" s="18"/>
      <c r="G265" s="17"/>
      <c r="H265" s="15"/>
      <c r="I265" s="19"/>
      <c r="J265" s="15"/>
      <c r="K265" s="19"/>
      <c r="Q265">
        <f>ROUND((Source!DN136/100)*ROUND((ROUND((Source!AF136*Source!AV136*Source!I136),2)),2), 2)</f>
        <v>13.15</v>
      </c>
      <c r="R265">
        <f>Source!X136</f>
        <v>262.25</v>
      </c>
      <c r="S265">
        <f>ROUND((Source!DO136/100)*ROUND((ROUND((Source!AF136*Source!AV136*Source!I136),2)),2), 2)</f>
        <v>8.2200000000000006</v>
      </c>
      <c r="T265">
        <f>Source!Y136</f>
        <v>125.3</v>
      </c>
      <c r="U265">
        <f>ROUND((175/100)*ROUND((ROUND((Source!AE136*Source!AV136*Source!I136),2)),2), 2)</f>
        <v>0</v>
      </c>
      <c r="V265">
        <f>ROUND((157/100)*ROUND(ROUND((ROUND((Source!AE136*Source!AV136*Source!I136),2)*Source!BS136),2), 2), 2)</f>
        <v>0</v>
      </c>
    </row>
    <row r="266" spans="1:28" x14ac:dyDescent="0.2">
      <c r="C266" s="20" t="str">
        <f>"Объем: "&amp;Source!I136&amp;"=(((4/"&amp;"100)*"&amp;"18)/"&amp;"18*"&amp;"4)/"&amp;"2"</f>
        <v>Объем: 0,08=(((4/100)*18)/18*4)/2</v>
      </c>
    </row>
    <row r="267" spans="1:28" ht="14.25" x14ac:dyDescent="0.2">
      <c r="A267" s="13"/>
      <c r="B267" s="14"/>
      <c r="C267" s="14" t="s">
        <v>630</v>
      </c>
      <c r="D267" s="16"/>
      <c r="E267" s="15"/>
      <c r="F267" s="18">
        <f>Source!AO136</f>
        <v>146.72999999999999</v>
      </c>
      <c r="G267" s="17" t="str">
        <f>Source!DG136</f>
        <v/>
      </c>
      <c r="H267" s="15">
        <f>Source!AV136</f>
        <v>1</v>
      </c>
      <c r="I267" s="19">
        <f>ROUND((ROUND((Source!AF136*Source!AV136*Source!I136),2)),2)</f>
        <v>11.74</v>
      </c>
      <c r="J267" s="15">
        <f>IF(Source!BA136&lt;&gt; 0, Source!BA136, 1)</f>
        <v>24.82</v>
      </c>
      <c r="K267" s="19">
        <f>Source!S136</f>
        <v>291.39</v>
      </c>
      <c r="W267">
        <f>I267</f>
        <v>11.74</v>
      </c>
    </row>
    <row r="268" spans="1:28" ht="14.25" x14ac:dyDescent="0.2">
      <c r="A268" s="13"/>
      <c r="B268" s="14"/>
      <c r="C268" s="14" t="s">
        <v>640</v>
      </c>
      <c r="D268" s="16"/>
      <c r="E268" s="15"/>
      <c r="F268" s="18">
        <f>Source!AL136</f>
        <v>1.26</v>
      </c>
      <c r="G268" s="17" t="str">
        <f>Source!DD136</f>
        <v/>
      </c>
      <c r="H268" s="15">
        <f>Source!AW136</f>
        <v>1</v>
      </c>
      <c r="I268" s="19">
        <f>ROUND((ROUND((Source!AC136*Source!AW136*Source!I136),2)),2)</f>
        <v>0.1</v>
      </c>
      <c r="J268" s="15">
        <f>IF(Source!BC136&lt;&gt; 0, Source!BC136, 1)</f>
        <v>5.82</v>
      </c>
      <c r="K268" s="19">
        <f>Source!P136</f>
        <v>0.57999999999999996</v>
      </c>
    </row>
    <row r="269" spans="1:28" ht="14.25" x14ac:dyDescent="0.2">
      <c r="A269" s="13"/>
      <c r="B269" s="14"/>
      <c r="C269" s="14" t="s">
        <v>633</v>
      </c>
      <c r="D269" s="16" t="s">
        <v>634</v>
      </c>
      <c r="E269" s="15">
        <f>Source!DN136</f>
        <v>112</v>
      </c>
      <c r="F269" s="18"/>
      <c r="G269" s="17"/>
      <c r="H269" s="15"/>
      <c r="I269" s="19">
        <f>SUM(Q265:Q268)</f>
        <v>13.15</v>
      </c>
      <c r="J269" s="15">
        <f>Source!BZ136</f>
        <v>90</v>
      </c>
      <c r="K269" s="19">
        <f>SUM(R265:R268)</f>
        <v>262.25</v>
      </c>
    </row>
    <row r="270" spans="1:28" ht="14.25" x14ac:dyDescent="0.2">
      <c r="A270" s="13"/>
      <c r="B270" s="14"/>
      <c r="C270" s="14" t="s">
        <v>635</v>
      </c>
      <c r="D270" s="16" t="s">
        <v>634</v>
      </c>
      <c r="E270" s="15">
        <f>Source!DO136</f>
        <v>70</v>
      </c>
      <c r="F270" s="18"/>
      <c r="G270" s="17"/>
      <c r="H270" s="15"/>
      <c r="I270" s="19">
        <f>SUM(S265:S269)</f>
        <v>8.2200000000000006</v>
      </c>
      <c r="J270" s="15">
        <f>Source!CA136</f>
        <v>43</v>
      </c>
      <c r="K270" s="19">
        <f>SUM(T265:T269)</f>
        <v>125.3</v>
      </c>
    </row>
    <row r="271" spans="1:28" ht="14.25" x14ac:dyDescent="0.2">
      <c r="A271" s="23"/>
      <c r="B271" s="24"/>
      <c r="C271" s="24" t="s">
        <v>637</v>
      </c>
      <c r="D271" s="25" t="s">
        <v>638</v>
      </c>
      <c r="E271" s="26">
        <f>Source!AQ136</f>
        <v>11.9</v>
      </c>
      <c r="F271" s="27"/>
      <c r="G271" s="28" t="str">
        <f>Source!DI136</f>
        <v/>
      </c>
      <c r="H271" s="26">
        <f>Source!AV136</f>
        <v>1</v>
      </c>
      <c r="I271" s="29">
        <f>Source!U136</f>
        <v>0.95200000000000007</v>
      </c>
      <c r="J271" s="26"/>
      <c r="K271" s="29"/>
      <c r="AB271" s="22">
        <f>I271</f>
        <v>0.95200000000000007</v>
      </c>
    </row>
    <row r="272" spans="1:28" ht="15" x14ac:dyDescent="0.25">
      <c r="A272" s="30"/>
      <c r="B272" s="30"/>
      <c r="C272" s="31" t="s">
        <v>639</v>
      </c>
      <c r="D272" s="30"/>
      <c r="E272" s="30"/>
      <c r="F272" s="30"/>
      <c r="G272" s="30"/>
      <c r="H272" s="44">
        <f>I267+I268+I269+I270</f>
        <v>33.21</v>
      </c>
      <c r="I272" s="44"/>
      <c r="J272" s="44">
        <f>K267+K268+K269+K270</f>
        <v>679.52</v>
      </c>
      <c r="K272" s="44"/>
      <c r="O272" s="22">
        <f>I267+I268+I269+I270</f>
        <v>33.21</v>
      </c>
      <c r="P272" s="22">
        <f>K267+K268+K269+K270</f>
        <v>679.52</v>
      </c>
      <c r="X272">
        <f>IF(Source!BI136&lt;=1,I267+I268+I269+I270-0, 0)</f>
        <v>0</v>
      </c>
      <c r="Y272">
        <f>IF(Source!BI136=2,I267+I268+I269+I270-0, 0)</f>
        <v>33.21</v>
      </c>
      <c r="Z272">
        <f>IF(Source!BI136=3,I267+I268+I269+I270-0, 0)</f>
        <v>0</v>
      </c>
      <c r="AA272">
        <f>IF(Source!BI136=4,I267+I268+I269+I270,0)</f>
        <v>0</v>
      </c>
    </row>
    <row r="274" spans="1:38" ht="28.5" x14ac:dyDescent="0.2">
      <c r="A274" s="23" t="str">
        <f>Source!E138</f>
        <v>24</v>
      </c>
      <c r="B274" s="24" t="str">
        <f>Source!F138</f>
        <v>1.21-5-342</v>
      </c>
      <c r="C274" s="24" t="s">
        <v>257</v>
      </c>
      <c r="D274" s="25" t="str">
        <f>Source!H138</f>
        <v>шт.</v>
      </c>
      <c r="E274" s="26">
        <f>Source!I138</f>
        <v>4</v>
      </c>
      <c r="F274" s="27">
        <f>Source!AL138</f>
        <v>29.82</v>
      </c>
      <c r="G274" s="28" t="str">
        <f>Source!DD138</f>
        <v/>
      </c>
      <c r="H274" s="26">
        <f>Source!AW138</f>
        <v>1</v>
      </c>
      <c r="I274" s="29">
        <f>ROUND((ROUND((Source!AC138*Source!AW138*Source!I138),2)),2)</f>
        <v>119.28</v>
      </c>
      <c r="J274" s="26">
        <f>IF(Source!BC138&lt;&gt; 0, Source!BC138, 1)</f>
        <v>1.1100000000000001</v>
      </c>
      <c r="K274" s="29">
        <f>Source!P138</f>
        <v>132.4</v>
      </c>
      <c r="Q274">
        <f>ROUND((Source!DN138/100)*ROUND((ROUND((Source!AF138*Source!AV138*Source!I138),2)),2), 2)</f>
        <v>0</v>
      </c>
      <c r="R274">
        <f>Source!X138</f>
        <v>0</v>
      </c>
      <c r="S274">
        <f>ROUND((Source!DO138/100)*ROUND((ROUND((Source!AF138*Source!AV138*Source!I138),2)),2), 2)</f>
        <v>0</v>
      </c>
      <c r="T274">
        <f>Source!Y138</f>
        <v>0</v>
      </c>
      <c r="U274">
        <f>ROUND((175/100)*ROUND((ROUND((Source!AE138*Source!AV138*Source!I138),2)),2), 2)</f>
        <v>0</v>
      </c>
      <c r="V274">
        <f>ROUND((157/100)*ROUND(ROUND((ROUND((Source!AE138*Source!AV138*Source!I138),2)*Source!BS138),2), 2), 2)</f>
        <v>0</v>
      </c>
    </row>
    <row r="275" spans="1:38" ht="15" x14ac:dyDescent="0.25">
      <c r="A275" s="30"/>
      <c r="B275" s="30"/>
      <c r="C275" s="31" t="s">
        <v>639</v>
      </c>
      <c r="D275" s="30"/>
      <c r="E275" s="30"/>
      <c r="F275" s="30"/>
      <c r="G275" s="30"/>
      <c r="H275" s="44">
        <f>I274</f>
        <v>119.28</v>
      </c>
      <c r="I275" s="44"/>
      <c r="J275" s="44">
        <f>K274</f>
        <v>132.4</v>
      </c>
      <c r="K275" s="44"/>
      <c r="O275" s="22">
        <f>I274</f>
        <v>119.28</v>
      </c>
      <c r="P275" s="22">
        <f>K274</f>
        <v>132.4</v>
      </c>
      <c r="X275">
        <f>IF(Source!BI138&lt;=1,I274-0, 0)</f>
        <v>0</v>
      </c>
      <c r="Y275">
        <f>IF(Source!BI138=2,I274-0, 0)</f>
        <v>119.28</v>
      </c>
      <c r="Z275">
        <f>IF(Source!BI138=3,I274-0, 0)</f>
        <v>0</v>
      </c>
      <c r="AA275">
        <f>IF(Source!BI138=4,I274,0)</f>
        <v>0</v>
      </c>
    </row>
    <row r="278" spans="1:38" ht="15" x14ac:dyDescent="0.25">
      <c r="A278" s="41" t="str">
        <f>CONCATENATE("Итого по подразделу: ",IF(Source!G140&lt;&gt;"Новый подраздел", Source!G140, ""))</f>
        <v>Итого по подразделу: Монтажные работы</v>
      </c>
      <c r="B278" s="41"/>
      <c r="C278" s="41"/>
      <c r="D278" s="41"/>
      <c r="E278" s="41"/>
      <c r="F278" s="41"/>
      <c r="G278" s="41"/>
      <c r="H278" s="42">
        <f>SUM(O187:O277)</f>
        <v>35896.639999999999</v>
      </c>
      <c r="I278" s="43"/>
      <c r="J278" s="42">
        <f>SUM(P187:P277)</f>
        <v>228633.18999999997</v>
      </c>
      <c r="K278" s="43"/>
    </row>
    <row r="279" spans="1:38" hidden="1" x14ac:dyDescent="0.2">
      <c r="A279" t="s">
        <v>645</v>
      </c>
      <c r="H279">
        <f>SUM(AC187:AC278)</f>
        <v>0</v>
      </c>
      <c r="J279">
        <f>SUM(AD187:AD278)</f>
        <v>0</v>
      </c>
    </row>
    <row r="280" spans="1:38" hidden="1" x14ac:dyDescent="0.2">
      <c r="A280" t="s">
        <v>646</v>
      </c>
      <c r="H280">
        <f>SUM(AE187:AE279)</f>
        <v>0</v>
      </c>
      <c r="J280">
        <f>SUM(AF187:AF279)</f>
        <v>0</v>
      </c>
    </row>
    <row r="282" spans="1:38" ht="15" x14ac:dyDescent="0.25">
      <c r="A282" s="41" t="str">
        <f>CONCATENATE("Итого по разделу: ",IF(Source!G170&lt;&gt;"Новый раздел", Source!G170, ""))</f>
        <v>Итого по разделу: Установка стойки опоры LGTK9-4 в асфальте (9м)</v>
      </c>
      <c r="B282" s="41"/>
      <c r="C282" s="41"/>
      <c r="D282" s="41"/>
      <c r="E282" s="41"/>
      <c r="F282" s="41"/>
      <c r="G282" s="41"/>
      <c r="H282" s="42">
        <f>SUM(O29:O281)</f>
        <v>136183.03</v>
      </c>
      <c r="I282" s="43"/>
      <c r="J282" s="42">
        <f>SUM(P29:P281)</f>
        <v>809412.15</v>
      </c>
      <c r="K282" s="43"/>
      <c r="AL282" s="34" t="str">
        <f>CONCATENATE("Итого по разделу: ",IF(Source!G170&lt;&gt;"Новый раздел", Source!G170, ""))</f>
        <v>Итого по разделу: Установка стойки опоры LGTK9-4 в асфальте (9м)</v>
      </c>
    </row>
    <row r="283" spans="1:38" hidden="1" x14ac:dyDescent="0.2">
      <c r="A283" t="s">
        <v>645</v>
      </c>
      <c r="H283">
        <f>SUM(AC29:AC282)</f>
        <v>0</v>
      </c>
      <c r="J283">
        <f>SUM(AD29:AD282)</f>
        <v>0</v>
      </c>
    </row>
    <row r="284" spans="1:38" hidden="1" x14ac:dyDescent="0.2">
      <c r="A284" t="s">
        <v>646</v>
      </c>
      <c r="H284">
        <f>SUM(AE29:AE283)</f>
        <v>0</v>
      </c>
      <c r="J284">
        <f>SUM(AF29:AF283)</f>
        <v>0</v>
      </c>
    </row>
    <row r="286" spans="1:38" ht="16.5" x14ac:dyDescent="0.25">
      <c r="A286" s="45" t="str">
        <f>CONCATENATE("Раздел: ",IF(Source!G200&lt;&gt;"Новый раздел", Source!G200, ""))</f>
        <v>Раздел: Устройство траншеи в асфальте с прокладкой кабеля ВБШВ 4х16 (30м.)</v>
      </c>
      <c r="B286" s="45"/>
      <c r="C286" s="45"/>
      <c r="D286" s="45"/>
      <c r="E286" s="45"/>
      <c r="F286" s="45"/>
      <c r="G286" s="45"/>
      <c r="H286" s="45"/>
      <c r="I286" s="45"/>
      <c r="J286" s="45"/>
      <c r="K286" s="45"/>
    </row>
    <row r="287" spans="1:38" ht="42.75" x14ac:dyDescent="0.2">
      <c r="A287" s="13" t="str">
        <f>Source!E205</f>
        <v>25</v>
      </c>
      <c r="B287" s="14" t="str">
        <f>Source!F205</f>
        <v>6.68-51-4</v>
      </c>
      <c r="C287" s="14" t="s">
        <v>21</v>
      </c>
      <c r="D287" s="16" t="str">
        <f>Source!H205</f>
        <v>100 м3 конструкций</v>
      </c>
      <c r="E287" s="15">
        <f>Source!I205</f>
        <v>3.3000000000000002E-2</v>
      </c>
      <c r="F287" s="18"/>
      <c r="G287" s="17"/>
      <c r="H287" s="15"/>
      <c r="I287" s="19"/>
      <c r="J287" s="15"/>
      <c r="K287" s="19"/>
      <c r="Q287">
        <f>ROUND((Source!DN205/100)*ROUND((ROUND((Source!AF205*Source!AV205*Source!I205),2)),2), 2)</f>
        <v>44.56</v>
      </c>
      <c r="R287">
        <f>Source!X205</f>
        <v>940.08</v>
      </c>
      <c r="S287">
        <f>ROUND((Source!DO205/100)*ROUND((ROUND((Source!AF205*Source!AV205*Source!I205),2)),2), 2)</f>
        <v>30.64</v>
      </c>
      <c r="T287">
        <f>Source!Y205</f>
        <v>566.80999999999995</v>
      </c>
      <c r="U287">
        <f>ROUND((175/100)*ROUND((ROUND((Source!AE205*Source!AV205*Source!I205),2)),2), 2)</f>
        <v>42.46</v>
      </c>
      <c r="V287">
        <f>ROUND((157/100)*ROUND(ROUND((ROUND((Source!AE205*Source!AV205*Source!I205),2)*Source!BS205),2), 2), 2)</f>
        <v>945.34</v>
      </c>
    </row>
    <row r="288" spans="1:38" x14ac:dyDescent="0.2">
      <c r="C288" s="20" t="str">
        <f>"Объем: "&amp;Source!I205&amp;"=(((1,65/"&amp;"100)*"&amp;"18)/"&amp;"18*"&amp;"4)/"&amp;"2"</f>
        <v>Объем: 0,033=(((1,65/100)*18)/18*4)/2</v>
      </c>
    </row>
    <row r="289" spans="1:28" ht="14.25" x14ac:dyDescent="0.2">
      <c r="A289" s="13"/>
      <c r="B289" s="14"/>
      <c r="C289" s="14" t="s">
        <v>630</v>
      </c>
      <c r="D289" s="16"/>
      <c r="E289" s="15"/>
      <c r="F289" s="18">
        <f>Source!AO205</f>
        <v>1687.95</v>
      </c>
      <c r="G289" s="17" t="str">
        <f>Source!DG205</f>
        <v/>
      </c>
      <c r="H289" s="15">
        <f>Source!AV205</f>
        <v>1</v>
      </c>
      <c r="I289" s="19">
        <f>ROUND((ROUND((Source!AF205*Source!AV205*Source!I205),2)),2)</f>
        <v>55.7</v>
      </c>
      <c r="J289" s="15">
        <f>IF(Source!BA205&lt;&gt; 0, Source!BA205, 1)</f>
        <v>24.82</v>
      </c>
      <c r="K289" s="19">
        <f>Source!S205</f>
        <v>1382.47</v>
      </c>
      <c r="W289">
        <f>I289</f>
        <v>55.7</v>
      </c>
    </row>
    <row r="290" spans="1:28" ht="14.25" x14ac:dyDescent="0.2">
      <c r="A290" s="13"/>
      <c r="B290" s="14"/>
      <c r="C290" s="14" t="s">
        <v>631</v>
      </c>
      <c r="D290" s="16"/>
      <c r="E290" s="15"/>
      <c r="F290" s="18">
        <f>Source!AM205</f>
        <v>2713.55</v>
      </c>
      <c r="G290" s="17" t="str">
        <f>Source!DE205</f>
        <v/>
      </c>
      <c r="H290" s="15">
        <f>Source!AV205</f>
        <v>1</v>
      </c>
      <c r="I290" s="19">
        <f>(ROUND((ROUND(((Source!ET205)*Source!AV205*Source!I205),2)),2)+ROUND((ROUND(((Source!AE205-(Source!EU205))*Source!AV205*Source!I205),2)),2))</f>
        <v>89.55</v>
      </c>
      <c r="J290" s="15">
        <f>IF(Source!BB205&lt;&gt; 0, Source!BB205, 1)</f>
        <v>11.36</v>
      </c>
      <c r="K290" s="19">
        <f>Source!Q205</f>
        <v>1017.29</v>
      </c>
    </row>
    <row r="291" spans="1:28" ht="14.25" x14ac:dyDescent="0.2">
      <c r="A291" s="13"/>
      <c r="B291" s="14"/>
      <c r="C291" s="14" t="s">
        <v>632</v>
      </c>
      <c r="D291" s="16"/>
      <c r="E291" s="15"/>
      <c r="F291" s="18">
        <f>Source!AN205</f>
        <v>735.23</v>
      </c>
      <c r="G291" s="17" t="str">
        <f>Source!DF205</f>
        <v/>
      </c>
      <c r="H291" s="15">
        <f>Source!AV205</f>
        <v>1</v>
      </c>
      <c r="I291" s="21">
        <f>ROUND((ROUND((Source!AE205*Source!AV205*Source!I205),2)),2)</f>
        <v>24.26</v>
      </c>
      <c r="J291" s="15">
        <f>IF(Source!BS205&lt;&gt; 0, Source!BS205, 1)</f>
        <v>24.82</v>
      </c>
      <c r="K291" s="21">
        <f>Source!R205</f>
        <v>602.13</v>
      </c>
      <c r="W291">
        <f>I291</f>
        <v>24.26</v>
      </c>
    </row>
    <row r="292" spans="1:28" ht="14.25" x14ac:dyDescent="0.2">
      <c r="A292" s="13"/>
      <c r="B292" s="14"/>
      <c r="C292" s="14" t="s">
        <v>633</v>
      </c>
      <c r="D292" s="16" t="s">
        <v>634</v>
      </c>
      <c r="E292" s="15">
        <f>Source!DN205</f>
        <v>80</v>
      </c>
      <c r="F292" s="18"/>
      <c r="G292" s="17"/>
      <c r="H292" s="15"/>
      <c r="I292" s="19">
        <f>SUM(Q287:Q291)</f>
        <v>44.56</v>
      </c>
      <c r="J292" s="15">
        <f>Source!BZ205</f>
        <v>68</v>
      </c>
      <c r="K292" s="19">
        <f>SUM(R287:R291)</f>
        <v>940.08</v>
      </c>
    </row>
    <row r="293" spans="1:28" ht="14.25" x14ac:dyDescent="0.2">
      <c r="A293" s="13"/>
      <c r="B293" s="14"/>
      <c r="C293" s="14" t="s">
        <v>635</v>
      </c>
      <c r="D293" s="16" t="s">
        <v>634</v>
      </c>
      <c r="E293" s="15">
        <f>Source!DO205</f>
        <v>55</v>
      </c>
      <c r="F293" s="18"/>
      <c r="G293" s="17"/>
      <c r="H293" s="15"/>
      <c r="I293" s="19">
        <f>SUM(S287:S292)</f>
        <v>30.64</v>
      </c>
      <c r="J293" s="15">
        <f>Source!CA205</f>
        <v>41</v>
      </c>
      <c r="K293" s="19">
        <f>SUM(T287:T292)</f>
        <v>566.80999999999995</v>
      </c>
    </row>
    <row r="294" spans="1:28" ht="14.25" x14ac:dyDescent="0.2">
      <c r="A294" s="13"/>
      <c r="B294" s="14"/>
      <c r="C294" s="14" t="s">
        <v>636</v>
      </c>
      <c r="D294" s="16" t="s">
        <v>634</v>
      </c>
      <c r="E294" s="15">
        <f>175</f>
        <v>175</v>
      </c>
      <c r="F294" s="18"/>
      <c r="G294" s="17"/>
      <c r="H294" s="15"/>
      <c r="I294" s="19">
        <f>SUM(U287:U293)</f>
        <v>42.46</v>
      </c>
      <c r="J294" s="15">
        <f>157</f>
        <v>157</v>
      </c>
      <c r="K294" s="19">
        <f>SUM(V287:V293)</f>
        <v>945.34</v>
      </c>
    </row>
    <row r="295" spans="1:28" ht="14.25" x14ac:dyDescent="0.2">
      <c r="A295" s="23"/>
      <c r="B295" s="24"/>
      <c r="C295" s="24" t="s">
        <v>637</v>
      </c>
      <c r="D295" s="25" t="s">
        <v>638</v>
      </c>
      <c r="E295" s="26">
        <f>Source!AQ205</f>
        <v>155</v>
      </c>
      <c r="F295" s="27"/>
      <c r="G295" s="28" t="str">
        <f>Source!DI205</f>
        <v/>
      </c>
      <c r="H295" s="26">
        <f>Source!AV205</f>
        <v>1</v>
      </c>
      <c r="I295" s="29">
        <f>Source!U205</f>
        <v>5.1150000000000002</v>
      </c>
      <c r="J295" s="26"/>
      <c r="K295" s="29"/>
      <c r="AB295" s="22">
        <f>I295</f>
        <v>5.1150000000000002</v>
      </c>
    </row>
    <row r="296" spans="1:28" ht="15" x14ac:dyDescent="0.25">
      <c r="A296" s="30"/>
      <c r="B296" s="30"/>
      <c r="C296" s="31" t="s">
        <v>639</v>
      </c>
      <c r="D296" s="30"/>
      <c r="E296" s="30"/>
      <c r="F296" s="30"/>
      <c r="G296" s="30"/>
      <c r="H296" s="44">
        <f>I289+I290+I292+I293+I294</f>
        <v>262.90999999999997</v>
      </c>
      <c r="I296" s="44"/>
      <c r="J296" s="44">
        <f>K289+K290+K292+K293+K294</f>
        <v>4851.99</v>
      </c>
      <c r="K296" s="44"/>
      <c r="O296" s="22">
        <f>I289+I290+I292+I293+I294</f>
        <v>262.90999999999997</v>
      </c>
      <c r="P296" s="22">
        <f>K289+K290+K292+K293+K294</f>
        <v>4851.99</v>
      </c>
      <c r="X296">
        <f>IF(Source!BI205&lt;=1,I289+I290+I292+I293+I294-0, 0)</f>
        <v>262.90999999999997</v>
      </c>
      <c r="Y296">
        <f>IF(Source!BI205=2,I289+I290+I292+I293+I294-0, 0)</f>
        <v>0</v>
      </c>
      <c r="Z296">
        <f>IF(Source!BI205=3,I289+I290+I292+I293+I294-0, 0)</f>
        <v>0</v>
      </c>
      <c r="AA296">
        <f>IF(Source!BI205=4,I289+I290+I292+I293+I294,0)</f>
        <v>0</v>
      </c>
    </row>
    <row r="298" spans="1:28" ht="42.75" x14ac:dyDescent="0.2">
      <c r="A298" s="13" t="str">
        <f>Source!E207</f>
        <v>26</v>
      </c>
      <c r="B298" s="14" t="str">
        <f>Source!F207</f>
        <v>6.68-51-5</v>
      </c>
      <c r="C298" s="14" t="s">
        <v>29</v>
      </c>
      <c r="D298" s="16" t="str">
        <f>Source!H207</f>
        <v>100 м3 конструкций</v>
      </c>
      <c r="E298" s="15">
        <f>Source!I207</f>
        <v>2.1000000000000001E-2</v>
      </c>
      <c r="F298" s="18"/>
      <c r="G298" s="17"/>
      <c r="H298" s="15"/>
      <c r="I298" s="19"/>
      <c r="J298" s="15"/>
      <c r="K298" s="19"/>
      <c r="Q298">
        <f>ROUND((Source!DN207/100)*ROUND((ROUND((Source!AF207*Source!AV207*Source!I207),2)),2), 2)</f>
        <v>10.5</v>
      </c>
      <c r="R298">
        <f>Source!X207</f>
        <v>221.44</v>
      </c>
      <c r="S298">
        <f>ROUND((Source!DO207/100)*ROUND((ROUND((Source!AF207*Source!AV207*Source!I207),2)),2), 2)</f>
        <v>7.22</v>
      </c>
      <c r="T298">
        <f>Source!Y207</f>
        <v>133.51</v>
      </c>
      <c r="U298">
        <f>ROUND((175/100)*ROUND((ROUND((Source!AE207*Source!AV207*Source!I207),2)),2), 2)</f>
        <v>10.33</v>
      </c>
      <c r="V298">
        <f>ROUND((157/100)*ROUND(ROUND((ROUND((Source!AE207*Source!AV207*Source!I207),2)*Source!BS207),2), 2), 2)</f>
        <v>229.91</v>
      </c>
    </row>
    <row r="299" spans="1:28" x14ac:dyDescent="0.2">
      <c r="C299" s="20" t="str">
        <f>"Объем: "&amp;Source!I207&amp;"=(((1,05/"&amp;"100)*"&amp;"18)/"&amp;"18*"&amp;"4)/"&amp;"2"</f>
        <v>Объем: 0,021=(((1,05/100)*18)/18*4)/2</v>
      </c>
    </row>
    <row r="300" spans="1:28" ht="14.25" x14ac:dyDescent="0.2">
      <c r="A300" s="13"/>
      <c r="B300" s="14"/>
      <c r="C300" s="14" t="s">
        <v>630</v>
      </c>
      <c r="D300" s="16"/>
      <c r="E300" s="15"/>
      <c r="F300" s="18">
        <f>Source!AO207</f>
        <v>624.69000000000005</v>
      </c>
      <c r="G300" s="17" t="str">
        <f>Source!DG207</f>
        <v/>
      </c>
      <c r="H300" s="15">
        <f>Source!AV207</f>
        <v>1</v>
      </c>
      <c r="I300" s="19">
        <f>ROUND((ROUND((Source!AF207*Source!AV207*Source!I207),2)),2)</f>
        <v>13.12</v>
      </c>
      <c r="J300" s="15">
        <f>IF(Source!BA207&lt;&gt; 0, Source!BA207, 1)</f>
        <v>24.82</v>
      </c>
      <c r="K300" s="19">
        <f>Source!S207</f>
        <v>325.64</v>
      </c>
      <c r="W300">
        <f>I300</f>
        <v>13.12</v>
      </c>
    </row>
    <row r="301" spans="1:28" ht="14.25" x14ac:dyDescent="0.2">
      <c r="A301" s="13"/>
      <c r="B301" s="14"/>
      <c r="C301" s="14" t="s">
        <v>631</v>
      </c>
      <c r="D301" s="16"/>
      <c r="E301" s="15"/>
      <c r="F301" s="18">
        <f>Source!AM207</f>
        <v>1574.15</v>
      </c>
      <c r="G301" s="17" t="str">
        <f>Source!DE207</f>
        <v/>
      </c>
      <c r="H301" s="15">
        <f>Source!AV207</f>
        <v>1</v>
      </c>
      <c r="I301" s="19">
        <f>(ROUND((ROUND(((Source!ET207)*Source!AV207*Source!I207),2)),2)+ROUND((ROUND(((Source!AE207-(Source!EU207))*Source!AV207*Source!I207),2)),2))</f>
        <v>33.06</v>
      </c>
      <c r="J301" s="15">
        <f>IF(Source!BB207&lt;&gt; 0, Source!BB207, 1)</f>
        <v>9.7200000000000006</v>
      </c>
      <c r="K301" s="19">
        <f>Source!Q207</f>
        <v>321.33999999999997</v>
      </c>
    </row>
    <row r="302" spans="1:28" ht="14.25" x14ac:dyDescent="0.2">
      <c r="A302" s="13"/>
      <c r="B302" s="14"/>
      <c r="C302" s="14" t="s">
        <v>632</v>
      </c>
      <c r="D302" s="16"/>
      <c r="E302" s="15"/>
      <c r="F302" s="18">
        <f>Source!AN207</f>
        <v>280.92</v>
      </c>
      <c r="G302" s="17" t="str">
        <f>Source!DF207</f>
        <v/>
      </c>
      <c r="H302" s="15">
        <f>Source!AV207</f>
        <v>1</v>
      </c>
      <c r="I302" s="21">
        <f>ROUND((ROUND((Source!AE207*Source!AV207*Source!I207),2)),2)</f>
        <v>5.9</v>
      </c>
      <c r="J302" s="15">
        <f>IF(Source!BS207&lt;&gt; 0, Source!BS207, 1)</f>
        <v>24.82</v>
      </c>
      <c r="K302" s="21">
        <f>Source!R207</f>
        <v>146.44</v>
      </c>
      <c r="W302">
        <f>I302</f>
        <v>5.9</v>
      </c>
    </row>
    <row r="303" spans="1:28" ht="14.25" x14ac:dyDescent="0.2">
      <c r="A303" s="13"/>
      <c r="B303" s="14"/>
      <c r="C303" s="14" t="s">
        <v>633</v>
      </c>
      <c r="D303" s="16" t="s">
        <v>634</v>
      </c>
      <c r="E303" s="15">
        <f>Source!DN207</f>
        <v>80</v>
      </c>
      <c r="F303" s="18"/>
      <c r="G303" s="17"/>
      <c r="H303" s="15"/>
      <c r="I303" s="19">
        <f>SUM(Q298:Q302)</f>
        <v>10.5</v>
      </c>
      <c r="J303" s="15">
        <f>Source!BZ207</f>
        <v>68</v>
      </c>
      <c r="K303" s="19">
        <f>SUM(R298:R302)</f>
        <v>221.44</v>
      </c>
    </row>
    <row r="304" spans="1:28" ht="14.25" x14ac:dyDescent="0.2">
      <c r="A304" s="13"/>
      <c r="B304" s="14"/>
      <c r="C304" s="14" t="s">
        <v>635</v>
      </c>
      <c r="D304" s="16" t="s">
        <v>634</v>
      </c>
      <c r="E304" s="15">
        <f>Source!DO207</f>
        <v>55</v>
      </c>
      <c r="F304" s="18"/>
      <c r="G304" s="17"/>
      <c r="H304" s="15"/>
      <c r="I304" s="19">
        <f>SUM(S298:S303)</f>
        <v>7.22</v>
      </c>
      <c r="J304" s="15">
        <f>Source!CA207</f>
        <v>41</v>
      </c>
      <c r="K304" s="19">
        <f>SUM(T298:T303)</f>
        <v>133.51</v>
      </c>
    </row>
    <row r="305" spans="1:28" ht="14.25" x14ac:dyDescent="0.2">
      <c r="A305" s="13"/>
      <c r="B305" s="14"/>
      <c r="C305" s="14" t="s">
        <v>636</v>
      </c>
      <c r="D305" s="16" t="s">
        <v>634</v>
      </c>
      <c r="E305" s="15">
        <f>175</f>
        <v>175</v>
      </c>
      <c r="F305" s="18"/>
      <c r="G305" s="17"/>
      <c r="H305" s="15"/>
      <c r="I305" s="19">
        <f>SUM(U298:U304)</f>
        <v>10.33</v>
      </c>
      <c r="J305" s="15">
        <f>157</f>
        <v>157</v>
      </c>
      <c r="K305" s="19">
        <f>SUM(V298:V304)</f>
        <v>229.91</v>
      </c>
    </row>
    <row r="306" spans="1:28" ht="14.25" x14ac:dyDescent="0.2">
      <c r="A306" s="23"/>
      <c r="B306" s="24"/>
      <c r="C306" s="24" t="s">
        <v>637</v>
      </c>
      <c r="D306" s="25" t="s">
        <v>638</v>
      </c>
      <c r="E306" s="26">
        <f>Source!AQ207</f>
        <v>49.5</v>
      </c>
      <c r="F306" s="27"/>
      <c r="G306" s="28" t="str">
        <f>Source!DI207</f>
        <v/>
      </c>
      <c r="H306" s="26">
        <f>Source!AV207</f>
        <v>1</v>
      </c>
      <c r="I306" s="29">
        <f>Source!U207</f>
        <v>1.0395000000000001</v>
      </c>
      <c r="J306" s="26"/>
      <c r="K306" s="29"/>
      <c r="AB306" s="22">
        <f>I306</f>
        <v>1.0395000000000001</v>
      </c>
    </row>
    <row r="307" spans="1:28" ht="15" x14ac:dyDescent="0.25">
      <c r="A307" s="30"/>
      <c r="B307" s="30"/>
      <c r="C307" s="31" t="s">
        <v>639</v>
      </c>
      <c r="D307" s="30"/>
      <c r="E307" s="30"/>
      <c r="F307" s="30"/>
      <c r="G307" s="30"/>
      <c r="H307" s="44">
        <f>I300+I301+I303+I304+I305</f>
        <v>74.23</v>
      </c>
      <c r="I307" s="44"/>
      <c r="J307" s="44">
        <f>K300+K301+K303+K304+K305</f>
        <v>1231.8400000000001</v>
      </c>
      <c r="K307" s="44"/>
      <c r="O307" s="22">
        <f>I300+I301+I303+I304+I305</f>
        <v>74.23</v>
      </c>
      <c r="P307" s="22">
        <f>K300+K301+K303+K304+K305</f>
        <v>1231.8400000000001</v>
      </c>
      <c r="X307">
        <f>IF(Source!BI207&lt;=1,I300+I301+I303+I304+I305-0, 0)</f>
        <v>74.23</v>
      </c>
      <c r="Y307">
        <f>IF(Source!BI207=2,I300+I301+I303+I304+I305-0, 0)</f>
        <v>0</v>
      </c>
      <c r="Z307">
        <f>IF(Source!BI207=3,I300+I301+I303+I304+I305-0, 0)</f>
        <v>0</v>
      </c>
      <c r="AA307">
        <f>IF(Source!BI207=4,I300+I301+I303+I304+I305,0)</f>
        <v>0</v>
      </c>
    </row>
    <row r="309" spans="1:28" ht="42.75" x14ac:dyDescent="0.2">
      <c r="A309" s="13" t="str">
        <f>Source!E209</f>
        <v>27</v>
      </c>
      <c r="B309" s="14" t="str">
        <f>Source!F209</f>
        <v>6.68-51-2</v>
      </c>
      <c r="C309" s="14" t="s">
        <v>33</v>
      </c>
      <c r="D309" s="16" t="str">
        <f>Source!H209</f>
        <v>100 м3 конструкций</v>
      </c>
      <c r="E309" s="15">
        <f>Source!I209</f>
        <v>4.4999999999999998E-2</v>
      </c>
      <c r="F309" s="18"/>
      <c r="G309" s="17"/>
      <c r="H309" s="15"/>
      <c r="I309" s="19"/>
      <c r="J309" s="15"/>
      <c r="K309" s="19"/>
      <c r="Q309">
        <f>ROUND((Source!DN209/100)*ROUND((ROUND((Source!AF209*Source!AV209*Source!I209),2)),2), 2)</f>
        <v>3.97</v>
      </c>
      <c r="R309">
        <f>Source!X209</f>
        <v>83.71</v>
      </c>
      <c r="S309">
        <f>ROUND((Source!DO209/100)*ROUND((ROUND((Source!AF209*Source!AV209*Source!I209),2)),2), 2)</f>
        <v>2.73</v>
      </c>
      <c r="T309">
        <f>Source!Y209</f>
        <v>50.48</v>
      </c>
      <c r="U309">
        <f>ROUND((175/100)*ROUND((ROUND((Source!AE209*Source!AV209*Source!I209),2)),2), 2)</f>
        <v>6.42</v>
      </c>
      <c r="V309">
        <f>ROUND((157/100)*ROUND(ROUND((ROUND((Source!AE209*Source!AV209*Source!I209),2)*Source!BS209),2), 2), 2)</f>
        <v>143.01</v>
      </c>
    </row>
    <row r="310" spans="1:28" x14ac:dyDescent="0.2">
      <c r="C310" s="20" t="str">
        <f>"Объем: "&amp;Source!I209&amp;"=(((2,25/"&amp;"100)*"&amp;"18)/"&amp;"18*"&amp;"4)/"&amp;"2"</f>
        <v>Объем: 0,045=(((2,25/100)*18)/18*4)/2</v>
      </c>
    </row>
    <row r="311" spans="1:28" ht="14.25" x14ac:dyDescent="0.2">
      <c r="A311" s="13"/>
      <c r="B311" s="14"/>
      <c r="C311" s="14" t="s">
        <v>630</v>
      </c>
      <c r="D311" s="16"/>
      <c r="E311" s="15"/>
      <c r="F311" s="18">
        <f>Source!AO209</f>
        <v>110.33</v>
      </c>
      <c r="G311" s="17" t="str">
        <f>Source!DG209</f>
        <v/>
      </c>
      <c r="H311" s="15">
        <f>Source!AV209</f>
        <v>1</v>
      </c>
      <c r="I311" s="19">
        <f>ROUND((ROUND((Source!AF209*Source!AV209*Source!I209),2)),2)</f>
        <v>4.96</v>
      </c>
      <c r="J311" s="15">
        <f>IF(Source!BA209&lt;&gt; 0, Source!BA209, 1)</f>
        <v>24.82</v>
      </c>
      <c r="K311" s="19">
        <f>Source!S209</f>
        <v>123.11</v>
      </c>
      <c r="W311">
        <f>I311</f>
        <v>4.96</v>
      </c>
    </row>
    <row r="312" spans="1:28" ht="14.25" x14ac:dyDescent="0.2">
      <c r="A312" s="13"/>
      <c r="B312" s="14"/>
      <c r="C312" s="14" t="s">
        <v>631</v>
      </c>
      <c r="D312" s="16"/>
      <c r="E312" s="15"/>
      <c r="F312" s="18">
        <f>Source!AM209</f>
        <v>402.43</v>
      </c>
      <c r="G312" s="17" t="str">
        <f>Source!DE209</f>
        <v/>
      </c>
      <c r="H312" s="15">
        <f>Source!AV209</f>
        <v>1</v>
      </c>
      <c r="I312" s="19">
        <f>(ROUND((ROUND(((Source!ET209)*Source!AV209*Source!I209),2)),2)+ROUND((ROUND(((Source!AE209-(Source!EU209))*Source!AV209*Source!I209),2)),2))</f>
        <v>18.11</v>
      </c>
      <c r="J312" s="15">
        <f>IF(Source!BB209&lt;&gt; 0, Source!BB209, 1)</f>
        <v>11.19</v>
      </c>
      <c r="K312" s="19">
        <f>Source!Q209</f>
        <v>202.65</v>
      </c>
    </row>
    <row r="313" spans="1:28" ht="14.25" x14ac:dyDescent="0.2">
      <c r="A313" s="13"/>
      <c r="B313" s="14"/>
      <c r="C313" s="14" t="s">
        <v>632</v>
      </c>
      <c r="D313" s="16"/>
      <c r="E313" s="15"/>
      <c r="F313" s="18">
        <f>Source!AN209</f>
        <v>81.58</v>
      </c>
      <c r="G313" s="17" t="str">
        <f>Source!DF209</f>
        <v/>
      </c>
      <c r="H313" s="15">
        <f>Source!AV209</f>
        <v>1</v>
      </c>
      <c r="I313" s="21">
        <f>ROUND((ROUND((Source!AE209*Source!AV209*Source!I209),2)),2)</f>
        <v>3.67</v>
      </c>
      <c r="J313" s="15">
        <f>IF(Source!BS209&lt;&gt; 0, Source!BS209, 1)</f>
        <v>24.82</v>
      </c>
      <c r="K313" s="21">
        <f>Source!R209</f>
        <v>91.09</v>
      </c>
      <c r="W313">
        <f>I313</f>
        <v>3.67</v>
      </c>
    </row>
    <row r="314" spans="1:28" ht="14.25" x14ac:dyDescent="0.2">
      <c r="A314" s="13"/>
      <c r="B314" s="14"/>
      <c r="C314" s="14" t="s">
        <v>633</v>
      </c>
      <c r="D314" s="16" t="s">
        <v>634</v>
      </c>
      <c r="E314" s="15">
        <f>Source!DN209</f>
        <v>80</v>
      </c>
      <c r="F314" s="18"/>
      <c r="G314" s="17"/>
      <c r="H314" s="15"/>
      <c r="I314" s="19">
        <f>SUM(Q309:Q313)</f>
        <v>3.97</v>
      </c>
      <c r="J314" s="15">
        <f>Source!BZ209</f>
        <v>68</v>
      </c>
      <c r="K314" s="19">
        <f>SUM(R309:R313)</f>
        <v>83.71</v>
      </c>
    </row>
    <row r="315" spans="1:28" ht="14.25" x14ac:dyDescent="0.2">
      <c r="A315" s="13"/>
      <c r="B315" s="14"/>
      <c r="C315" s="14" t="s">
        <v>635</v>
      </c>
      <c r="D315" s="16" t="s">
        <v>634</v>
      </c>
      <c r="E315" s="15">
        <f>Source!DO209</f>
        <v>55</v>
      </c>
      <c r="F315" s="18"/>
      <c r="G315" s="17"/>
      <c r="H315" s="15"/>
      <c r="I315" s="19">
        <f>SUM(S309:S314)</f>
        <v>2.73</v>
      </c>
      <c r="J315" s="15">
        <f>Source!CA209</f>
        <v>41</v>
      </c>
      <c r="K315" s="19">
        <f>SUM(T309:T314)</f>
        <v>50.48</v>
      </c>
    </row>
    <row r="316" spans="1:28" ht="14.25" x14ac:dyDescent="0.2">
      <c r="A316" s="13"/>
      <c r="B316" s="14"/>
      <c r="C316" s="14" t="s">
        <v>636</v>
      </c>
      <c r="D316" s="16" t="s">
        <v>634</v>
      </c>
      <c r="E316" s="15">
        <f>175</f>
        <v>175</v>
      </c>
      <c r="F316" s="18"/>
      <c r="G316" s="17"/>
      <c r="H316" s="15"/>
      <c r="I316" s="19">
        <f>SUM(U309:U315)</f>
        <v>6.42</v>
      </c>
      <c r="J316" s="15">
        <f>157</f>
        <v>157</v>
      </c>
      <c r="K316" s="19">
        <f>SUM(V309:V315)</f>
        <v>143.01</v>
      </c>
    </row>
    <row r="317" spans="1:28" ht="14.25" x14ac:dyDescent="0.2">
      <c r="A317" s="23"/>
      <c r="B317" s="24"/>
      <c r="C317" s="24" t="s">
        <v>637</v>
      </c>
      <c r="D317" s="25" t="s">
        <v>638</v>
      </c>
      <c r="E317" s="26">
        <f>Source!AQ209</f>
        <v>11.7</v>
      </c>
      <c r="F317" s="27"/>
      <c r="G317" s="28" t="str">
        <f>Source!DI209</f>
        <v/>
      </c>
      <c r="H317" s="26">
        <f>Source!AV209</f>
        <v>1</v>
      </c>
      <c r="I317" s="29">
        <f>Source!U209</f>
        <v>0.52649999999999997</v>
      </c>
      <c r="J317" s="26"/>
      <c r="K317" s="29"/>
      <c r="AB317" s="22">
        <f>I317</f>
        <v>0.52649999999999997</v>
      </c>
    </row>
    <row r="318" spans="1:28" ht="15" x14ac:dyDescent="0.25">
      <c r="A318" s="30"/>
      <c r="B318" s="30"/>
      <c r="C318" s="31" t="s">
        <v>639</v>
      </c>
      <c r="D318" s="30"/>
      <c r="E318" s="30"/>
      <c r="F318" s="30"/>
      <c r="G318" s="30"/>
      <c r="H318" s="44">
        <f>I311+I312+I314+I315+I316</f>
        <v>36.19</v>
      </c>
      <c r="I318" s="44"/>
      <c r="J318" s="44">
        <f>K311+K312+K314+K315+K316</f>
        <v>602.96</v>
      </c>
      <c r="K318" s="44"/>
      <c r="O318" s="22">
        <f>I311+I312+I314+I315+I316</f>
        <v>36.19</v>
      </c>
      <c r="P318" s="22">
        <f>K311+K312+K314+K315+K316</f>
        <v>602.96</v>
      </c>
      <c r="X318">
        <f>IF(Source!BI209&lt;=1,I311+I312+I314+I315+I316-0, 0)</f>
        <v>36.19</v>
      </c>
      <c r="Y318">
        <f>IF(Source!BI209=2,I311+I312+I314+I315+I316-0, 0)</f>
        <v>0</v>
      </c>
      <c r="Z318">
        <f>IF(Source!BI209=3,I311+I312+I314+I315+I316-0, 0)</f>
        <v>0</v>
      </c>
      <c r="AA318">
        <f>IF(Source!BI209=4,I311+I312+I314+I315+I316,0)</f>
        <v>0</v>
      </c>
    </row>
    <row r="320" spans="1:28" ht="42.75" x14ac:dyDescent="0.2">
      <c r="A320" s="13" t="str">
        <f>Source!E211</f>
        <v>28</v>
      </c>
      <c r="B320" s="14" t="str">
        <f>Source!F211</f>
        <v>6.68-13-1</v>
      </c>
      <c r="C320" s="14" t="s">
        <v>132</v>
      </c>
      <c r="D320" s="16" t="str">
        <f>Source!H211</f>
        <v>1 Т</v>
      </c>
      <c r="E320" s="15">
        <f>Source!I211</f>
        <v>21.384</v>
      </c>
      <c r="F320" s="18"/>
      <c r="G320" s="17"/>
      <c r="H320" s="15"/>
      <c r="I320" s="19"/>
      <c r="J320" s="15"/>
      <c r="K320" s="19"/>
      <c r="Q320">
        <f>ROUND((Source!DN211/100)*ROUND((ROUND((Source!AF211*Source!AV211*Source!I211),2)),2), 2)</f>
        <v>0</v>
      </c>
      <c r="R320">
        <f>Source!X211</f>
        <v>0</v>
      </c>
      <c r="S320">
        <f>ROUND((Source!DO211/100)*ROUND((ROUND((Source!AF211*Source!AV211*Source!I211),2)),2), 2)</f>
        <v>0</v>
      </c>
      <c r="T320">
        <f>Source!Y211</f>
        <v>0</v>
      </c>
      <c r="U320">
        <f>ROUND((175/100)*ROUND((ROUND((Source!AE211*Source!AV211*Source!I211),2)),2), 2)</f>
        <v>55.39</v>
      </c>
      <c r="V320">
        <f>ROUND((157/100)*ROUND(ROUND((ROUND((Source!AE211*Source!AV211*Source!I211),2)*Source!BS211),2), 2), 2)</f>
        <v>1233.31</v>
      </c>
    </row>
    <row r="321" spans="1:28" ht="38.25" x14ac:dyDescent="0.2">
      <c r="C321" s="20" t="str">
        <f>"Объем: "&amp;Source!I211&amp;"=((((0,0165*"&amp;"100*"&amp;"2,4+"&amp;"0,0105*"&amp;"100*"&amp;"2,4+"&amp;"0,0225*"&amp;"100*"&amp;"2,4)*"&amp;"0,9)*"&amp;"18)/"&amp;"18*"&amp;"4)/"&amp;"2"</f>
        <v>Объем: 21,384=((((0,0165*100*2,4+0,0105*100*2,4+0,0225*100*2,4)*0,9)*18)/18*4)/2</v>
      </c>
    </row>
    <row r="322" spans="1:28" ht="14.25" x14ac:dyDescent="0.2">
      <c r="A322" s="13"/>
      <c r="B322" s="14"/>
      <c r="C322" s="14" t="s">
        <v>631</v>
      </c>
      <c r="D322" s="16"/>
      <c r="E322" s="15"/>
      <c r="F322" s="18">
        <f>Source!AM211</f>
        <v>8.86</v>
      </c>
      <c r="G322" s="17" t="str">
        <f>Source!DE211</f>
        <v/>
      </c>
      <c r="H322" s="15">
        <f>Source!AV211</f>
        <v>1</v>
      </c>
      <c r="I322" s="19">
        <f>(ROUND((ROUND(((Source!ET211)*Source!AV211*Source!I211),2)),2)+ROUND((ROUND(((Source!AE211-(Source!EU211))*Source!AV211*Source!I211),2)),2))</f>
        <v>189.46</v>
      </c>
      <c r="J322" s="15">
        <f>IF(Source!BB211&lt;&gt; 0, Source!BB211, 1)</f>
        <v>8.93</v>
      </c>
      <c r="K322" s="19">
        <f>Source!Q211</f>
        <v>1691.88</v>
      </c>
    </row>
    <row r="323" spans="1:28" ht="14.25" x14ac:dyDescent="0.2">
      <c r="A323" s="13"/>
      <c r="B323" s="14"/>
      <c r="C323" s="14" t="s">
        <v>632</v>
      </c>
      <c r="D323" s="16"/>
      <c r="E323" s="15"/>
      <c r="F323" s="18">
        <f>Source!AN211</f>
        <v>1.48</v>
      </c>
      <c r="G323" s="17" t="str">
        <f>Source!DF211</f>
        <v/>
      </c>
      <c r="H323" s="15">
        <f>Source!AV211</f>
        <v>1</v>
      </c>
      <c r="I323" s="21">
        <f>ROUND((ROUND((Source!AE211*Source!AV211*Source!I211),2)),2)</f>
        <v>31.65</v>
      </c>
      <c r="J323" s="15">
        <f>IF(Source!BS211&lt;&gt; 0, Source!BS211, 1)</f>
        <v>24.82</v>
      </c>
      <c r="K323" s="21">
        <f>Source!R211</f>
        <v>785.55</v>
      </c>
      <c r="W323">
        <f>I323</f>
        <v>31.65</v>
      </c>
    </row>
    <row r="324" spans="1:28" ht="14.25" x14ac:dyDescent="0.2">
      <c r="A324" s="23"/>
      <c r="B324" s="24"/>
      <c r="C324" s="24" t="s">
        <v>636</v>
      </c>
      <c r="D324" s="25" t="s">
        <v>634</v>
      </c>
      <c r="E324" s="26">
        <f>175</f>
        <v>175</v>
      </c>
      <c r="F324" s="27"/>
      <c r="G324" s="28"/>
      <c r="H324" s="26"/>
      <c r="I324" s="29">
        <f>SUM(U320:U323)</f>
        <v>55.39</v>
      </c>
      <c r="J324" s="26">
        <f>157</f>
        <v>157</v>
      </c>
      <c r="K324" s="29">
        <f>SUM(V320:V323)</f>
        <v>1233.31</v>
      </c>
    </row>
    <row r="325" spans="1:28" ht="15" x14ac:dyDescent="0.25">
      <c r="A325" s="30"/>
      <c r="B325" s="30"/>
      <c r="C325" s="31" t="s">
        <v>639</v>
      </c>
      <c r="D325" s="30"/>
      <c r="E325" s="30"/>
      <c r="F325" s="30"/>
      <c r="G325" s="30"/>
      <c r="H325" s="44">
        <f>I322+I324</f>
        <v>244.85000000000002</v>
      </c>
      <c r="I325" s="44"/>
      <c r="J325" s="44">
        <f>K322+K324</f>
        <v>2925.19</v>
      </c>
      <c r="K325" s="44"/>
      <c r="O325" s="22">
        <f>I322+I324</f>
        <v>244.85000000000002</v>
      </c>
      <c r="P325" s="22">
        <f>K322+K324</f>
        <v>2925.19</v>
      </c>
      <c r="X325">
        <f>IF(Source!BI211&lt;=1,I322+I324-0, 0)</f>
        <v>244.85000000000002</v>
      </c>
      <c r="Y325">
        <f>IF(Source!BI211=2,I322+I324-0, 0)</f>
        <v>0</v>
      </c>
      <c r="Z325">
        <f>IF(Source!BI211=3,I322+I324-0, 0)</f>
        <v>0</v>
      </c>
      <c r="AA325">
        <f>IF(Source!BI211=4,I322+I324,0)</f>
        <v>0</v>
      </c>
    </row>
    <row r="327" spans="1:28" ht="42.75" x14ac:dyDescent="0.2">
      <c r="A327" s="13" t="str">
        <f>Source!E213</f>
        <v>29</v>
      </c>
      <c r="B327" s="14" t="str">
        <f>Source!F213</f>
        <v>6.69-19-1</v>
      </c>
      <c r="C327" s="14" t="s">
        <v>267</v>
      </c>
      <c r="D327" s="16" t="str">
        <f>Source!H213</f>
        <v>1 Т</v>
      </c>
      <c r="E327" s="15">
        <f>Source!I213</f>
        <v>2.3759999999999999</v>
      </c>
      <c r="F327" s="18"/>
      <c r="G327" s="17"/>
      <c r="H327" s="15"/>
      <c r="I327" s="19"/>
      <c r="J327" s="15"/>
      <c r="K327" s="19"/>
      <c r="Q327">
        <f>ROUND((Source!DN213/100)*ROUND((ROUND((Source!AF213*Source!AV213*Source!I213),2)),2), 2)</f>
        <v>20.8</v>
      </c>
      <c r="R327">
        <f>Source!X213</f>
        <v>414.19</v>
      </c>
      <c r="S327">
        <f>ROUND((Source!DO213/100)*ROUND((ROUND((Source!AF213*Source!AV213*Source!I213),2)),2), 2)</f>
        <v>16</v>
      </c>
      <c r="T327">
        <f>Source!Y213</f>
        <v>232.63</v>
      </c>
      <c r="U327">
        <f>ROUND((175/100)*ROUND((ROUND((Source!AE213*Source!AV213*Source!I213),2)),2), 2)</f>
        <v>0</v>
      </c>
      <c r="V327">
        <f>ROUND((157/100)*ROUND(ROUND((ROUND((Source!AE213*Source!AV213*Source!I213),2)*Source!BS213),2), 2), 2)</f>
        <v>0</v>
      </c>
    </row>
    <row r="328" spans="1:28" ht="38.25" x14ac:dyDescent="0.2">
      <c r="C328" s="20" t="str">
        <f>"Объем: "&amp;Source!I213&amp;"=((((0,0165*"&amp;"100*"&amp;"2,4+"&amp;"0,0105*"&amp;"100*"&amp;"2,4+"&amp;"0,0225*"&amp;"100*"&amp;"2,4)*"&amp;"0,1)*"&amp;"18)/"&amp;"18*"&amp;"4)/"&amp;"2"</f>
        <v>Объем: 2,376=((((0,0165*100*2,4+0,0105*100*2,4+0,0225*100*2,4)*0,1)*18)/18*4)/2</v>
      </c>
    </row>
    <row r="329" spans="1:28" ht="14.25" x14ac:dyDescent="0.2">
      <c r="A329" s="13"/>
      <c r="B329" s="14"/>
      <c r="C329" s="14" t="s">
        <v>630</v>
      </c>
      <c r="D329" s="16"/>
      <c r="E329" s="15"/>
      <c r="F329" s="18">
        <f>Source!AO213</f>
        <v>9.6199999999999992</v>
      </c>
      <c r="G329" s="17" t="str">
        <f>Source!DG213</f>
        <v/>
      </c>
      <c r="H329" s="15">
        <f>Source!AV213</f>
        <v>1</v>
      </c>
      <c r="I329" s="19">
        <f>ROUND((ROUND((Source!AF213*Source!AV213*Source!I213),2)),2)</f>
        <v>22.86</v>
      </c>
      <c r="J329" s="15">
        <f>IF(Source!BA213&lt;&gt; 0, Source!BA213, 1)</f>
        <v>24.82</v>
      </c>
      <c r="K329" s="19">
        <f>Source!S213</f>
        <v>567.39</v>
      </c>
      <c r="W329">
        <f>I329</f>
        <v>22.86</v>
      </c>
    </row>
    <row r="330" spans="1:28" ht="14.25" x14ac:dyDescent="0.2">
      <c r="A330" s="13"/>
      <c r="B330" s="14"/>
      <c r="C330" s="14" t="s">
        <v>633</v>
      </c>
      <c r="D330" s="16" t="s">
        <v>634</v>
      </c>
      <c r="E330" s="15">
        <f>Source!DN213</f>
        <v>91</v>
      </c>
      <c r="F330" s="18"/>
      <c r="G330" s="17"/>
      <c r="H330" s="15"/>
      <c r="I330" s="19">
        <f>SUM(Q327:Q329)</f>
        <v>20.8</v>
      </c>
      <c r="J330" s="15">
        <f>Source!BZ213</f>
        <v>73</v>
      </c>
      <c r="K330" s="19">
        <f>SUM(R327:R329)</f>
        <v>414.19</v>
      </c>
    </row>
    <row r="331" spans="1:28" ht="14.25" x14ac:dyDescent="0.2">
      <c r="A331" s="13"/>
      <c r="B331" s="14"/>
      <c r="C331" s="14" t="s">
        <v>635</v>
      </c>
      <c r="D331" s="16" t="s">
        <v>634</v>
      </c>
      <c r="E331" s="15">
        <f>Source!DO213</f>
        <v>70</v>
      </c>
      <c r="F331" s="18"/>
      <c r="G331" s="17"/>
      <c r="H331" s="15"/>
      <c r="I331" s="19">
        <f>SUM(S327:S330)</f>
        <v>16</v>
      </c>
      <c r="J331" s="15">
        <f>Source!CA213</f>
        <v>41</v>
      </c>
      <c r="K331" s="19">
        <f>SUM(T327:T330)</f>
        <v>232.63</v>
      </c>
    </row>
    <row r="332" spans="1:28" ht="14.25" x14ac:dyDescent="0.2">
      <c r="A332" s="23"/>
      <c r="B332" s="24"/>
      <c r="C332" s="24" t="s">
        <v>637</v>
      </c>
      <c r="D332" s="25" t="s">
        <v>638</v>
      </c>
      <c r="E332" s="26">
        <f>Source!AQ213</f>
        <v>1.02</v>
      </c>
      <c r="F332" s="27"/>
      <c r="G332" s="28" t="str">
        <f>Source!DI213</f>
        <v/>
      </c>
      <c r="H332" s="26">
        <f>Source!AV213</f>
        <v>1</v>
      </c>
      <c r="I332" s="29">
        <f>Source!U213</f>
        <v>2.4235199999999999</v>
      </c>
      <c r="J332" s="26"/>
      <c r="K332" s="29"/>
      <c r="AB332" s="22">
        <f>I332</f>
        <v>2.4235199999999999</v>
      </c>
    </row>
    <row r="333" spans="1:28" ht="15" x14ac:dyDescent="0.25">
      <c r="A333" s="30"/>
      <c r="B333" s="30"/>
      <c r="C333" s="31" t="s">
        <v>639</v>
      </c>
      <c r="D333" s="30"/>
      <c r="E333" s="30"/>
      <c r="F333" s="30"/>
      <c r="G333" s="30"/>
      <c r="H333" s="44">
        <f>I329+I330+I331</f>
        <v>59.66</v>
      </c>
      <c r="I333" s="44"/>
      <c r="J333" s="44">
        <f>K329+K330+K331</f>
        <v>1214.21</v>
      </c>
      <c r="K333" s="44"/>
      <c r="O333" s="22">
        <f>I329+I330+I331</f>
        <v>59.66</v>
      </c>
      <c r="P333" s="22">
        <f>K329+K330+K331</f>
        <v>1214.21</v>
      </c>
      <c r="X333">
        <f>IF(Source!BI213&lt;=1,I329+I330+I331-0, 0)</f>
        <v>59.66</v>
      </c>
      <c r="Y333">
        <f>IF(Source!BI213=2,I329+I330+I331-0, 0)</f>
        <v>0</v>
      </c>
      <c r="Z333">
        <f>IF(Source!BI213=3,I329+I330+I331-0, 0)</f>
        <v>0</v>
      </c>
      <c r="AA333">
        <f>IF(Source!BI213=4,I329+I330+I331,0)</f>
        <v>0</v>
      </c>
    </row>
    <row r="335" spans="1:28" ht="42.75" x14ac:dyDescent="0.2">
      <c r="A335" s="13" t="str">
        <f>Source!E215</f>
        <v>30</v>
      </c>
      <c r="B335" s="14" t="str">
        <f>Source!F215</f>
        <v>3.1-51-1</v>
      </c>
      <c r="C335" s="14" t="s">
        <v>273</v>
      </c>
      <c r="D335" s="16" t="str">
        <f>Source!H215</f>
        <v>100 м3 грунта</v>
      </c>
      <c r="E335" s="15">
        <f>Source!I215</f>
        <v>0.18479999999999999</v>
      </c>
      <c r="F335" s="18"/>
      <c r="G335" s="17"/>
      <c r="H335" s="15"/>
      <c r="I335" s="19"/>
      <c r="J335" s="15"/>
      <c r="K335" s="19"/>
      <c r="Q335">
        <f>ROUND((Source!DN215/100)*ROUND((ROUND((Source!AF215*Source!AV215*Source!I215),2)),2), 2)</f>
        <v>396.35</v>
      </c>
      <c r="R335">
        <f>Source!X215</f>
        <v>7963.69</v>
      </c>
      <c r="S335">
        <f>ROUND((Source!DO215/100)*ROUND((ROUND((Source!AF215*Source!AV215*Source!I215),2)),2), 2)</f>
        <v>290.66000000000003</v>
      </c>
      <c r="T335">
        <f>Source!Y215</f>
        <v>3841.31</v>
      </c>
      <c r="U335">
        <f>ROUND((175/100)*ROUND((ROUND((Source!AE215*Source!AV215*Source!I215),2)),2), 2)</f>
        <v>0</v>
      </c>
      <c r="V335">
        <f>ROUND((157/100)*ROUND(ROUND((ROUND((Source!AE215*Source!AV215*Source!I215),2)*Source!BS215),2), 2), 2)</f>
        <v>0</v>
      </c>
    </row>
    <row r="336" spans="1:28" x14ac:dyDescent="0.2">
      <c r="C336" s="20" t="str">
        <f>"Объем: "&amp;Source!I215&amp;"=(((9,24/"&amp;"100)*"&amp;"18)/"&amp;"18*"&amp;"4)/"&amp;"2"</f>
        <v>Объем: 0,1848=(((9,24/100)*18)/18*4)/2</v>
      </c>
    </row>
    <row r="337" spans="1:28" ht="14.25" x14ac:dyDescent="0.2">
      <c r="A337" s="13"/>
      <c r="B337" s="14"/>
      <c r="C337" s="14" t="s">
        <v>630</v>
      </c>
      <c r="D337" s="16"/>
      <c r="E337" s="15"/>
      <c r="F337" s="18">
        <f>Source!AO215</f>
        <v>2042.62</v>
      </c>
      <c r="G337" s="17" t="str">
        <f>Source!DG215</f>
        <v/>
      </c>
      <c r="H337" s="15">
        <f>Source!AV215</f>
        <v>1</v>
      </c>
      <c r="I337" s="19">
        <f>ROUND((ROUND((Source!AF215*Source!AV215*Source!I215),2)),2)</f>
        <v>377.48</v>
      </c>
      <c r="J337" s="15">
        <f>IF(Source!BA215&lt;&gt; 0, Source!BA215, 1)</f>
        <v>24.82</v>
      </c>
      <c r="K337" s="19">
        <f>Source!S215</f>
        <v>9369.0499999999993</v>
      </c>
      <c r="W337">
        <f>I337</f>
        <v>377.48</v>
      </c>
    </row>
    <row r="338" spans="1:28" ht="14.25" x14ac:dyDescent="0.2">
      <c r="A338" s="13"/>
      <c r="B338" s="14"/>
      <c r="C338" s="14" t="s">
        <v>633</v>
      </c>
      <c r="D338" s="16" t="s">
        <v>634</v>
      </c>
      <c r="E338" s="15">
        <f>Source!DN215</f>
        <v>105</v>
      </c>
      <c r="F338" s="18"/>
      <c r="G338" s="17"/>
      <c r="H338" s="15"/>
      <c r="I338" s="19">
        <f>SUM(Q335:Q337)</f>
        <v>396.35</v>
      </c>
      <c r="J338" s="15">
        <f>Source!BZ215</f>
        <v>85</v>
      </c>
      <c r="K338" s="19">
        <f>SUM(R335:R337)</f>
        <v>7963.69</v>
      </c>
    </row>
    <row r="339" spans="1:28" ht="14.25" x14ac:dyDescent="0.2">
      <c r="A339" s="13"/>
      <c r="B339" s="14"/>
      <c r="C339" s="14" t="s">
        <v>635</v>
      </c>
      <c r="D339" s="16" t="s">
        <v>634</v>
      </c>
      <c r="E339" s="15">
        <f>Source!DO215</f>
        <v>77</v>
      </c>
      <c r="F339" s="18"/>
      <c r="G339" s="17"/>
      <c r="H339" s="15"/>
      <c r="I339" s="19">
        <f>SUM(S335:S338)</f>
        <v>290.66000000000003</v>
      </c>
      <c r="J339" s="15">
        <f>Source!CA215</f>
        <v>41</v>
      </c>
      <c r="K339" s="19">
        <f>SUM(T335:T338)</f>
        <v>3841.31</v>
      </c>
    </row>
    <row r="340" spans="1:28" ht="14.25" x14ac:dyDescent="0.2">
      <c r="A340" s="23"/>
      <c r="B340" s="24"/>
      <c r="C340" s="24" t="s">
        <v>637</v>
      </c>
      <c r="D340" s="25" t="s">
        <v>638</v>
      </c>
      <c r="E340" s="26">
        <f>Source!AQ215</f>
        <v>192.7</v>
      </c>
      <c r="F340" s="27"/>
      <c r="G340" s="28" t="str">
        <f>Source!DI215</f>
        <v/>
      </c>
      <c r="H340" s="26">
        <f>Source!AV215</f>
        <v>1</v>
      </c>
      <c r="I340" s="29">
        <f>Source!U215</f>
        <v>35.610959999999999</v>
      </c>
      <c r="J340" s="26"/>
      <c r="K340" s="29"/>
      <c r="AB340" s="22">
        <f>I340</f>
        <v>35.610959999999999</v>
      </c>
    </row>
    <row r="341" spans="1:28" ht="15" x14ac:dyDescent="0.25">
      <c r="A341" s="30"/>
      <c r="B341" s="30"/>
      <c r="C341" s="31" t="s">
        <v>639</v>
      </c>
      <c r="D341" s="30"/>
      <c r="E341" s="30"/>
      <c r="F341" s="30"/>
      <c r="G341" s="30"/>
      <c r="H341" s="44">
        <f>I337+I338+I339</f>
        <v>1064.49</v>
      </c>
      <c r="I341" s="44"/>
      <c r="J341" s="44">
        <f>K337+K338+K339</f>
        <v>21174.05</v>
      </c>
      <c r="K341" s="44"/>
      <c r="O341" s="22">
        <f>I337+I338+I339</f>
        <v>1064.49</v>
      </c>
      <c r="P341" s="22">
        <f>K337+K338+K339</f>
        <v>21174.05</v>
      </c>
      <c r="X341">
        <f>IF(Source!BI215&lt;=1,I337+I338+I339-0, 0)</f>
        <v>1064.49</v>
      </c>
      <c r="Y341">
        <f>IF(Source!BI215=2,I337+I338+I339-0, 0)</f>
        <v>0</v>
      </c>
      <c r="Z341">
        <f>IF(Source!BI215=3,I337+I338+I339-0, 0)</f>
        <v>0</v>
      </c>
      <c r="AA341">
        <f>IF(Source!BI215=4,I337+I338+I339,0)</f>
        <v>0</v>
      </c>
    </row>
    <row r="343" spans="1:28" ht="57" x14ac:dyDescent="0.2">
      <c r="A343" s="13" t="str">
        <f>Source!E217</f>
        <v>31</v>
      </c>
      <c r="B343" s="14" t="str">
        <f>Source!F217</f>
        <v>3.34-17-3</v>
      </c>
      <c r="C343" s="14" t="s">
        <v>277</v>
      </c>
      <c r="D343" s="16" t="str">
        <f>Source!H217</f>
        <v>1 канало-километр трубопровода</v>
      </c>
      <c r="E343" s="15">
        <f>Source!I217</f>
        <v>0.12</v>
      </c>
      <c r="F343" s="18"/>
      <c r="G343" s="17"/>
      <c r="H343" s="15"/>
      <c r="I343" s="19"/>
      <c r="J343" s="15"/>
      <c r="K343" s="19"/>
      <c r="Q343">
        <f>ROUND((Source!DN217/100)*ROUND((ROUND((Source!AF217*Source!AV217*Source!I217),2)),2), 2)</f>
        <v>216.37</v>
      </c>
      <c r="R343">
        <f>Source!X217</f>
        <v>4315.4799999999996</v>
      </c>
      <c r="S343">
        <f>ROUND((Source!DO217/100)*ROUND((ROUND((Source!AF217*Source!AV217*Source!I217),2)),2), 2)</f>
        <v>135.22999999999999</v>
      </c>
      <c r="T343">
        <f>Source!Y217</f>
        <v>1965.94</v>
      </c>
      <c r="U343">
        <f>ROUND((175/100)*ROUND((ROUND((Source!AE217*Source!AV217*Source!I217),2)),2), 2)</f>
        <v>0</v>
      </c>
      <c r="V343">
        <f>ROUND((157/100)*ROUND(ROUND((ROUND((Source!AE217*Source!AV217*Source!I217),2)*Source!BS217),2), 2), 2)</f>
        <v>0</v>
      </c>
    </row>
    <row r="344" spans="1:28" ht="14.25" x14ac:dyDescent="0.2">
      <c r="A344" s="13"/>
      <c r="B344" s="14"/>
      <c r="C344" s="14" t="s">
        <v>630</v>
      </c>
      <c r="D344" s="16"/>
      <c r="E344" s="15"/>
      <c r="F344" s="18">
        <f>Source!AO217</f>
        <v>1609.92</v>
      </c>
      <c r="G344" s="17" t="str">
        <f>Source!DG217</f>
        <v/>
      </c>
      <c r="H344" s="15">
        <f>Source!AV217</f>
        <v>1</v>
      </c>
      <c r="I344" s="19">
        <f>ROUND((ROUND((Source!AF217*Source!AV217*Source!I217),2)),2)</f>
        <v>193.19</v>
      </c>
      <c r="J344" s="15">
        <f>IF(Source!BA217&lt;&gt; 0, Source!BA217, 1)</f>
        <v>24.82</v>
      </c>
      <c r="K344" s="19">
        <f>Source!S217</f>
        <v>4794.9799999999996</v>
      </c>
      <c r="W344">
        <f>I344</f>
        <v>193.19</v>
      </c>
    </row>
    <row r="345" spans="1:28" ht="14.25" x14ac:dyDescent="0.2">
      <c r="A345" s="13"/>
      <c r="B345" s="14"/>
      <c r="C345" s="14" t="s">
        <v>640</v>
      </c>
      <c r="D345" s="16"/>
      <c r="E345" s="15"/>
      <c r="F345" s="18">
        <f>Source!AL217</f>
        <v>19554.14</v>
      </c>
      <c r="G345" s="17" t="str">
        <f>Source!DD217</f>
        <v/>
      </c>
      <c r="H345" s="15">
        <f>Source!AW217</f>
        <v>1</v>
      </c>
      <c r="I345" s="19">
        <f>ROUND((ROUND((Source!AC217*Source!AW217*Source!I217),2)),2)</f>
        <v>2346.5</v>
      </c>
      <c r="J345" s="15">
        <f>IF(Source!BC217&lt;&gt; 0, Source!BC217, 1)</f>
        <v>4.7</v>
      </c>
      <c r="K345" s="19">
        <f>Source!P217</f>
        <v>11028.55</v>
      </c>
    </row>
    <row r="346" spans="1:28" ht="14.25" x14ac:dyDescent="0.2">
      <c r="A346" s="13"/>
      <c r="B346" s="14"/>
      <c r="C346" s="14" t="s">
        <v>633</v>
      </c>
      <c r="D346" s="16" t="s">
        <v>634</v>
      </c>
      <c r="E346" s="15">
        <f>Source!DN217</f>
        <v>112</v>
      </c>
      <c r="F346" s="18"/>
      <c r="G346" s="17"/>
      <c r="H346" s="15"/>
      <c r="I346" s="19">
        <f>SUM(Q343:Q345)</f>
        <v>216.37</v>
      </c>
      <c r="J346" s="15">
        <f>Source!BZ217</f>
        <v>90</v>
      </c>
      <c r="K346" s="19">
        <f>SUM(R343:R345)</f>
        <v>4315.4799999999996</v>
      </c>
    </row>
    <row r="347" spans="1:28" ht="14.25" x14ac:dyDescent="0.2">
      <c r="A347" s="13"/>
      <c r="B347" s="14"/>
      <c r="C347" s="14" t="s">
        <v>635</v>
      </c>
      <c r="D347" s="16" t="s">
        <v>634</v>
      </c>
      <c r="E347" s="15">
        <f>Source!DO217</f>
        <v>70</v>
      </c>
      <c r="F347" s="18"/>
      <c r="G347" s="17"/>
      <c r="H347" s="15"/>
      <c r="I347" s="19">
        <f>SUM(S343:S346)</f>
        <v>135.22999999999999</v>
      </c>
      <c r="J347" s="15">
        <f>Source!CA217</f>
        <v>41</v>
      </c>
      <c r="K347" s="19">
        <f>SUM(T343:T346)</f>
        <v>1965.94</v>
      </c>
    </row>
    <row r="348" spans="1:28" ht="14.25" x14ac:dyDescent="0.2">
      <c r="A348" s="23"/>
      <c r="B348" s="24"/>
      <c r="C348" s="24" t="s">
        <v>637</v>
      </c>
      <c r="D348" s="25" t="s">
        <v>638</v>
      </c>
      <c r="E348" s="26">
        <f>Source!AQ217</f>
        <v>144</v>
      </c>
      <c r="F348" s="27"/>
      <c r="G348" s="28" t="str">
        <f>Source!DI217</f>
        <v/>
      </c>
      <c r="H348" s="26">
        <f>Source!AV217</f>
        <v>1</v>
      </c>
      <c r="I348" s="29">
        <f>Source!U217</f>
        <v>17.28</v>
      </c>
      <c r="J348" s="26"/>
      <c r="K348" s="29"/>
      <c r="AB348" s="22">
        <f>I348</f>
        <v>17.28</v>
      </c>
    </row>
    <row r="349" spans="1:28" ht="15" x14ac:dyDescent="0.25">
      <c r="A349" s="30"/>
      <c r="B349" s="30"/>
      <c r="C349" s="31" t="s">
        <v>639</v>
      </c>
      <c r="D349" s="30"/>
      <c r="E349" s="30"/>
      <c r="F349" s="30"/>
      <c r="G349" s="30"/>
      <c r="H349" s="44">
        <f>I344+I345+I346+I347</f>
        <v>2891.29</v>
      </c>
      <c r="I349" s="44"/>
      <c r="J349" s="44">
        <f>K344+K345+K346+K347</f>
        <v>22104.949999999997</v>
      </c>
      <c r="K349" s="44"/>
      <c r="O349" s="22">
        <f>I344+I345+I346+I347</f>
        <v>2891.29</v>
      </c>
      <c r="P349" s="22">
        <f>K344+K345+K346+K347</f>
        <v>22104.949999999997</v>
      </c>
      <c r="X349">
        <f>IF(Source!BI217&lt;=1,I344+I345+I346+I347-0, 0)</f>
        <v>2891.29</v>
      </c>
      <c r="Y349">
        <f>IF(Source!BI217=2,I344+I345+I346+I347-0, 0)</f>
        <v>0</v>
      </c>
      <c r="Z349">
        <f>IF(Source!BI217=3,I344+I345+I346+I347-0, 0)</f>
        <v>0</v>
      </c>
      <c r="AA349">
        <f>IF(Source!BI217=4,I344+I345+I346+I347,0)</f>
        <v>0</v>
      </c>
    </row>
    <row r="351" spans="1:28" ht="28.5" x14ac:dyDescent="0.2">
      <c r="A351" s="23" t="str">
        <f>Source!E219</f>
        <v>32</v>
      </c>
      <c r="B351" s="24" t="str">
        <f>Source!F219</f>
        <v>1.1-1-766</v>
      </c>
      <c r="C351" s="24" t="s">
        <v>284</v>
      </c>
      <c r="D351" s="25" t="str">
        <f>Source!H219</f>
        <v>м3</v>
      </c>
      <c r="E351" s="26">
        <f>Source!I219</f>
        <v>3.2</v>
      </c>
      <c r="F351" s="27">
        <f>Source!AL219</f>
        <v>104.99</v>
      </c>
      <c r="G351" s="28" t="str">
        <f>Source!DD219</f>
        <v/>
      </c>
      <c r="H351" s="26">
        <f>Source!AW219</f>
        <v>1</v>
      </c>
      <c r="I351" s="29">
        <f>ROUND((ROUND((Source!AC219*Source!AW219*Source!I219),2)),2)</f>
        <v>335.97</v>
      </c>
      <c r="J351" s="26">
        <f>IF(Source!BC219&lt;&gt; 0, Source!BC219, 1)</f>
        <v>5.26</v>
      </c>
      <c r="K351" s="29">
        <f>Source!P219</f>
        <v>1767.2</v>
      </c>
      <c r="Q351">
        <f>ROUND((Source!DN219/100)*ROUND((ROUND((Source!AF219*Source!AV219*Source!I219),2)),2), 2)</f>
        <v>0</v>
      </c>
      <c r="R351">
        <f>Source!X219</f>
        <v>0</v>
      </c>
      <c r="S351">
        <f>ROUND((Source!DO219/100)*ROUND((ROUND((Source!AF219*Source!AV219*Source!I219),2)),2), 2)</f>
        <v>0</v>
      </c>
      <c r="T351">
        <f>Source!Y219</f>
        <v>0</v>
      </c>
      <c r="U351">
        <f>ROUND((175/100)*ROUND((ROUND((Source!AE219*Source!AV219*Source!I219),2)),2), 2)</f>
        <v>0</v>
      </c>
      <c r="V351">
        <f>ROUND((157/100)*ROUND(ROUND((ROUND((Source!AE219*Source!AV219*Source!I219),2)*Source!BS219),2), 2), 2)</f>
        <v>0</v>
      </c>
    </row>
    <row r="352" spans="1:28" ht="15" x14ac:dyDescent="0.25">
      <c r="A352" s="30"/>
      <c r="B352" s="30"/>
      <c r="C352" s="31" t="s">
        <v>639</v>
      </c>
      <c r="D352" s="30"/>
      <c r="E352" s="30"/>
      <c r="F352" s="30"/>
      <c r="G352" s="30"/>
      <c r="H352" s="44">
        <f>I351</f>
        <v>335.97</v>
      </c>
      <c r="I352" s="44"/>
      <c r="J352" s="44">
        <f>K351</f>
        <v>1767.2</v>
      </c>
      <c r="K352" s="44"/>
      <c r="O352" s="22">
        <f>I351</f>
        <v>335.97</v>
      </c>
      <c r="P352" s="22">
        <f>K351</f>
        <v>1767.2</v>
      </c>
      <c r="X352">
        <f>IF(Source!BI219&lt;=1,I351-0, 0)</f>
        <v>335.97</v>
      </c>
      <c r="Y352">
        <f>IF(Source!BI219=2,I351-0, 0)</f>
        <v>0</v>
      </c>
      <c r="Z352">
        <f>IF(Source!BI219=3,I351-0, 0)</f>
        <v>0</v>
      </c>
      <c r="AA352">
        <f>IF(Source!BI219=4,I351,0)</f>
        <v>0</v>
      </c>
    </row>
    <row r="354" spans="1:28" ht="42.75" x14ac:dyDescent="0.2">
      <c r="A354" s="13" t="str">
        <f>Source!E221</f>
        <v>33</v>
      </c>
      <c r="B354" s="14" t="str">
        <f>Source!F221</f>
        <v>4.10-120-5</v>
      </c>
      <c r="C354" s="14" t="s">
        <v>291</v>
      </c>
      <c r="D354" s="16" t="str">
        <f>Source!H221</f>
        <v>100 М КАНАЛА</v>
      </c>
      <c r="E354" s="15">
        <f>Source!I221</f>
        <v>0.6</v>
      </c>
      <c r="F354" s="18"/>
      <c r="G354" s="17"/>
      <c r="H354" s="15"/>
      <c r="I354" s="19"/>
      <c r="J354" s="15"/>
      <c r="K354" s="19"/>
      <c r="Q354">
        <f>ROUND((Source!DN221/100)*ROUND((ROUND((Source!AF221*Source!AV221*Source!I221),2)),2), 2)</f>
        <v>66.61</v>
      </c>
      <c r="R354">
        <f>Source!X221</f>
        <v>1328.45</v>
      </c>
      <c r="S354">
        <f>ROUND((Source!DO221/100)*ROUND((ROUND((Source!AF221*Source!AV221*Source!I221),2)),2), 2)</f>
        <v>41.63</v>
      </c>
      <c r="T354">
        <f>Source!Y221</f>
        <v>634.70000000000005</v>
      </c>
      <c r="U354">
        <f>ROUND((175/100)*ROUND((ROUND((Source!AE221*Source!AV221*Source!I221),2)),2), 2)</f>
        <v>47.48</v>
      </c>
      <c r="V354">
        <f>ROUND((157/100)*ROUND(ROUND((ROUND((Source!AE221*Source!AV221*Source!I221),2)*Source!BS221),2), 2), 2)</f>
        <v>1057.19</v>
      </c>
    </row>
    <row r="355" spans="1:28" x14ac:dyDescent="0.2">
      <c r="C355" s="20" t="str">
        <f>"Объем: "&amp;Source!I221&amp;"=(((30/"&amp;"100)*"&amp;"18)/"&amp;"18*"&amp;"4)/"&amp;"2"</f>
        <v>Объем: 0,6=(((30/100)*18)/18*4)/2</v>
      </c>
    </row>
    <row r="356" spans="1:28" ht="14.25" x14ac:dyDescent="0.2">
      <c r="A356" s="13"/>
      <c r="B356" s="14"/>
      <c r="C356" s="14" t="s">
        <v>630</v>
      </c>
      <c r="D356" s="16"/>
      <c r="E356" s="15"/>
      <c r="F356" s="18">
        <f>Source!AO221</f>
        <v>99.12</v>
      </c>
      <c r="G356" s="17" t="str">
        <f>Source!DG221</f>
        <v/>
      </c>
      <c r="H356" s="15">
        <f>Source!AV221</f>
        <v>1</v>
      </c>
      <c r="I356" s="19">
        <f>ROUND((ROUND((Source!AF221*Source!AV221*Source!I221),2)),2)</f>
        <v>59.47</v>
      </c>
      <c r="J356" s="15">
        <f>IF(Source!BA221&lt;&gt; 0, Source!BA221, 1)</f>
        <v>24.82</v>
      </c>
      <c r="K356" s="19">
        <f>Source!S221</f>
        <v>1476.05</v>
      </c>
      <c r="W356">
        <f>I356</f>
        <v>59.47</v>
      </c>
    </row>
    <row r="357" spans="1:28" ht="14.25" x14ac:dyDescent="0.2">
      <c r="A357" s="13"/>
      <c r="B357" s="14"/>
      <c r="C357" s="14" t="s">
        <v>631</v>
      </c>
      <c r="D357" s="16"/>
      <c r="E357" s="15"/>
      <c r="F357" s="18">
        <f>Source!AM221</f>
        <v>230</v>
      </c>
      <c r="G357" s="17" t="str">
        <f>Source!DE221</f>
        <v/>
      </c>
      <c r="H357" s="15">
        <f>Source!AV221</f>
        <v>1</v>
      </c>
      <c r="I357" s="19">
        <f>(ROUND((ROUND(((Source!ET221)*Source!AV221*Source!I221),2)),2)+ROUND((ROUND(((Source!AE221-(Source!EU221))*Source!AV221*Source!I221),2)),2))</f>
        <v>138</v>
      </c>
      <c r="J357" s="15">
        <f>IF(Source!BB221&lt;&gt; 0, Source!BB221, 1)</f>
        <v>9.49</v>
      </c>
      <c r="K357" s="19">
        <f>Source!Q221</f>
        <v>1309.6199999999999</v>
      </c>
    </row>
    <row r="358" spans="1:28" ht="14.25" x14ac:dyDescent="0.2">
      <c r="A358" s="13"/>
      <c r="B358" s="14"/>
      <c r="C358" s="14" t="s">
        <v>632</v>
      </c>
      <c r="D358" s="16"/>
      <c r="E358" s="15"/>
      <c r="F358" s="18">
        <f>Source!AN221</f>
        <v>45.21</v>
      </c>
      <c r="G358" s="17" t="str">
        <f>Source!DF221</f>
        <v/>
      </c>
      <c r="H358" s="15">
        <f>Source!AV221</f>
        <v>1</v>
      </c>
      <c r="I358" s="21">
        <f>ROUND((ROUND((Source!AE221*Source!AV221*Source!I221),2)),2)</f>
        <v>27.13</v>
      </c>
      <c r="J358" s="15">
        <f>IF(Source!BS221&lt;&gt; 0, Source!BS221, 1)</f>
        <v>24.82</v>
      </c>
      <c r="K358" s="21">
        <f>Source!R221</f>
        <v>673.37</v>
      </c>
      <c r="W358">
        <f>I358</f>
        <v>27.13</v>
      </c>
    </row>
    <row r="359" spans="1:28" ht="14.25" x14ac:dyDescent="0.2">
      <c r="A359" s="13"/>
      <c r="B359" s="14"/>
      <c r="C359" s="14" t="s">
        <v>640</v>
      </c>
      <c r="D359" s="16"/>
      <c r="E359" s="15"/>
      <c r="F359" s="18">
        <f>Source!AL221</f>
        <v>0.91</v>
      </c>
      <c r="G359" s="17" t="str">
        <f>Source!DD221</f>
        <v/>
      </c>
      <c r="H359" s="15">
        <f>Source!AW221</f>
        <v>1</v>
      </c>
      <c r="I359" s="19">
        <f>ROUND((ROUND((Source!AC221*Source!AW221*Source!I221),2)),2)</f>
        <v>0.55000000000000004</v>
      </c>
      <c r="J359" s="15">
        <f>IF(Source!BC221&lt;&gt; 0, Source!BC221, 1)</f>
        <v>5.82</v>
      </c>
      <c r="K359" s="19">
        <f>Source!P221</f>
        <v>3.2</v>
      </c>
    </row>
    <row r="360" spans="1:28" ht="57" x14ac:dyDescent="0.2">
      <c r="A360" s="13" t="str">
        <f>Source!E223</f>
        <v>33,1</v>
      </c>
      <c r="B360" s="14" t="str">
        <f>Source!F223</f>
        <v>1.12-5-376</v>
      </c>
      <c r="C360" s="14" t="s">
        <v>298</v>
      </c>
      <c r="D360" s="16" t="str">
        <f>Source!H223</f>
        <v>м</v>
      </c>
      <c r="E360" s="15">
        <f>Source!I223</f>
        <v>60</v>
      </c>
      <c r="F360" s="18">
        <f>Source!AK223</f>
        <v>16.5</v>
      </c>
      <c r="G360" s="32" t="s">
        <v>3</v>
      </c>
      <c r="H360" s="15">
        <f>Source!AW223</f>
        <v>1</v>
      </c>
      <c r="I360" s="19">
        <f>ROUND((ROUND((Source!AC223*Source!AW223*Source!I223),2)),2)+(ROUND((ROUND(((Source!ET223)*Source!AV223*Source!I223),2)),2)+ROUND((ROUND(((Source!AE223-(Source!EU223))*Source!AV223*Source!I223),2)),2))+ROUND((ROUND((Source!AF223*Source!AV223*Source!I223),2)),2)</f>
        <v>990</v>
      </c>
      <c r="J360" s="15">
        <f>IF(Source!BC223&lt;&gt; 0, Source!BC223, 1)</f>
        <v>4.1100000000000003</v>
      </c>
      <c r="K360" s="19">
        <f>Source!O223</f>
        <v>4068.9</v>
      </c>
      <c r="Q360">
        <f>ROUND((Source!DN223/100)*ROUND((ROUND((Source!AF223*Source!AV223*Source!I223),2)),2), 2)</f>
        <v>0</v>
      </c>
      <c r="R360">
        <f>Source!X223</f>
        <v>0</v>
      </c>
      <c r="S360">
        <f>ROUND((Source!DO223/100)*ROUND((ROUND((Source!AF223*Source!AV223*Source!I223),2)),2), 2)</f>
        <v>0</v>
      </c>
      <c r="T360">
        <f>Source!Y223</f>
        <v>0</v>
      </c>
      <c r="U360">
        <f>ROUND((175/100)*ROUND((ROUND((Source!AE223*Source!AV223*Source!I223),2)),2), 2)</f>
        <v>0</v>
      </c>
      <c r="V360">
        <f>ROUND((157/100)*ROUND(ROUND((ROUND((Source!AE223*Source!AV223*Source!I223),2)*Source!BS223),2), 2), 2)</f>
        <v>0</v>
      </c>
      <c r="X360">
        <f>IF(Source!BI223&lt;=1,I360, 0)</f>
        <v>0</v>
      </c>
      <c r="Y360">
        <f>IF(Source!BI223=2,I360, 0)</f>
        <v>990</v>
      </c>
      <c r="Z360">
        <f>IF(Source!BI223=3,I360, 0)</f>
        <v>0</v>
      </c>
      <c r="AA360">
        <f>IF(Source!BI223=4,I360, 0)</f>
        <v>0</v>
      </c>
    </row>
    <row r="361" spans="1:28" ht="14.25" x14ac:dyDescent="0.2">
      <c r="A361" s="13"/>
      <c r="B361" s="14"/>
      <c r="C361" s="14" t="s">
        <v>633</v>
      </c>
      <c r="D361" s="16" t="s">
        <v>634</v>
      </c>
      <c r="E361" s="15">
        <f>Source!DN221</f>
        <v>112</v>
      </c>
      <c r="F361" s="18"/>
      <c r="G361" s="17"/>
      <c r="H361" s="15"/>
      <c r="I361" s="19">
        <f>SUM(Q354:Q360)</f>
        <v>66.61</v>
      </c>
      <c r="J361" s="15">
        <f>Source!BZ221</f>
        <v>90</v>
      </c>
      <c r="K361" s="19">
        <f>SUM(R354:R360)</f>
        <v>1328.45</v>
      </c>
    </row>
    <row r="362" spans="1:28" ht="14.25" x14ac:dyDescent="0.2">
      <c r="A362" s="13"/>
      <c r="B362" s="14"/>
      <c r="C362" s="14" t="s">
        <v>635</v>
      </c>
      <c r="D362" s="16" t="s">
        <v>634</v>
      </c>
      <c r="E362" s="15">
        <f>Source!DO221</f>
        <v>70</v>
      </c>
      <c r="F362" s="18"/>
      <c r="G362" s="17"/>
      <c r="H362" s="15"/>
      <c r="I362" s="19">
        <f>SUM(S354:S361)</f>
        <v>41.63</v>
      </c>
      <c r="J362" s="15">
        <f>Source!CA221</f>
        <v>43</v>
      </c>
      <c r="K362" s="19">
        <f>SUM(T354:T361)</f>
        <v>634.70000000000005</v>
      </c>
    </row>
    <row r="363" spans="1:28" ht="14.25" x14ac:dyDescent="0.2">
      <c r="A363" s="13"/>
      <c r="B363" s="14"/>
      <c r="C363" s="14" t="s">
        <v>636</v>
      </c>
      <c r="D363" s="16" t="s">
        <v>634</v>
      </c>
      <c r="E363" s="15">
        <f>175</f>
        <v>175</v>
      </c>
      <c r="F363" s="18"/>
      <c r="G363" s="17"/>
      <c r="H363" s="15"/>
      <c r="I363" s="19">
        <f>SUM(U354:U362)</f>
        <v>47.48</v>
      </c>
      <c r="J363" s="15">
        <f>157</f>
        <v>157</v>
      </c>
      <c r="K363" s="19">
        <f>SUM(V354:V362)</f>
        <v>1057.19</v>
      </c>
    </row>
    <row r="364" spans="1:28" ht="14.25" x14ac:dyDescent="0.2">
      <c r="A364" s="23"/>
      <c r="B364" s="24"/>
      <c r="C364" s="24" t="s">
        <v>637</v>
      </c>
      <c r="D364" s="25" t="s">
        <v>638</v>
      </c>
      <c r="E364" s="26">
        <f>Source!AQ221</f>
        <v>7</v>
      </c>
      <c r="F364" s="27"/>
      <c r="G364" s="28" t="str">
        <f>Source!DI221</f>
        <v/>
      </c>
      <c r="H364" s="26">
        <f>Source!AV221</f>
        <v>1</v>
      </c>
      <c r="I364" s="29">
        <f>Source!U221</f>
        <v>4.2</v>
      </c>
      <c r="J364" s="26"/>
      <c r="K364" s="29"/>
      <c r="AB364" s="22">
        <f>I364</f>
        <v>4.2</v>
      </c>
    </row>
    <row r="365" spans="1:28" ht="15" x14ac:dyDescent="0.25">
      <c r="A365" s="30"/>
      <c r="B365" s="30"/>
      <c r="C365" s="31" t="s">
        <v>639</v>
      </c>
      <c r="D365" s="30"/>
      <c r="E365" s="30"/>
      <c r="F365" s="30"/>
      <c r="G365" s="30"/>
      <c r="H365" s="44">
        <f>I356+I357+I359+I361+I362+I363+SUM(I360:I360)</f>
        <v>1343.74</v>
      </c>
      <c r="I365" s="44"/>
      <c r="J365" s="44">
        <f>K356+K357+K359+K361+K362+K363+SUM(K360:K360)</f>
        <v>9878.1099999999988</v>
      </c>
      <c r="K365" s="44"/>
      <c r="O365" s="22">
        <f>I356+I357+I359+I361+I362+I363+SUM(I360:I360)</f>
        <v>1343.74</v>
      </c>
      <c r="P365" s="22">
        <f>K356+K357+K359+K361+K362+K363+SUM(K360:K360)</f>
        <v>9878.1099999999988</v>
      </c>
      <c r="X365">
        <f>IF(Source!BI221&lt;=1,I356+I357+I359+I361+I362+I363-0, 0)</f>
        <v>0</v>
      </c>
      <c r="Y365">
        <f>IF(Source!BI221=2,I356+I357+I359+I361+I362+I363-0, 0)</f>
        <v>353.74</v>
      </c>
      <c r="Z365">
        <f>IF(Source!BI221=3,I356+I357+I359+I361+I362+I363-0, 0)</f>
        <v>0</v>
      </c>
      <c r="AA365">
        <f>IF(Source!BI221=4,I356+I357+I359+I361+I362+I363,0)</f>
        <v>0</v>
      </c>
    </row>
    <row r="367" spans="1:28" ht="42.75" x14ac:dyDescent="0.2">
      <c r="A367" s="13" t="str">
        <f>Source!E225</f>
        <v>34</v>
      </c>
      <c r="B367" s="14" t="str">
        <f>Source!F225</f>
        <v>4.8-80-2</v>
      </c>
      <c r="C367" s="14" t="s">
        <v>303</v>
      </c>
      <c r="D367" s="16" t="str">
        <f>Source!H225</f>
        <v>100 М КАБЕЛЯ</v>
      </c>
      <c r="E367" s="15">
        <f>Source!I225</f>
        <v>0.6</v>
      </c>
      <c r="F367" s="18"/>
      <c r="G367" s="17"/>
      <c r="H367" s="15"/>
      <c r="I367" s="19"/>
      <c r="J367" s="15"/>
      <c r="K367" s="19"/>
      <c r="Q367">
        <f>ROUND((Source!DN225/100)*ROUND((ROUND((Source!AF225*Source!AV225*Source!I225),2)),2), 2)</f>
        <v>130.91999999999999</v>
      </c>
      <c r="R367">
        <f>Source!X225</f>
        <v>2611.09</v>
      </c>
      <c r="S367">
        <f>ROUND((Source!DO225/100)*ROUND((ROUND((Source!AF225*Source!AV225*Source!I225),2)),2), 2)</f>
        <v>81.819999999999993</v>
      </c>
      <c r="T367">
        <f>Source!Y225</f>
        <v>1247.52</v>
      </c>
      <c r="U367">
        <f>ROUND((175/100)*ROUND((ROUND((Source!AE225*Source!AV225*Source!I225),2)),2), 2)</f>
        <v>10.89</v>
      </c>
      <c r="V367">
        <f>ROUND((157/100)*ROUND(ROUND((ROUND((Source!AE225*Source!AV225*Source!I225),2)*Source!BS225),2), 2), 2)</f>
        <v>242.38</v>
      </c>
    </row>
    <row r="368" spans="1:28" x14ac:dyDescent="0.2">
      <c r="C368" s="20" t="str">
        <f>"Объем: "&amp;Source!I225&amp;"=(((30/"&amp;"100)*"&amp;"18)/"&amp;"18*"&amp;"4)/"&amp;"2"</f>
        <v>Объем: 0,6=(((30/100)*18)/18*4)/2</v>
      </c>
    </row>
    <row r="369" spans="1:28" ht="14.25" x14ac:dyDescent="0.2">
      <c r="A369" s="13"/>
      <c r="B369" s="14"/>
      <c r="C369" s="14" t="s">
        <v>630</v>
      </c>
      <c r="D369" s="16"/>
      <c r="E369" s="15"/>
      <c r="F369" s="18">
        <f>Source!AO225</f>
        <v>194.81</v>
      </c>
      <c r="G369" s="17" t="str">
        <f>Source!DG225</f>
        <v/>
      </c>
      <c r="H369" s="15">
        <f>Source!AV225</f>
        <v>1</v>
      </c>
      <c r="I369" s="19">
        <f>ROUND((ROUND((Source!AF225*Source!AV225*Source!I225),2)),2)</f>
        <v>116.89</v>
      </c>
      <c r="J369" s="15">
        <f>IF(Source!BA225&lt;&gt; 0, Source!BA225, 1)</f>
        <v>24.82</v>
      </c>
      <c r="K369" s="19">
        <f>Source!S225</f>
        <v>2901.21</v>
      </c>
      <c r="W369">
        <f>I369</f>
        <v>116.89</v>
      </c>
    </row>
    <row r="370" spans="1:28" ht="14.25" x14ac:dyDescent="0.2">
      <c r="A370" s="13"/>
      <c r="B370" s="14"/>
      <c r="C370" s="14" t="s">
        <v>631</v>
      </c>
      <c r="D370" s="16"/>
      <c r="E370" s="15"/>
      <c r="F370" s="18">
        <f>Source!AM225</f>
        <v>46.11</v>
      </c>
      <c r="G370" s="17" t="str">
        <f>Source!DE225</f>
        <v/>
      </c>
      <c r="H370" s="15">
        <f>Source!AV225</f>
        <v>1</v>
      </c>
      <c r="I370" s="19">
        <f>(ROUND((ROUND(((Source!ET225)*Source!AV225*Source!I225),2)),2)+ROUND((ROUND(((Source!AE225-(Source!EU225))*Source!AV225*Source!I225),2)),2))</f>
        <v>27.67</v>
      </c>
      <c r="J370" s="15">
        <f>IF(Source!BB225&lt;&gt; 0, Source!BB225, 1)</f>
        <v>10.029999999999999</v>
      </c>
      <c r="K370" s="19">
        <f>Source!Q225</f>
        <v>277.52999999999997</v>
      </c>
    </row>
    <row r="371" spans="1:28" ht="14.25" x14ac:dyDescent="0.2">
      <c r="A371" s="13"/>
      <c r="B371" s="14"/>
      <c r="C371" s="14" t="s">
        <v>632</v>
      </c>
      <c r="D371" s="16"/>
      <c r="E371" s="15"/>
      <c r="F371" s="18">
        <f>Source!AN225</f>
        <v>10.36</v>
      </c>
      <c r="G371" s="17" t="str">
        <f>Source!DF225</f>
        <v/>
      </c>
      <c r="H371" s="15">
        <f>Source!AV225</f>
        <v>1</v>
      </c>
      <c r="I371" s="21">
        <f>ROUND((ROUND((Source!AE225*Source!AV225*Source!I225),2)),2)</f>
        <v>6.22</v>
      </c>
      <c r="J371" s="15">
        <f>IF(Source!BS225&lt;&gt; 0, Source!BS225, 1)</f>
        <v>24.82</v>
      </c>
      <c r="K371" s="21">
        <f>Source!R225</f>
        <v>154.38</v>
      </c>
      <c r="W371">
        <f>I371</f>
        <v>6.22</v>
      </c>
    </row>
    <row r="372" spans="1:28" ht="14.25" x14ac:dyDescent="0.2">
      <c r="A372" s="13"/>
      <c r="B372" s="14"/>
      <c r="C372" s="14" t="s">
        <v>640</v>
      </c>
      <c r="D372" s="16"/>
      <c r="E372" s="15"/>
      <c r="F372" s="18">
        <f>Source!AL225</f>
        <v>36.049999999999997</v>
      </c>
      <c r="G372" s="17" t="str">
        <f>Source!DD225</f>
        <v/>
      </c>
      <c r="H372" s="15">
        <f>Source!AW225</f>
        <v>1</v>
      </c>
      <c r="I372" s="19">
        <f>ROUND((ROUND((Source!AC225*Source!AW225*Source!I225),2)),2)</f>
        <v>21.63</v>
      </c>
      <c r="J372" s="15">
        <f>IF(Source!BC225&lt;&gt; 0, Source!BC225, 1)</f>
        <v>5.82</v>
      </c>
      <c r="K372" s="19">
        <f>Source!P225</f>
        <v>125.89</v>
      </c>
    </row>
    <row r="373" spans="1:28" ht="14.25" x14ac:dyDescent="0.2">
      <c r="A373" s="13"/>
      <c r="B373" s="14"/>
      <c r="C373" s="14" t="s">
        <v>633</v>
      </c>
      <c r="D373" s="16" t="s">
        <v>634</v>
      </c>
      <c r="E373" s="15">
        <f>Source!DN225</f>
        <v>112</v>
      </c>
      <c r="F373" s="18"/>
      <c r="G373" s="17"/>
      <c r="H373" s="15"/>
      <c r="I373" s="19">
        <f>SUM(Q367:Q372)</f>
        <v>130.91999999999999</v>
      </c>
      <c r="J373" s="15">
        <f>Source!BZ225</f>
        <v>90</v>
      </c>
      <c r="K373" s="19">
        <f>SUM(R367:R372)</f>
        <v>2611.09</v>
      </c>
    </row>
    <row r="374" spans="1:28" ht="14.25" x14ac:dyDescent="0.2">
      <c r="A374" s="13"/>
      <c r="B374" s="14"/>
      <c r="C374" s="14" t="s">
        <v>635</v>
      </c>
      <c r="D374" s="16" t="s">
        <v>634</v>
      </c>
      <c r="E374" s="15">
        <f>Source!DO225</f>
        <v>70</v>
      </c>
      <c r="F374" s="18"/>
      <c r="G374" s="17"/>
      <c r="H374" s="15"/>
      <c r="I374" s="19">
        <f>SUM(S367:S373)</f>
        <v>81.819999999999993</v>
      </c>
      <c r="J374" s="15">
        <f>Source!CA225</f>
        <v>43</v>
      </c>
      <c r="K374" s="19">
        <f>SUM(T367:T373)</f>
        <v>1247.52</v>
      </c>
    </row>
    <row r="375" spans="1:28" ht="14.25" x14ac:dyDescent="0.2">
      <c r="A375" s="13"/>
      <c r="B375" s="14"/>
      <c r="C375" s="14" t="s">
        <v>636</v>
      </c>
      <c r="D375" s="16" t="s">
        <v>634</v>
      </c>
      <c r="E375" s="15">
        <f>175</f>
        <v>175</v>
      </c>
      <c r="F375" s="18"/>
      <c r="G375" s="17"/>
      <c r="H375" s="15"/>
      <c r="I375" s="19">
        <f>SUM(U367:U374)</f>
        <v>10.89</v>
      </c>
      <c r="J375" s="15">
        <f>157</f>
        <v>157</v>
      </c>
      <c r="K375" s="19">
        <f>SUM(V367:V374)</f>
        <v>242.38</v>
      </c>
    </row>
    <row r="376" spans="1:28" ht="14.25" x14ac:dyDescent="0.2">
      <c r="A376" s="23"/>
      <c r="B376" s="24"/>
      <c r="C376" s="24" t="s">
        <v>637</v>
      </c>
      <c r="D376" s="25" t="s">
        <v>638</v>
      </c>
      <c r="E376" s="26">
        <f>Source!AQ225</f>
        <v>15.8</v>
      </c>
      <c r="F376" s="27"/>
      <c r="G376" s="28" t="str">
        <f>Source!DI225</f>
        <v/>
      </c>
      <c r="H376" s="26">
        <f>Source!AV225</f>
        <v>1</v>
      </c>
      <c r="I376" s="29">
        <f>Source!U225</f>
        <v>9.48</v>
      </c>
      <c r="J376" s="26"/>
      <c r="K376" s="29"/>
      <c r="AB376" s="22">
        <f>I376</f>
        <v>9.48</v>
      </c>
    </row>
    <row r="377" spans="1:28" ht="15" x14ac:dyDescent="0.25">
      <c r="A377" s="30"/>
      <c r="B377" s="30"/>
      <c r="C377" s="31" t="s">
        <v>639</v>
      </c>
      <c r="D377" s="30"/>
      <c r="E377" s="30"/>
      <c r="F377" s="30"/>
      <c r="G377" s="30"/>
      <c r="H377" s="44">
        <f>I369+I370+I372+I373+I374+I375</f>
        <v>389.82</v>
      </c>
      <c r="I377" s="44"/>
      <c r="J377" s="44">
        <f>K369+K370+K372+K373+K374+K375</f>
        <v>7405.62</v>
      </c>
      <c r="K377" s="44"/>
      <c r="O377" s="22">
        <f>I369+I370+I372+I373+I374+I375</f>
        <v>389.82</v>
      </c>
      <c r="P377" s="22">
        <f>K369+K370+K372+K373+K374+K375</f>
        <v>7405.62</v>
      </c>
      <c r="X377">
        <f>IF(Source!BI225&lt;=1,I369+I370+I372+I373+I374+I375-0, 0)</f>
        <v>0</v>
      </c>
      <c r="Y377">
        <f>IF(Source!BI225=2,I369+I370+I372+I373+I374+I375-0, 0)</f>
        <v>389.82</v>
      </c>
      <c r="Z377">
        <f>IF(Source!BI225=3,I369+I370+I372+I373+I374+I375-0, 0)</f>
        <v>0</v>
      </c>
      <c r="AA377">
        <f>IF(Source!BI225=4,I369+I370+I372+I373+I374+I375,0)</f>
        <v>0</v>
      </c>
    </row>
    <row r="379" spans="1:28" ht="42.75" x14ac:dyDescent="0.2">
      <c r="A379" s="23" t="str">
        <f>Source!E227</f>
        <v>35</v>
      </c>
      <c r="B379" s="24" t="str">
        <f>Source!F227</f>
        <v>1.23-8-78</v>
      </c>
      <c r="C379" s="24" t="s">
        <v>308</v>
      </c>
      <c r="D379" s="25" t="str">
        <f>Source!H227</f>
        <v>км</v>
      </c>
      <c r="E379" s="26">
        <f>Source!I227</f>
        <v>6.1199999999999997E-2</v>
      </c>
      <c r="F379" s="27">
        <f>Source!AL227</f>
        <v>59838.55</v>
      </c>
      <c r="G379" s="28" t="str">
        <f>Source!DD227</f>
        <v/>
      </c>
      <c r="H379" s="26">
        <f>Source!AW227</f>
        <v>1</v>
      </c>
      <c r="I379" s="29">
        <f>ROUND((ROUND((Source!AC227*Source!AW227*Source!I227),2)),2)</f>
        <v>3662.12</v>
      </c>
      <c r="J379" s="26">
        <f>IF(Source!BC227&lt;&gt; 0, Source!BC227, 1)</f>
        <v>7.2</v>
      </c>
      <c r="K379" s="29">
        <f>Source!P227</f>
        <v>26367.26</v>
      </c>
      <c r="Q379">
        <f>ROUND((Source!DN227/100)*ROUND((ROUND((Source!AF227*Source!AV227*Source!I227),2)),2), 2)</f>
        <v>0</v>
      </c>
      <c r="R379">
        <f>Source!X227</f>
        <v>0</v>
      </c>
      <c r="S379">
        <f>ROUND((Source!DO227/100)*ROUND((ROUND((Source!AF227*Source!AV227*Source!I227),2)),2), 2)</f>
        <v>0</v>
      </c>
      <c r="T379">
        <f>Source!Y227</f>
        <v>0</v>
      </c>
      <c r="U379">
        <f>ROUND((175/100)*ROUND((ROUND((Source!AE227*Source!AV227*Source!I227),2)),2), 2)</f>
        <v>0</v>
      </c>
      <c r="V379">
        <f>ROUND((157/100)*ROUND(ROUND((ROUND((Source!AE227*Source!AV227*Source!I227),2)*Source!BS227),2), 2), 2)</f>
        <v>0</v>
      </c>
    </row>
    <row r="380" spans="1:28" ht="15" x14ac:dyDescent="0.25">
      <c r="A380" s="30"/>
      <c r="B380" s="30"/>
      <c r="C380" s="31" t="s">
        <v>639</v>
      </c>
      <c r="D380" s="30"/>
      <c r="E380" s="30"/>
      <c r="F380" s="30"/>
      <c r="G380" s="30"/>
      <c r="H380" s="44">
        <f>I379</f>
        <v>3662.12</v>
      </c>
      <c r="I380" s="44"/>
      <c r="J380" s="44">
        <f>K379</f>
        <v>26367.26</v>
      </c>
      <c r="K380" s="44"/>
      <c r="O380" s="22">
        <f>I379</f>
        <v>3662.12</v>
      </c>
      <c r="P380" s="22">
        <f>K379</f>
        <v>26367.26</v>
      </c>
      <c r="X380">
        <f>IF(Source!BI227&lt;=1,I379-0, 0)</f>
        <v>0</v>
      </c>
      <c r="Y380">
        <f>IF(Source!BI227=2,I379-0, 0)</f>
        <v>3662.12</v>
      </c>
      <c r="Z380">
        <f>IF(Source!BI227=3,I379-0, 0)</f>
        <v>0</v>
      </c>
      <c r="AA380">
        <f>IF(Source!BI227=4,I379,0)</f>
        <v>0</v>
      </c>
    </row>
    <row r="382" spans="1:28" ht="28.5" x14ac:dyDescent="0.2">
      <c r="A382" s="13" t="str">
        <f>Source!E229</f>
        <v>36</v>
      </c>
      <c r="B382" s="14" t="str">
        <f>Source!F229</f>
        <v>6.51-6-1</v>
      </c>
      <c r="C382" s="14" t="s">
        <v>126</v>
      </c>
      <c r="D382" s="16" t="str">
        <f>Source!H229</f>
        <v>100 м3 грунта</v>
      </c>
      <c r="E382" s="15">
        <f>Source!I229</f>
        <v>4.8000000000000001E-2</v>
      </c>
      <c r="F382" s="18"/>
      <c r="G382" s="17"/>
      <c r="H382" s="15"/>
      <c r="I382" s="19"/>
      <c r="J382" s="15"/>
      <c r="K382" s="19"/>
      <c r="Q382">
        <f>ROUND((Source!DN229/100)*ROUND((ROUND((Source!AF229*Source!AV229*Source!I229),2)),2), 2)</f>
        <v>34.729999999999997</v>
      </c>
      <c r="R382">
        <f>Source!X229</f>
        <v>691.59</v>
      </c>
      <c r="S382">
        <f>ROUND((Source!DO229/100)*ROUND((ROUND((Source!AF229*Source!AV229*Source!I229),2)),2), 2)</f>
        <v>25.57</v>
      </c>
      <c r="T382">
        <f>Source!Y229</f>
        <v>388.43</v>
      </c>
      <c r="U382">
        <f>ROUND((175/100)*ROUND((ROUND((Source!AE229*Source!AV229*Source!I229),2)),2), 2)</f>
        <v>0</v>
      </c>
      <c r="V382">
        <f>ROUND((157/100)*ROUND(ROUND((ROUND((Source!AE229*Source!AV229*Source!I229),2)*Source!BS229),2), 2), 2)</f>
        <v>0</v>
      </c>
    </row>
    <row r="383" spans="1:28" x14ac:dyDescent="0.2">
      <c r="C383" s="20" t="str">
        <f>"Объем: "&amp;Source!I229&amp;"=(((2,4/"&amp;"100)*"&amp;"18)/"&amp;"18*"&amp;"4)/"&amp;"2"</f>
        <v>Объем: 0,048=(((2,4/100)*18)/18*4)/2</v>
      </c>
    </row>
    <row r="384" spans="1:28" ht="14.25" x14ac:dyDescent="0.2">
      <c r="A384" s="13"/>
      <c r="B384" s="14"/>
      <c r="C384" s="14" t="s">
        <v>630</v>
      </c>
      <c r="D384" s="16"/>
      <c r="E384" s="15"/>
      <c r="F384" s="18">
        <f>Source!AO229</f>
        <v>795.14</v>
      </c>
      <c r="G384" s="17" t="str">
        <f>Source!DG229</f>
        <v/>
      </c>
      <c r="H384" s="15">
        <f>Source!AV229</f>
        <v>1</v>
      </c>
      <c r="I384" s="19">
        <f>ROUND((ROUND((Source!AF229*Source!AV229*Source!I229),2)),2)</f>
        <v>38.17</v>
      </c>
      <c r="J384" s="15">
        <f>IF(Source!BA229&lt;&gt; 0, Source!BA229, 1)</f>
        <v>24.82</v>
      </c>
      <c r="K384" s="19">
        <f>Source!S229</f>
        <v>947.38</v>
      </c>
      <c r="W384">
        <f>I384</f>
        <v>38.17</v>
      </c>
    </row>
    <row r="385" spans="1:28" ht="14.25" x14ac:dyDescent="0.2">
      <c r="A385" s="13"/>
      <c r="B385" s="14"/>
      <c r="C385" s="14" t="s">
        <v>633</v>
      </c>
      <c r="D385" s="16" t="s">
        <v>634</v>
      </c>
      <c r="E385" s="15">
        <f>Source!DN229</f>
        <v>91</v>
      </c>
      <c r="F385" s="18"/>
      <c r="G385" s="17"/>
      <c r="H385" s="15"/>
      <c r="I385" s="19">
        <f>SUM(Q382:Q384)</f>
        <v>34.729999999999997</v>
      </c>
      <c r="J385" s="15">
        <f>Source!BZ229</f>
        <v>73</v>
      </c>
      <c r="K385" s="19">
        <f>SUM(R382:R384)</f>
        <v>691.59</v>
      </c>
    </row>
    <row r="386" spans="1:28" ht="14.25" x14ac:dyDescent="0.2">
      <c r="A386" s="13"/>
      <c r="B386" s="14"/>
      <c r="C386" s="14" t="s">
        <v>635</v>
      </c>
      <c r="D386" s="16" t="s">
        <v>634</v>
      </c>
      <c r="E386" s="15">
        <f>Source!DO229</f>
        <v>67</v>
      </c>
      <c r="F386" s="18"/>
      <c r="G386" s="17"/>
      <c r="H386" s="15"/>
      <c r="I386" s="19">
        <f>SUM(S382:S385)</f>
        <v>25.57</v>
      </c>
      <c r="J386" s="15">
        <f>Source!CA229</f>
        <v>41</v>
      </c>
      <c r="K386" s="19">
        <f>SUM(T382:T385)</f>
        <v>388.43</v>
      </c>
    </row>
    <row r="387" spans="1:28" ht="14.25" x14ac:dyDescent="0.2">
      <c r="A387" s="23"/>
      <c r="B387" s="24"/>
      <c r="C387" s="24" t="s">
        <v>637</v>
      </c>
      <c r="D387" s="25" t="s">
        <v>638</v>
      </c>
      <c r="E387" s="26">
        <f>Source!AQ229</f>
        <v>83</v>
      </c>
      <c r="F387" s="27"/>
      <c r="G387" s="28" t="str">
        <f>Source!DI229</f>
        <v/>
      </c>
      <c r="H387" s="26">
        <f>Source!AV229</f>
        <v>1</v>
      </c>
      <c r="I387" s="29">
        <f>Source!U229</f>
        <v>3.984</v>
      </c>
      <c r="J387" s="26"/>
      <c r="K387" s="29"/>
      <c r="AB387" s="22">
        <f>I387</f>
        <v>3.984</v>
      </c>
    </row>
    <row r="388" spans="1:28" ht="15" x14ac:dyDescent="0.25">
      <c r="A388" s="30"/>
      <c r="B388" s="30"/>
      <c r="C388" s="31" t="s">
        <v>639</v>
      </c>
      <c r="D388" s="30"/>
      <c r="E388" s="30"/>
      <c r="F388" s="30"/>
      <c r="G388" s="30"/>
      <c r="H388" s="44">
        <f>I384+I385+I386</f>
        <v>98.47</v>
      </c>
      <c r="I388" s="44"/>
      <c r="J388" s="44">
        <f>K384+K385+K386</f>
        <v>2027.4</v>
      </c>
      <c r="K388" s="44"/>
      <c r="O388" s="22">
        <f>I384+I385+I386</f>
        <v>98.47</v>
      </c>
      <c r="P388" s="22">
        <f>K384+K385+K386</f>
        <v>2027.4</v>
      </c>
      <c r="X388">
        <f>IF(Source!BI229&lt;=1,I384+I385+I386-0, 0)</f>
        <v>98.47</v>
      </c>
      <c r="Y388">
        <f>IF(Source!BI229=2,I384+I385+I386-0, 0)</f>
        <v>0</v>
      </c>
      <c r="Z388">
        <f>IF(Source!BI229=3,I384+I385+I386-0, 0)</f>
        <v>0</v>
      </c>
      <c r="AA388">
        <f>IF(Source!BI229=4,I384+I385+I386,0)</f>
        <v>0</v>
      </c>
    </row>
    <row r="390" spans="1:28" ht="28.5" x14ac:dyDescent="0.2">
      <c r="A390" s="13" t="str">
        <f>Source!E231</f>
        <v>37</v>
      </c>
      <c r="B390" s="14" t="str">
        <f>Source!F231</f>
        <v>3.1-53-1</v>
      </c>
      <c r="C390" s="14" t="s">
        <v>313</v>
      </c>
      <c r="D390" s="16" t="str">
        <f>Source!H231</f>
        <v>100 м3 грунта</v>
      </c>
      <c r="E390" s="15">
        <f>Source!I231</f>
        <v>0.1368</v>
      </c>
      <c r="F390" s="18"/>
      <c r="G390" s="17"/>
      <c r="H390" s="15"/>
      <c r="I390" s="19"/>
      <c r="J390" s="15"/>
      <c r="K390" s="19"/>
      <c r="Q390">
        <f>ROUND((Source!DN231/100)*ROUND((ROUND((Source!AF231*Source!AV231*Source!I231),2)),2), 2)</f>
        <v>150.97999999999999</v>
      </c>
      <c r="R390">
        <f>Source!X231</f>
        <v>3033.54</v>
      </c>
      <c r="S390">
        <f>ROUND((Source!DO231/100)*ROUND((ROUND((Source!AF231*Source!AV231*Source!I231),2)),2), 2)</f>
        <v>110.72</v>
      </c>
      <c r="T390">
        <f>Source!Y231</f>
        <v>1463.24</v>
      </c>
      <c r="U390">
        <f>ROUND((175/100)*ROUND((ROUND((Source!AE231*Source!AV231*Source!I231),2)),2), 2)</f>
        <v>0</v>
      </c>
      <c r="V390">
        <f>ROUND((157/100)*ROUND(ROUND((ROUND((Source!AE231*Source!AV231*Source!I231),2)*Source!BS231),2), 2), 2)</f>
        <v>0</v>
      </c>
    </row>
    <row r="391" spans="1:28" x14ac:dyDescent="0.2">
      <c r="C391" s="20" t="str">
        <f>"Объем: "&amp;Source!I231&amp;"=(((6,84/"&amp;"100)*"&amp;"18)/"&amp;"18*"&amp;"4)/"&amp;"2"</f>
        <v>Объем: 0,1368=(((6,84/100)*18)/18*4)/2</v>
      </c>
    </row>
    <row r="392" spans="1:28" ht="14.25" x14ac:dyDescent="0.2">
      <c r="A392" s="13"/>
      <c r="B392" s="14"/>
      <c r="C392" s="14" t="s">
        <v>630</v>
      </c>
      <c r="D392" s="16"/>
      <c r="E392" s="15"/>
      <c r="F392" s="18">
        <f>Source!AO231</f>
        <v>1051.1300000000001</v>
      </c>
      <c r="G392" s="17" t="str">
        <f>Source!DG231</f>
        <v/>
      </c>
      <c r="H392" s="15">
        <f>Source!AV231</f>
        <v>1</v>
      </c>
      <c r="I392" s="19">
        <f>ROUND((ROUND((Source!AF231*Source!AV231*Source!I231),2)),2)</f>
        <v>143.79</v>
      </c>
      <c r="J392" s="15">
        <f>IF(Source!BA231&lt;&gt; 0, Source!BA231, 1)</f>
        <v>24.82</v>
      </c>
      <c r="K392" s="19">
        <f>Source!S231</f>
        <v>3568.87</v>
      </c>
      <c r="W392">
        <f>I392</f>
        <v>143.79</v>
      </c>
    </row>
    <row r="393" spans="1:28" ht="14.25" x14ac:dyDescent="0.2">
      <c r="A393" s="13"/>
      <c r="B393" s="14"/>
      <c r="C393" s="14" t="s">
        <v>633</v>
      </c>
      <c r="D393" s="16" t="s">
        <v>634</v>
      </c>
      <c r="E393" s="15">
        <f>Source!DN231</f>
        <v>105</v>
      </c>
      <c r="F393" s="18"/>
      <c r="G393" s="17"/>
      <c r="H393" s="15"/>
      <c r="I393" s="19">
        <f>SUM(Q390:Q392)</f>
        <v>150.97999999999999</v>
      </c>
      <c r="J393" s="15">
        <f>Source!BZ231</f>
        <v>85</v>
      </c>
      <c r="K393" s="19">
        <f>SUM(R390:R392)</f>
        <v>3033.54</v>
      </c>
    </row>
    <row r="394" spans="1:28" ht="14.25" x14ac:dyDescent="0.2">
      <c r="A394" s="13"/>
      <c r="B394" s="14"/>
      <c r="C394" s="14" t="s">
        <v>635</v>
      </c>
      <c r="D394" s="16" t="s">
        <v>634</v>
      </c>
      <c r="E394" s="15">
        <f>Source!DO231</f>
        <v>77</v>
      </c>
      <c r="F394" s="18"/>
      <c r="G394" s="17"/>
      <c r="H394" s="15"/>
      <c r="I394" s="19">
        <f>SUM(S390:S393)</f>
        <v>110.72</v>
      </c>
      <c r="J394" s="15">
        <f>Source!CA231</f>
        <v>41</v>
      </c>
      <c r="K394" s="19">
        <f>SUM(T390:T393)</f>
        <v>1463.24</v>
      </c>
    </row>
    <row r="395" spans="1:28" ht="14.25" x14ac:dyDescent="0.2">
      <c r="A395" s="23"/>
      <c r="B395" s="24"/>
      <c r="C395" s="24" t="s">
        <v>637</v>
      </c>
      <c r="D395" s="25" t="s">
        <v>638</v>
      </c>
      <c r="E395" s="26">
        <f>Source!AQ231</f>
        <v>107.04</v>
      </c>
      <c r="F395" s="27"/>
      <c r="G395" s="28" t="str">
        <f>Source!DI231</f>
        <v/>
      </c>
      <c r="H395" s="26">
        <f>Source!AV231</f>
        <v>1</v>
      </c>
      <c r="I395" s="29">
        <f>Source!U231</f>
        <v>14.643072000000002</v>
      </c>
      <c r="J395" s="26"/>
      <c r="K395" s="29"/>
      <c r="AB395" s="22">
        <f>I395</f>
        <v>14.643072000000002</v>
      </c>
    </row>
    <row r="396" spans="1:28" ht="15" x14ac:dyDescent="0.25">
      <c r="A396" s="30"/>
      <c r="B396" s="30"/>
      <c r="C396" s="31" t="s">
        <v>639</v>
      </c>
      <c r="D396" s="30"/>
      <c r="E396" s="30"/>
      <c r="F396" s="30"/>
      <c r="G396" s="30"/>
      <c r="H396" s="44">
        <f>I392+I393+I394</f>
        <v>405.49</v>
      </c>
      <c r="I396" s="44"/>
      <c r="J396" s="44">
        <f>K392+K393+K394</f>
        <v>8065.65</v>
      </c>
      <c r="K396" s="44"/>
      <c r="O396" s="22">
        <f>I392+I393+I394</f>
        <v>405.49</v>
      </c>
      <c r="P396" s="22">
        <f>K392+K393+K394</f>
        <v>8065.65</v>
      </c>
      <c r="X396">
        <f>IF(Source!BI231&lt;=1,I392+I393+I394-0, 0)</f>
        <v>405.49</v>
      </c>
      <c r="Y396">
        <f>IF(Source!BI231=2,I392+I393+I394-0, 0)</f>
        <v>0</v>
      </c>
      <c r="Z396">
        <f>IF(Source!BI231=3,I392+I393+I394-0, 0)</f>
        <v>0</v>
      </c>
      <c r="AA396">
        <f>IF(Source!BI231=4,I392+I393+I394,0)</f>
        <v>0</v>
      </c>
    </row>
    <row r="398" spans="1:28" ht="99.75" x14ac:dyDescent="0.2">
      <c r="A398" s="13" t="str">
        <f>Source!E233</f>
        <v>38</v>
      </c>
      <c r="B398" s="14" t="str">
        <f>Source!F233</f>
        <v>3.27-12-2</v>
      </c>
      <c r="C398" s="14" t="s">
        <v>89</v>
      </c>
      <c r="D398" s="16" t="str">
        <f>Source!H233</f>
        <v>100 м3 материала основания (в плотном теле)</v>
      </c>
      <c r="E398" s="15">
        <f>Source!I233</f>
        <v>4.4999999999999998E-2</v>
      </c>
      <c r="F398" s="18"/>
      <c r="G398" s="17"/>
      <c r="H398" s="15"/>
      <c r="I398" s="19"/>
      <c r="J398" s="15"/>
      <c r="K398" s="19"/>
      <c r="Q398">
        <f>ROUND((Source!DN233/100)*ROUND((ROUND((Source!AF233*Source!AV233*Source!I233),2)),2), 2)</f>
        <v>16.47</v>
      </c>
      <c r="R398">
        <f>Source!X233</f>
        <v>332.62</v>
      </c>
      <c r="S398">
        <f>ROUND((Source!DO233/100)*ROUND((ROUND((Source!AF233*Source!AV233*Source!I233),2)),2), 2)</f>
        <v>10.95</v>
      </c>
      <c r="T398">
        <f>Source!Y233</f>
        <v>137.11000000000001</v>
      </c>
      <c r="U398">
        <f>ROUND((175/100)*ROUND((ROUND((Source!AE233*Source!AV233*Source!I233),2)),2), 2)</f>
        <v>37.89</v>
      </c>
      <c r="V398">
        <f>ROUND((157/100)*ROUND(ROUND((ROUND((Source!AE233*Source!AV233*Source!I233),2)*Source!BS233),2), 2), 2)</f>
        <v>843.64</v>
      </c>
    </row>
    <row r="399" spans="1:28" x14ac:dyDescent="0.2">
      <c r="C399" s="20" t="str">
        <f>"Объем: "&amp;Source!I233&amp;"=(((2,25/"&amp;"100)*"&amp;"18)/"&amp;"18*"&amp;"4)/"&amp;"2"</f>
        <v>Объем: 0,045=(((2,25/100)*18)/18*4)/2</v>
      </c>
    </row>
    <row r="400" spans="1:28" ht="14.25" x14ac:dyDescent="0.2">
      <c r="A400" s="13"/>
      <c r="B400" s="14"/>
      <c r="C400" s="14" t="s">
        <v>630</v>
      </c>
      <c r="D400" s="16"/>
      <c r="E400" s="15"/>
      <c r="F400" s="18">
        <f>Source!AO233</f>
        <v>227.23</v>
      </c>
      <c r="G400" s="17" t="str">
        <f>Source!DG233</f>
        <v/>
      </c>
      <c r="H400" s="15">
        <f>Source!AV233</f>
        <v>1</v>
      </c>
      <c r="I400" s="19">
        <f>ROUND((ROUND((Source!AF233*Source!AV233*Source!I233),2)),2)</f>
        <v>10.23</v>
      </c>
      <c r="J400" s="15">
        <f>IF(Source!BA233&lt;&gt; 0, Source!BA233, 1)</f>
        <v>24.82</v>
      </c>
      <c r="K400" s="19">
        <f>Source!S233</f>
        <v>253.91</v>
      </c>
      <c r="W400">
        <f>I400</f>
        <v>10.23</v>
      </c>
    </row>
    <row r="401" spans="1:28" ht="14.25" x14ac:dyDescent="0.2">
      <c r="A401" s="13"/>
      <c r="B401" s="14"/>
      <c r="C401" s="14" t="s">
        <v>631</v>
      </c>
      <c r="D401" s="16"/>
      <c r="E401" s="15"/>
      <c r="F401" s="18">
        <f>Source!AM233</f>
        <v>5183.75</v>
      </c>
      <c r="G401" s="17" t="str">
        <f>Source!DE233</f>
        <v/>
      </c>
      <c r="H401" s="15">
        <f>Source!AV233</f>
        <v>1</v>
      </c>
      <c r="I401" s="19">
        <f>(ROUND((ROUND(((Source!ET233)*Source!AV233*Source!I233),2)),2)+ROUND((ROUND(((Source!AE233-(Source!EU233))*Source!AV233*Source!I233),2)),2))</f>
        <v>233.27</v>
      </c>
      <c r="J401" s="15">
        <f>IF(Source!BB233&lt;&gt; 0, Source!BB233, 1)</f>
        <v>8.5</v>
      </c>
      <c r="K401" s="19">
        <f>Source!Q233</f>
        <v>1982.8</v>
      </c>
    </row>
    <row r="402" spans="1:28" ht="14.25" x14ac:dyDescent="0.2">
      <c r="A402" s="13"/>
      <c r="B402" s="14"/>
      <c r="C402" s="14" t="s">
        <v>632</v>
      </c>
      <c r="D402" s="16"/>
      <c r="E402" s="15"/>
      <c r="F402" s="18">
        <f>Source!AN233</f>
        <v>481.08</v>
      </c>
      <c r="G402" s="17" t="str">
        <f>Source!DF233</f>
        <v/>
      </c>
      <c r="H402" s="15">
        <f>Source!AV233</f>
        <v>1</v>
      </c>
      <c r="I402" s="21">
        <f>ROUND((ROUND((Source!AE233*Source!AV233*Source!I233),2)),2)</f>
        <v>21.65</v>
      </c>
      <c r="J402" s="15">
        <f>IF(Source!BS233&lt;&gt; 0, Source!BS233, 1)</f>
        <v>24.82</v>
      </c>
      <c r="K402" s="21">
        <f>Source!R233</f>
        <v>537.35</v>
      </c>
      <c r="W402">
        <f>I402</f>
        <v>21.65</v>
      </c>
    </row>
    <row r="403" spans="1:28" ht="14.25" x14ac:dyDescent="0.2">
      <c r="A403" s="13"/>
      <c r="B403" s="14"/>
      <c r="C403" s="14" t="s">
        <v>640</v>
      </c>
      <c r="D403" s="16"/>
      <c r="E403" s="15"/>
      <c r="F403" s="18">
        <f>Source!AL233</f>
        <v>49.49</v>
      </c>
      <c r="G403" s="17" t="str">
        <f>Source!DD233</f>
        <v/>
      </c>
      <c r="H403" s="15">
        <f>Source!AW233</f>
        <v>1</v>
      </c>
      <c r="I403" s="19">
        <f>ROUND((ROUND((Source!AC233*Source!AW233*Source!I233),2)),2)</f>
        <v>2.23</v>
      </c>
      <c r="J403" s="15">
        <f>IF(Source!BC233&lt;&gt; 0, Source!BC233, 1)</f>
        <v>4.99</v>
      </c>
      <c r="K403" s="19">
        <f>Source!P233</f>
        <v>11.13</v>
      </c>
    </row>
    <row r="404" spans="1:28" ht="42.75" x14ac:dyDescent="0.2">
      <c r="A404" s="13" t="str">
        <f>Source!E235</f>
        <v>38,1</v>
      </c>
      <c r="B404" s="14" t="str">
        <f>Source!F235</f>
        <v>1.1-1-1550</v>
      </c>
      <c r="C404" s="14" t="s">
        <v>96</v>
      </c>
      <c r="D404" s="16" t="str">
        <f>Source!H235</f>
        <v>м3</v>
      </c>
      <c r="E404" s="15">
        <f>Source!I235</f>
        <v>5.67</v>
      </c>
      <c r="F404" s="18">
        <f>Source!AK235</f>
        <v>173.37</v>
      </c>
      <c r="G404" s="32" t="s">
        <v>3</v>
      </c>
      <c r="H404" s="15">
        <f>Source!AW235</f>
        <v>1</v>
      </c>
      <c r="I404" s="19">
        <f>ROUND((ROUND((Source!AC235*Source!AW235*Source!I235),2)),2)+(ROUND((ROUND(((Source!ET235)*Source!AV235*Source!I235),2)),2)+ROUND((ROUND(((Source!AE235-(Source!EU235))*Source!AV235*Source!I235),2)),2))+ROUND((ROUND((Source!AF235*Source!AV235*Source!I235),2)),2)</f>
        <v>983.01</v>
      </c>
      <c r="J404" s="15">
        <f>IF(Source!BC235&lt;&gt; 0, Source!BC235, 1)</f>
        <v>10.47</v>
      </c>
      <c r="K404" s="19">
        <f>Source!O235</f>
        <v>10292.11</v>
      </c>
      <c r="Q404">
        <f>ROUND((Source!DN235/100)*ROUND((ROUND((Source!AF235*Source!AV235*Source!I235),2)),2), 2)</f>
        <v>0</v>
      </c>
      <c r="R404">
        <f>Source!X235</f>
        <v>0</v>
      </c>
      <c r="S404">
        <f>ROUND((Source!DO235/100)*ROUND((ROUND((Source!AF235*Source!AV235*Source!I235),2)),2), 2)</f>
        <v>0</v>
      </c>
      <c r="T404">
        <f>Source!Y235</f>
        <v>0</v>
      </c>
      <c r="U404">
        <f>ROUND((175/100)*ROUND((ROUND((Source!AE235*Source!AV235*Source!I235),2)),2), 2)</f>
        <v>0</v>
      </c>
      <c r="V404">
        <f>ROUND((157/100)*ROUND(ROUND((ROUND((Source!AE235*Source!AV235*Source!I235),2)*Source!BS235),2), 2), 2)</f>
        <v>0</v>
      </c>
      <c r="X404">
        <f>IF(Source!BI235&lt;=1,I404, 0)</f>
        <v>983.01</v>
      </c>
      <c r="Y404">
        <f>IF(Source!BI235=2,I404, 0)</f>
        <v>0</v>
      </c>
      <c r="Z404">
        <f>IF(Source!BI235=3,I404, 0)</f>
        <v>0</v>
      </c>
      <c r="AA404">
        <f>IF(Source!BI235=4,I404, 0)</f>
        <v>0</v>
      </c>
    </row>
    <row r="405" spans="1:28" ht="14.25" x14ac:dyDescent="0.2">
      <c r="A405" s="13"/>
      <c r="B405" s="14"/>
      <c r="C405" s="14" t="s">
        <v>633</v>
      </c>
      <c r="D405" s="16" t="s">
        <v>634</v>
      </c>
      <c r="E405" s="15">
        <f>Source!DN233</f>
        <v>161</v>
      </c>
      <c r="F405" s="18"/>
      <c r="G405" s="17"/>
      <c r="H405" s="15"/>
      <c r="I405" s="19">
        <f>SUM(Q398:Q404)</f>
        <v>16.47</v>
      </c>
      <c r="J405" s="15">
        <f>Source!BZ233</f>
        <v>131</v>
      </c>
      <c r="K405" s="19">
        <f>SUM(R398:R404)</f>
        <v>332.62</v>
      </c>
    </row>
    <row r="406" spans="1:28" ht="14.25" x14ac:dyDescent="0.2">
      <c r="A406" s="13"/>
      <c r="B406" s="14"/>
      <c r="C406" s="14" t="s">
        <v>635</v>
      </c>
      <c r="D406" s="16" t="s">
        <v>634</v>
      </c>
      <c r="E406" s="15">
        <f>Source!DO233</f>
        <v>107</v>
      </c>
      <c r="F406" s="18"/>
      <c r="G406" s="17"/>
      <c r="H406" s="15"/>
      <c r="I406" s="19">
        <f>SUM(S398:S405)</f>
        <v>10.95</v>
      </c>
      <c r="J406" s="15">
        <f>Source!CA233</f>
        <v>54</v>
      </c>
      <c r="K406" s="19">
        <f>SUM(T398:T405)</f>
        <v>137.11000000000001</v>
      </c>
    </row>
    <row r="407" spans="1:28" ht="14.25" x14ac:dyDescent="0.2">
      <c r="A407" s="13"/>
      <c r="B407" s="14"/>
      <c r="C407" s="14" t="s">
        <v>636</v>
      </c>
      <c r="D407" s="16" t="s">
        <v>634</v>
      </c>
      <c r="E407" s="15">
        <f>175</f>
        <v>175</v>
      </c>
      <c r="F407" s="18"/>
      <c r="G407" s="17"/>
      <c r="H407" s="15"/>
      <c r="I407" s="19">
        <f>SUM(U398:U406)</f>
        <v>37.89</v>
      </c>
      <c r="J407" s="15">
        <f>157</f>
        <v>157</v>
      </c>
      <c r="K407" s="19">
        <f>SUM(V398:V406)</f>
        <v>843.64</v>
      </c>
    </row>
    <row r="408" spans="1:28" ht="14.25" x14ac:dyDescent="0.2">
      <c r="A408" s="23"/>
      <c r="B408" s="24"/>
      <c r="C408" s="24" t="s">
        <v>637</v>
      </c>
      <c r="D408" s="25" t="s">
        <v>638</v>
      </c>
      <c r="E408" s="26">
        <f>Source!AQ233</f>
        <v>21.6</v>
      </c>
      <c r="F408" s="27"/>
      <c r="G408" s="28" t="str">
        <f>Source!DI233</f>
        <v/>
      </c>
      <c r="H408" s="26">
        <f>Source!AV233</f>
        <v>1</v>
      </c>
      <c r="I408" s="29">
        <f>Source!U233</f>
        <v>0.97199999999999998</v>
      </c>
      <c r="J408" s="26"/>
      <c r="K408" s="29"/>
      <c r="AB408" s="22">
        <f>I408</f>
        <v>0.97199999999999998</v>
      </c>
    </row>
    <row r="409" spans="1:28" ht="15" x14ac:dyDescent="0.25">
      <c r="A409" s="30"/>
      <c r="B409" s="30"/>
      <c r="C409" s="31" t="s">
        <v>639</v>
      </c>
      <c r="D409" s="30"/>
      <c r="E409" s="30"/>
      <c r="F409" s="30"/>
      <c r="G409" s="30"/>
      <c r="H409" s="44">
        <f>I400+I401+I403+I405+I406+I407+SUM(I404:I404)</f>
        <v>1294.05</v>
      </c>
      <c r="I409" s="44"/>
      <c r="J409" s="44">
        <f>K400+K401+K403+K405+K406+K407+SUM(K404:K404)</f>
        <v>13853.32</v>
      </c>
      <c r="K409" s="44"/>
      <c r="O409" s="22">
        <f>I400+I401+I403+I405+I406+I407+SUM(I404:I404)</f>
        <v>1294.05</v>
      </c>
      <c r="P409" s="22">
        <f>K400+K401+K403+K405+K406+K407+SUM(K404:K404)</f>
        <v>13853.32</v>
      </c>
      <c r="X409">
        <f>IF(Source!BI233&lt;=1,I400+I401+I403+I405+I406+I407-0, 0)</f>
        <v>311.03999999999996</v>
      </c>
      <c r="Y409">
        <f>IF(Source!BI233=2,I400+I401+I403+I405+I406+I407-0, 0)</f>
        <v>0</v>
      </c>
      <c r="Z409">
        <f>IF(Source!BI233=3,I400+I401+I403+I405+I406+I407-0, 0)</f>
        <v>0</v>
      </c>
      <c r="AA409">
        <f>IF(Source!BI233=4,I400+I401+I403+I405+I406+I407,0)</f>
        <v>0</v>
      </c>
    </row>
    <row r="411" spans="1:28" ht="42.75" x14ac:dyDescent="0.2">
      <c r="A411" s="13" t="str">
        <f>Source!E237</f>
        <v>39</v>
      </c>
      <c r="B411" s="14" t="str">
        <f>Source!F237</f>
        <v>3.27-30-1</v>
      </c>
      <c r="C411" s="14" t="s">
        <v>100</v>
      </c>
      <c r="D411" s="16" t="str">
        <f>Source!H237</f>
        <v>1000 м2 основания</v>
      </c>
      <c r="E411" s="15">
        <f>Source!I237</f>
        <v>0.03</v>
      </c>
      <c r="F411" s="18"/>
      <c r="G411" s="17"/>
      <c r="H411" s="15"/>
      <c r="I411" s="19"/>
      <c r="J411" s="15"/>
      <c r="K411" s="19"/>
      <c r="Q411">
        <f>ROUND((Source!DN237/100)*ROUND((ROUND((Source!AF237*Source!AV237*Source!I237),2)),2), 2)</f>
        <v>147.91</v>
      </c>
      <c r="R411">
        <f>Source!X237</f>
        <v>2987.08</v>
      </c>
      <c r="S411">
        <f>ROUND((Source!DO237/100)*ROUND((ROUND((Source!AF237*Source!AV237*Source!I237),2)),2), 2)</f>
        <v>98.3</v>
      </c>
      <c r="T411">
        <f>Source!Y237</f>
        <v>1231.31</v>
      </c>
      <c r="U411">
        <f>ROUND((175/100)*ROUND((ROUND((Source!AE237*Source!AV237*Source!I237),2)),2), 2)</f>
        <v>8.33</v>
      </c>
      <c r="V411">
        <f>ROUND((157/100)*ROUND(ROUND((ROUND((Source!AE237*Source!AV237*Source!I237),2)*Source!BS237),2), 2), 2)</f>
        <v>185.48</v>
      </c>
    </row>
    <row r="412" spans="1:28" x14ac:dyDescent="0.2">
      <c r="C412" s="20" t="str">
        <f>"Объем: "&amp;Source!I237&amp;"=(((15/"&amp;"1000)*"&amp;"18)/"&amp;"18*"&amp;"4)/"&amp;"2"</f>
        <v>Объем: 0,03=(((15/1000)*18)/18*4)/2</v>
      </c>
    </row>
    <row r="413" spans="1:28" ht="14.25" x14ac:dyDescent="0.2">
      <c r="A413" s="13"/>
      <c r="B413" s="14"/>
      <c r="C413" s="14" t="s">
        <v>630</v>
      </c>
      <c r="D413" s="16"/>
      <c r="E413" s="15"/>
      <c r="F413" s="18">
        <f>Source!AO237</f>
        <v>3062.49</v>
      </c>
      <c r="G413" s="17" t="str">
        <f>Source!DG237</f>
        <v/>
      </c>
      <c r="H413" s="15">
        <f>Source!AV237</f>
        <v>1</v>
      </c>
      <c r="I413" s="19">
        <f>ROUND((ROUND((Source!AF237*Source!AV237*Source!I237),2)),2)</f>
        <v>91.87</v>
      </c>
      <c r="J413" s="15">
        <f>IF(Source!BA237&lt;&gt; 0, Source!BA237, 1)</f>
        <v>24.82</v>
      </c>
      <c r="K413" s="19">
        <f>Source!S237</f>
        <v>2280.21</v>
      </c>
      <c r="W413">
        <f>I413</f>
        <v>91.87</v>
      </c>
    </row>
    <row r="414" spans="1:28" ht="14.25" x14ac:dyDescent="0.2">
      <c r="A414" s="13"/>
      <c r="B414" s="14"/>
      <c r="C414" s="14" t="s">
        <v>631</v>
      </c>
      <c r="D414" s="16"/>
      <c r="E414" s="15"/>
      <c r="F414" s="18">
        <f>Source!AM237</f>
        <v>3141.93</v>
      </c>
      <c r="G414" s="17" t="str">
        <f>Source!DE237</f>
        <v/>
      </c>
      <c r="H414" s="15">
        <f>Source!AV237</f>
        <v>1</v>
      </c>
      <c r="I414" s="19">
        <f>(ROUND((ROUND(((Source!ET237)*Source!AV237*Source!I237),2)),2)+ROUND((ROUND(((Source!AE237-(Source!EU237))*Source!AV237*Source!I237),2)),2))</f>
        <v>94.26</v>
      </c>
      <c r="J414" s="15">
        <f>IF(Source!BB237&lt;&gt; 0, Source!BB237, 1)</f>
        <v>8.07</v>
      </c>
      <c r="K414" s="19">
        <f>Source!Q237</f>
        <v>760.68</v>
      </c>
    </row>
    <row r="415" spans="1:28" ht="14.25" x14ac:dyDescent="0.2">
      <c r="A415" s="13"/>
      <c r="B415" s="14"/>
      <c r="C415" s="14" t="s">
        <v>632</v>
      </c>
      <c r="D415" s="16"/>
      <c r="E415" s="15"/>
      <c r="F415" s="18">
        <f>Source!AN237</f>
        <v>158.71</v>
      </c>
      <c r="G415" s="17" t="str">
        <f>Source!DF237</f>
        <v/>
      </c>
      <c r="H415" s="15">
        <f>Source!AV237</f>
        <v>1</v>
      </c>
      <c r="I415" s="21">
        <f>ROUND((ROUND((Source!AE237*Source!AV237*Source!I237),2)),2)</f>
        <v>4.76</v>
      </c>
      <c r="J415" s="15">
        <f>IF(Source!BS237&lt;&gt; 0, Source!BS237, 1)</f>
        <v>24.82</v>
      </c>
      <c r="K415" s="21">
        <f>Source!R237</f>
        <v>118.14</v>
      </c>
      <c r="W415">
        <f>I415</f>
        <v>4.76</v>
      </c>
    </row>
    <row r="416" spans="1:28" ht="14.25" x14ac:dyDescent="0.2">
      <c r="A416" s="13"/>
      <c r="B416" s="14"/>
      <c r="C416" s="14" t="s">
        <v>640</v>
      </c>
      <c r="D416" s="16"/>
      <c r="E416" s="15"/>
      <c r="F416" s="18">
        <f>Source!AL237</f>
        <v>6731.62</v>
      </c>
      <c r="G416" s="17" t="str">
        <f>Source!DD237</f>
        <v/>
      </c>
      <c r="H416" s="15">
        <f>Source!AW237</f>
        <v>1</v>
      </c>
      <c r="I416" s="19">
        <f>ROUND((ROUND((Source!AC237*Source!AW237*Source!I237),2)),2)</f>
        <v>201.95</v>
      </c>
      <c r="J416" s="15">
        <f>IF(Source!BC237&lt;&gt; 0, Source!BC237, 1)</f>
        <v>4.95</v>
      </c>
      <c r="K416" s="19">
        <f>Source!P237</f>
        <v>999.65</v>
      </c>
    </row>
    <row r="417" spans="1:28" ht="71.25" x14ac:dyDescent="0.2">
      <c r="A417" s="13" t="str">
        <f>Source!E239</f>
        <v>39,1</v>
      </c>
      <c r="B417" s="14" t="str">
        <f>Source!F239</f>
        <v>1.3-1-69</v>
      </c>
      <c r="C417" s="14" t="s">
        <v>75</v>
      </c>
      <c r="D417" s="16" t="str">
        <f>Source!H239</f>
        <v>м3</v>
      </c>
      <c r="E417" s="15">
        <f>Source!I239</f>
        <v>4.8600000000000003</v>
      </c>
      <c r="F417" s="18">
        <f>Source!AK239</f>
        <v>631.54</v>
      </c>
      <c r="G417" s="32" t="s">
        <v>3</v>
      </c>
      <c r="H417" s="15">
        <f>Source!AW239</f>
        <v>1</v>
      </c>
      <c r="I417" s="19">
        <f>ROUND((ROUND((Source!AC239*Source!AW239*Source!I239),2)),2)+(ROUND((ROUND(((Source!ET239)*Source!AV239*Source!I239),2)),2)+ROUND((ROUND(((Source!AE239-(Source!EU239))*Source!AV239*Source!I239),2)),2))+ROUND((ROUND((Source!AF239*Source!AV239*Source!I239),2)),2)</f>
        <v>3069.28</v>
      </c>
      <c r="J417" s="15">
        <f>IF(Source!BC239&lt;&gt; 0, Source!BC239, 1)</f>
        <v>6.18</v>
      </c>
      <c r="K417" s="19">
        <f>Source!O239</f>
        <v>18968.150000000001</v>
      </c>
      <c r="Q417">
        <f>ROUND((Source!DN239/100)*ROUND((ROUND((Source!AF239*Source!AV239*Source!I239),2)),2), 2)</f>
        <v>0</v>
      </c>
      <c r="R417">
        <f>Source!X239</f>
        <v>0</v>
      </c>
      <c r="S417">
        <f>ROUND((Source!DO239/100)*ROUND((ROUND((Source!AF239*Source!AV239*Source!I239),2)),2), 2)</f>
        <v>0</v>
      </c>
      <c r="T417">
        <f>Source!Y239</f>
        <v>0</v>
      </c>
      <c r="U417">
        <f>ROUND((175/100)*ROUND((ROUND((Source!AE239*Source!AV239*Source!I239),2)),2), 2)</f>
        <v>0</v>
      </c>
      <c r="V417">
        <f>ROUND((157/100)*ROUND(ROUND((ROUND((Source!AE239*Source!AV239*Source!I239),2)*Source!BS239),2), 2), 2)</f>
        <v>0</v>
      </c>
      <c r="X417">
        <f>IF(Source!BI239&lt;=1,I417, 0)</f>
        <v>3069.28</v>
      </c>
      <c r="Y417">
        <f>IF(Source!BI239=2,I417, 0)</f>
        <v>0</v>
      </c>
      <c r="Z417">
        <f>IF(Source!BI239=3,I417, 0)</f>
        <v>0</v>
      </c>
      <c r="AA417">
        <f>IF(Source!BI239=4,I417, 0)</f>
        <v>0</v>
      </c>
    </row>
    <row r="418" spans="1:28" ht="14.25" x14ac:dyDescent="0.2">
      <c r="A418" s="13"/>
      <c r="B418" s="14"/>
      <c r="C418" s="14" t="s">
        <v>633</v>
      </c>
      <c r="D418" s="16" t="s">
        <v>634</v>
      </c>
      <c r="E418" s="15">
        <f>Source!DN237</f>
        <v>161</v>
      </c>
      <c r="F418" s="18"/>
      <c r="G418" s="17"/>
      <c r="H418" s="15"/>
      <c r="I418" s="19">
        <f>SUM(Q411:Q417)</f>
        <v>147.91</v>
      </c>
      <c r="J418" s="15">
        <f>Source!BZ237</f>
        <v>131</v>
      </c>
      <c r="K418" s="19">
        <f>SUM(R411:R417)</f>
        <v>2987.08</v>
      </c>
    </row>
    <row r="419" spans="1:28" ht="14.25" x14ac:dyDescent="0.2">
      <c r="A419" s="13"/>
      <c r="B419" s="14"/>
      <c r="C419" s="14" t="s">
        <v>635</v>
      </c>
      <c r="D419" s="16" t="s">
        <v>634</v>
      </c>
      <c r="E419" s="15">
        <f>Source!DO237</f>
        <v>107</v>
      </c>
      <c r="F419" s="18"/>
      <c r="G419" s="17"/>
      <c r="H419" s="15"/>
      <c r="I419" s="19">
        <f>SUM(S411:S418)</f>
        <v>98.3</v>
      </c>
      <c r="J419" s="15">
        <f>Source!CA237</f>
        <v>54</v>
      </c>
      <c r="K419" s="19">
        <f>SUM(T411:T418)</f>
        <v>1231.31</v>
      </c>
    </row>
    <row r="420" spans="1:28" ht="14.25" x14ac:dyDescent="0.2">
      <c r="A420" s="13"/>
      <c r="B420" s="14"/>
      <c r="C420" s="14" t="s">
        <v>636</v>
      </c>
      <c r="D420" s="16" t="s">
        <v>634</v>
      </c>
      <c r="E420" s="15">
        <f>175</f>
        <v>175</v>
      </c>
      <c r="F420" s="18"/>
      <c r="G420" s="17"/>
      <c r="H420" s="15"/>
      <c r="I420" s="19">
        <f>SUM(U411:U419)</f>
        <v>8.33</v>
      </c>
      <c r="J420" s="15">
        <f>157</f>
        <v>157</v>
      </c>
      <c r="K420" s="19">
        <f>SUM(V411:V419)</f>
        <v>185.48</v>
      </c>
    </row>
    <row r="421" spans="1:28" ht="14.25" x14ac:dyDescent="0.2">
      <c r="A421" s="23"/>
      <c r="B421" s="24"/>
      <c r="C421" s="24" t="s">
        <v>637</v>
      </c>
      <c r="D421" s="25" t="s">
        <v>638</v>
      </c>
      <c r="E421" s="26">
        <f>Source!AQ237</f>
        <v>267</v>
      </c>
      <c r="F421" s="27"/>
      <c r="G421" s="28" t="str">
        <f>Source!DI237</f>
        <v/>
      </c>
      <c r="H421" s="26">
        <f>Source!AV237</f>
        <v>1</v>
      </c>
      <c r="I421" s="29">
        <f>Source!U237</f>
        <v>8.01</v>
      </c>
      <c r="J421" s="26"/>
      <c r="K421" s="29"/>
      <c r="AB421" s="22">
        <f>I421</f>
        <v>8.01</v>
      </c>
    </row>
    <row r="422" spans="1:28" ht="15" x14ac:dyDescent="0.25">
      <c r="A422" s="30"/>
      <c r="B422" s="30"/>
      <c r="C422" s="31" t="s">
        <v>639</v>
      </c>
      <c r="D422" s="30"/>
      <c r="E422" s="30"/>
      <c r="F422" s="30"/>
      <c r="G422" s="30"/>
      <c r="H422" s="44">
        <f>I413+I414+I416+I418+I419+I420+SUM(I417:I417)</f>
        <v>3711.9</v>
      </c>
      <c r="I422" s="44"/>
      <c r="J422" s="44">
        <f>K413+K414+K416+K418+K419+K420+SUM(K417:K417)</f>
        <v>27412.560000000001</v>
      </c>
      <c r="K422" s="44"/>
      <c r="O422" s="22">
        <f>I413+I414+I416+I418+I419+I420+SUM(I417:I417)</f>
        <v>3711.9</v>
      </c>
      <c r="P422" s="22">
        <f>K413+K414+K416+K418+K419+K420+SUM(K417:K417)</f>
        <v>27412.560000000001</v>
      </c>
      <c r="X422">
        <f>IF(Source!BI237&lt;=1,I413+I414+I416+I418+I419+I420-0, 0)</f>
        <v>642.62</v>
      </c>
      <c r="Y422">
        <f>IF(Source!BI237=2,I413+I414+I416+I418+I419+I420-0, 0)</f>
        <v>0</v>
      </c>
      <c r="Z422">
        <f>IF(Source!BI237=3,I413+I414+I416+I418+I419+I420-0, 0)</f>
        <v>0</v>
      </c>
      <c r="AA422">
        <f>IF(Source!BI237=4,I413+I414+I416+I418+I419+I420,0)</f>
        <v>0</v>
      </c>
    </row>
    <row r="424" spans="1:28" ht="57" x14ac:dyDescent="0.2">
      <c r="A424" s="13" t="str">
        <f>Source!E241</f>
        <v>40</v>
      </c>
      <c r="B424" s="14" t="str">
        <f>Source!F241</f>
        <v>3.27-30-2</v>
      </c>
      <c r="C424" s="14" t="s">
        <v>108</v>
      </c>
      <c r="D424" s="16" t="str">
        <f>Source!H241</f>
        <v>1000 м2 основания</v>
      </c>
      <c r="E424" s="15">
        <f>Source!I241</f>
        <v>-0.03</v>
      </c>
      <c r="F424" s="18"/>
      <c r="G424" s="17"/>
      <c r="H424" s="15"/>
      <c r="I424" s="19"/>
      <c r="J424" s="15"/>
      <c r="K424" s="19"/>
      <c r="Q424">
        <f>ROUND((Source!DN241/100)*ROUND((ROUND((Source!AF241*Source!AV241*Source!I241),2)),2), 2)</f>
        <v>-25.78</v>
      </c>
      <c r="R424">
        <f>Source!X241</f>
        <v>-520.54999999999995</v>
      </c>
      <c r="S424">
        <f>ROUND((Source!DO241/100)*ROUND((ROUND((Source!AF241*Source!AV241*Source!I241),2)),2), 2)</f>
        <v>-17.13</v>
      </c>
      <c r="T424">
        <f>Source!Y241</f>
        <v>-214.58</v>
      </c>
      <c r="U424">
        <f>ROUND((175/100)*ROUND((ROUND((Source!AE241*Source!AV241*Source!I241),2)),2), 2)</f>
        <v>0</v>
      </c>
      <c r="V424">
        <f>ROUND((157/100)*ROUND(ROUND((ROUND((Source!AE241*Source!AV241*Source!I241),2)*Source!BS241),2), 2), 2)</f>
        <v>0</v>
      </c>
    </row>
    <row r="425" spans="1:28" x14ac:dyDescent="0.2">
      <c r="C425" s="20" t="str">
        <f>"Объем: "&amp;Source!I241&amp;"=(((-"&amp;"15/"&amp;"1000)*"&amp;"18)/"&amp;"18*"&amp;"4)/"&amp;"2"</f>
        <v>Объем: -0,03=(((-15/1000)*18)/18*4)/2</v>
      </c>
    </row>
    <row r="426" spans="1:28" ht="14.25" x14ac:dyDescent="0.2">
      <c r="A426" s="13"/>
      <c r="B426" s="14"/>
      <c r="C426" s="14" t="s">
        <v>630</v>
      </c>
      <c r="D426" s="16"/>
      <c r="E426" s="15"/>
      <c r="F426" s="18">
        <f>Source!AO241</f>
        <v>59.3</v>
      </c>
      <c r="G426" s="17" t="str">
        <f>Source!DG241</f>
        <v>)*9</v>
      </c>
      <c r="H426" s="15">
        <f>Source!AV241</f>
        <v>1</v>
      </c>
      <c r="I426" s="19">
        <f>ROUND((ROUND((Source!AF241*Source!AV241*Source!I241),2)),2)</f>
        <v>-16.010000000000002</v>
      </c>
      <c r="J426" s="15">
        <f>IF(Source!BA241&lt;&gt; 0, Source!BA241, 1)</f>
        <v>24.82</v>
      </c>
      <c r="K426" s="19">
        <f>Source!S241</f>
        <v>-397.37</v>
      </c>
      <c r="W426">
        <f>I426</f>
        <v>-16.010000000000002</v>
      </c>
    </row>
    <row r="427" spans="1:28" ht="14.25" x14ac:dyDescent="0.2">
      <c r="A427" s="13"/>
      <c r="B427" s="14"/>
      <c r="C427" s="14" t="s">
        <v>640</v>
      </c>
      <c r="D427" s="16"/>
      <c r="E427" s="15"/>
      <c r="F427" s="18">
        <f>Source!AL241</f>
        <v>58.6</v>
      </c>
      <c r="G427" s="17" t="str">
        <f>Source!DD241</f>
        <v>)*9</v>
      </c>
      <c r="H427" s="15">
        <f>Source!AW241</f>
        <v>1</v>
      </c>
      <c r="I427" s="19">
        <f>ROUND((ROUND((Source!AC241*Source!AW241*Source!I241),2)),2)</f>
        <v>-15.82</v>
      </c>
      <c r="J427" s="15">
        <f>IF(Source!BC241&lt;&gt; 0, Source!BC241, 1)</f>
        <v>3.82</v>
      </c>
      <c r="K427" s="19">
        <f>Source!P241</f>
        <v>-60.43</v>
      </c>
    </row>
    <row r="428" spans="1:28" ht="71.25" x14ac:dyDescent="0.2">
      <c r="A428" s="13" t="str">
        <f>Source!E243</f>
        <v>40,1</v>
      </c>
      <c r="B428" s="14" t="str">
        <f>Source!F243</f>
        <v>1.3-1-69</v>
      </c>
      <c r="C428" s="14" t="s">
        <v>75</v>
      </c>
      <c r="D428" s="16" t="str">
        <f>Source!H243</f>
        <v>м3</v>
      </c>
      <c r="E428" s="15">
        <f>Source!I243</f>
        <v>-2.754</v>
      </c>
      <c r="F428" s="18">
        <f>Source!AK243</f>
        <v>631.54</v>
      </c>
      <c r="G428" s="32" t="s">
        <v>643</v>
      </c>
      <c r="H428" s="15">
        <f>Source!AW243</f>
        <v>1</v>
      </c>
      <c r="I428" s="19">
        <f>ROUND((ROUND((Source!AC243*Source!AW243*Source!I243),2)),2)+(ROUND((ROUND(((Source!ET243)*Source!AV243*Source!I243),2)),2)+ROUND((ROUND(((Source!AE243-(Source!EU243))*Source!AV243*Source!I243),2)),2))+ROUND((ROUND((Source!AF243*Source!AV243*Source!I243),2)),2)</f>
        <v>-1739.26</v>
      </c>
      <c r="J428" s="15">
        <f>IF(Source!BC243&lt;&gt; 0, Source!BC243, 1)</f>
        <v>6.18</v>
      </c>
      <c r="K428" s="19">
        <f>Source!O243</f>
        <v>-10748.63</v>
      </c>
      <c r="Q428">
        <f>ROUND((Source!DN243/100)*ROUND((ROUND((Source!AF243*Source!AV243*Source!I243),2)),2), 2)</f>
        <v>0</v>
      </c>
      <c r="R428">
        <f>Source!X243</f>
        <v>0</v>
      </c>
      <c r="S428">
        <f>ROUND((Source!DO243/100)*ROUND((ROUND((Source!AF243*Source!AV243*Source!I243),2)),2), 2)</f>
        <v>0</v>
      </c>
      <c r="T428">
        <f>Source!Y243</f>
        <v>0</v>
      </c>
      <c r="U428">
        <f>ROUND((175/100)*ROUND((ROUND((Source!AE243*Source!AV243*Source!I243),2)),2), 2)</f>
        <v>0</v>
      </c>
      <c r="V428">
        <f>ROUND((157/100)*ROUND(ROUND((ROUND((Source!AE243*Source!AV243*Source!I243),2)*Source!BS243),2), 2), 2)</f>
        <v>0</v>
      </c>
      <c r="X428">
        <f>IF(Source!BI243&lt;=1,I428, 0)</f>
        <v>-1739.26</v>
      </c>
      <c r="Y428">
        <f>IF(Source!BI243=2,I428, 0)</f>
        <v>0</v>
      </c>
      <c r="Z428">
        <f>IF(Source!BI243=3,I428, 0)</f>
        <v>0</v>
      </c>
      <c r="AA428">
        <f>IF(Source!BI243=4,I428, 0)</f>
        <v>0</v>
      </c>
    </row>
    <row r="429" spans="1:28" ht="14.25" x14ac:dyDescent="0.2">
      <c r="A429" s="13"/>
      <c r="B429" s="14"/>
      <c r="C429" s="14" t="s">
        <v>633</v>
      </c>
      <c r="D429" s="16" t="s">
        <v>634</v>
      </c>
      <c r="E429" s="15">
        <f>Source!DN241</f>
        <v>161</v>
      </c>
      <c r="F429" s="18"/>
      <c r="G429" s="17"/>
      <c r="H429" s="15"/>
      <c r="I429" s="19">
        <f>SUM(Q424:Q428)</f>
        <v>-25.78</v>
      </c>
      <c r="J429" s="15">
        <f>Source!BZ241</f>
        <v>131</v>
      </c>
      <c r="K429" s="19">
        <f>SUM(R424:R428)</f>
        <v>-520.54999999999995</v>
      </c>
    </row>
    <row r="430" spans="1:28" ht="14.25" x14ac:dyDescent="0.2">
      <c r="A430" s="13"/>
      <c r="B430" s="14"/>
      <c r="C430" s="14" t="s">
        <v>635</v>
      </c>
      <c r="D430" s="16" t="s">
        <v>634</v>
      </c>
      <c r="E430" s="15">
        <f>Source!DO241</f>
        <v>107</v>
      </c>
      <c r="F430" s="18"/>
      <c r="G430" s="17"/>
      <c r="H430" s="15"/>
      <c r="I430" s="19">
        <f>SUM(S424:S429)</f>
        <v>-17.13</v>
      </c>
      <c r="J430" s="15">
        <f>Source!CA241</f>
        <v>54</v>
      </c>
      <c r="K430" s="19">
        <f>SUM(T424:T429)</f>
        <v>-214.58</v>
      </c>
    </row>
    <row r="431" spans="1:28" ht="14.25" x14ac:dyDescent="0.2">
      <c r="A431" s="23"/>
      <c r="B431" s="24"/>
      <c r="C431" s="24" t="s">
        <v>637</v>
      </c>
      <c r="D431" s="25" t="s">
        <v>638</v>
      </c>
      <c r="E431" s="26">
        <f>Source!AQ241</f>
        <v>5.17</v>
      </c>
      <c r="F431" s="27"/>
      <c r="G431" s="28" t="str">
        <f>Source!DI241</f>
        <v>)*9</v>
      </c>
      <c r="H431" s="26">
        <f>Source!AV241</f>
        <v>1</v>
      </c>
      <c r="I431" s="29">
        <f>Source!U241</f>
        <v>-1.3958999999999999</v>
      </c>
      <c r="J431" s="26"/>
      <c r="K431" s="29"/>
      <c r="AB431" s="22">
        <f>I431</f>
        <v>-1.3958999999999999</v>
      </c>
    </row>
    <row r="432" spans="1:28" ht="15" x14ac:dyDescent="0.25">
      <c r="A432" s="30"/>
      <c r="B432" s="30"/>
      <c r="C432" s="31" t="s">
        <v>639</v>
      </c>
      <c r="D432" s="30"/>
      <c r="E432" s="30"/>
      <c r="F432" s="30"/>
      <c r="G432" s="30"/>
      <c r="H432" s="44">
        <f>I426+I427+I429+I430+SUM(I428:I428)</f>
        <v>-1814</v>
      </c>
      <c r="I432" s="44"/>
      <c r="J432" s="44">
        <f>K426+K427+K429+K430+SUM(K428:K428)</f>
        <v>-11941.56</v>
      </c>
      <c r="K432" s="44"/>
      <c r="O432" s="22">
        <f>I426+I427+I429+I430+SUM(I428:I428)</f>
        <v>-1814</v>
      </c>
      <c r="P432" s="22">
        <f>K426+K427+K429+K430+SUM(K428:K428)</f>
        <v>-11941.56</v>
      </c>
      <c r="X432">
        <f>IF(Source!BI241&lt;=1,I426+I427+I429+I430-0, 0)</f>
        <v>-74.739999999999995</v>
      </c>
      <c r="Y432">
        <f>IF(Source!BI241=2,I426+I427+I429+I430-0, 0)</f>
        <v>0</v>
      </c>
      <c r="Z432">
        <f>IF(Source!BI241=3,I426+I427+I429+I430-0, 0)</f>
        <v>0</v>
      </c>
      <c r="AA432">
        <f>IF(Source!BI241=4,I426+I427+I429+I430,0)</f>
        <v>0</v>
      </c>
    </row>
    <row r="434" spans="1:28" ht="42.75" x14ac:dyDescent="0.2">
      <c r="A434" s="13" t="str">
        <f>Source!E245</f>
        <v>41</v>
      </c>
      <c r="B434" s="14" t="str">
        <f>Source!F245</f>
        <v>3.27-46-1</v>
      </c>
      <c r="C434" s="14" t="s">
        <v>323</v>
      </c>
      <c r="D434" s="16" t="str">
        <f>Source!H245</f>
        <v>100 м2</v>
      </c>
      <c r="E434" s="15">
        <f>Source!I245</f>
        <v>0.3</v>
      </c>
      <c r="F434" s="18"/>
      <c r="G434" s="17"/>
      <c r="H434" s="15"/>
      <c r="I434" s="19"/>
      <c r="J434" s="15"/>
      <c r="K434" s="19"/>
      <c r="Q434">
        <f>ROUND((Source!DN245/100)*ROUND((ROUND((Source!AF245*Source!AV245*Source!I245),2)),2), 2)</f>
        <v>68.569999999999993</v>
      </c>
      <c r="R434">
        <f>Source!X245</f>
        <v>1384.77</v>
      </c>
      <c r="S434">
        <f>ROUND((Source!DO245/100)*ROUND((ROUND((Source!AF245*Source!AV245*Source!I245),2)),2), 2)</f>
        <v>45.57</v>
      </c>
      <c r="T434">
        <f>Source!Y245</f>
        <v>570.82000000000005</v>
      </c>
      <c r="U434">
        <f>ROUND((175/100)*ROUND((ROUND((Source!AE245*Source!AV245*Source!I245),2)),2), 2)</f>
        <v>18.57</v>
      </c>
      <c r="V434">
        <f>ROUND((157/100)*ROUND(ROUND((ROUND((Source!AE245*Source!AV245*Source!I245),2)*Source!BS245),2), 2), 2)</f>
        <v>413.44</v>
      </c>
    </row>
    <row r="435" spans="1:28" x14ac:dyDescent="0.2">
      <c r="C435" s="20" t="str">
        <f>"Объем: "&amp;Source!I245&amp;"=(((15/"&amp;"100)*"&amp;"18)/"&amp;"18*"&amp;"4)/"&amp;"2"</f>
        <v>Объем: 0,3=(((15/100)*18)/18*4)/2</v>
      </c>
    </row>
    <row r="436" spans="1:28" ht="14.25" x14ac:dyDescent="0.2">
      <c r="A436" s="13"/>
      <c r="B436" s="14"/>
      <c r="C436" s="14" t="s">
        <v>630</v>
      </c>
      <c r="D436" s="16"/>
      <c r="E436" s="15"/>
      <c r="F436" s="18">
        <f>Source!AO245</f>
        <v>141.94999999999999</v>
      </c>
      <c r="G436" s="17" t="str">
        <f>Source!DG245</f>
        <v/>
      </c>
      <c r="H436" s="15">
        <f>Source!AV245</f>
        <v>1</v>
      </c>
      <c r="I436" s="19">
        <f>ROUND((ROUND((Source!AF245*Source!AV245*Source!I245),2)),2)</f>
        <v>42.59</v>
      </c>
      <c r="J436" s="15">
        <f>IF(Source!BA245&lt;&gt; 0, Source!BA245, 1)</f>
        <v>24.82</v>
      </c>
      <c r="K436" s="19">
        <f>Source!S245</f>
        <v>1057.08</v>
      </c>
      <c r="W436">
        <f>I436</f>
        <v>42.59</v>
      </c>
    </row>
    <row r="437" spans="1:28" ht="14.25" x14ac:dyDescent="0.2">
      <c r="A437" s="13"/>
      <c r="B437" s="14"/>
      <c r="C437" s="14" t="s">
        <v>631</v>
      </c>
      <c r="D437" s="16"/>
      <c r="E437" s="15"/>
      <c r="F437" s="18">
        <f>Source!AM245</f>
        <v>123.28</v>
      </c>
      <c r="G437" s="17" t="str">
        <f>Source!DE245</f>
        <v/>
      </c>
      <c r="H437" s="15">
        <f>Source!AV245</f>
        <v>1</v>
      </c>
      <c r="I437" s="19">
        <f>(ROUND((ROUND(((Source!ET245)*Source!AV245*Source!I245),2)),2)+ROUND((ROUND(((Source!AE245-(Source!EU245))*Source!AV245*Source!I245),2)),2))</f>
        <v>36.979999999999997</v>
      </c>
      <c r="J437" s="15">
        <f>IF(Source!BB245&lt;&gt; 0, Source!BB245, 1)</f>
        <v>11.18</v>
      </c>
      <c r="K437" s="19">
        <f>Source!Q245</f>
        <v>413.44</v>
      </c>
    </row>
    <row r="438" spans="1:28" ht="14.25" x14ac:dyDescent="0.2">
      <c r="A438" s="13"/>
      <c r="B438" s="14"/>
      <c r="C438" s="14" t="s">
        <v>632</v>
      </c>
      <c r="D438" s="16"/>
      <c r="E438" s="15"/>
      <c r="F438" s="18">
        <f>Source!AN245</f>
        <v>35.369999999999997</v>
      </c>
      <c r="G438" s="17" t="str">
        <f>Source!DF245</f>
        <v/>
      </c>
      <c r="H438" s="15">
        <f>Source!AV245</f>
        <v>1</v>
      </c>
      <c r="I438" s="21">
        <f>ROUND((ROUND((Source!AE245*Source!AV245*Source!I245),2)),2)</f>
        <v>10.61</v>
      </c>
      <c r="J438" s="15">
        <f>IF(Source!BS245&lt;&gt; 0, Source!BS245, 1)</f>
        <v>24.82</v>
      </c>
      <c r="K438" s="21">
        <f>Source!R245</f>
        <v>263.33999999999997</v>
      </c>
      <c r="W438">
        <f>I438</f>
        <v>10.61</v>
      </c>
    </row>
    <row r="439" spans="1:28" ht="14.25" x14ac:dyDescent="0.2">
      <c r="A439" s="13"/>
      <c r="B439" s="14"/>
      <c r="C439" s="14" t="s">
        <v>640</v>
      </c>
      <c r="D439" s="16"/>
      <c r="E439" s="15"/>
      <c r="F439" s="18">
        <f>Source!AL245</f>
        <v>14.5</v>
      </c>
      <c r="G439" s="17" t="str">
        <f>Source!DD245</f>
        <v/>
      </c>
      <c r="H439" s="15">
        <f>Source!AW245</f>
        <v>1</v>
      </c>
      <c r="I439" s="19">
        <f>ROUND((ROUND((Source!AC245*Source!AW245*Source!I245),2)),2)</f>
        <v>4.3499999999999996</v>
      </c>
      <c r="J439" s="15">
        <f>IF(Source!BC245&lt;&gt; 0, Source!BC245, 1)</f>
        <v>5.82</v>
      </c>
      <c r="K439" s="19">
        <f>Source!P245</f>
        <v>25.32</v>
      </c>
    </row>
    <row r="440" spans="1:28" ht="42.75" x14ac:dyDescent="0.2">
      <c r="A440" s="13" t="str">
        <f>Source!E247</f>
        <v>41,1</v>
      </c>
      <c r="B440" s="14" t="str">
        <f>Source!F247</f>
        <v>1.3-3-8</v>
      </c>
      <c r="C440" s="14" t="s">
        <v>330</v>
      </c>
      <c r="D440" s="16" t="str">
        <f>Source!H247</f>
        <v>т</v>
      </c>
      <c r="E440" s="15">
        <f>Source!I247</f>
        <v>4.3499999999999996</v>
      </c>
      <c r="F440" s="18">
        <f>Source!AK247</f>
        <v>307.88</v>
      </c>
      <c r="G440" s="32" t="s">
        <v>3</v>
      </c>
      <c r="H440" s="15">
        <f>Source!AW247</f>
        <v>1</v>
      </c>
      <c r="I440" s="19">
        <f>ROUND((ROUND((Source!AC247*Source!AW247*Source!I247),2)),2)+(ROUND((ROUND(((Source!ET247)*Source!AV247*Source!I247),2)),2)+ROUND((ROUND(((Source!AE247-(Source!EU247))*Source!AV247*Source!I247),2)),2))+ROUND((ROUND((Source!AF247*Source!AV247*Source!I247),2)),2)</f>
        <v>1339.28</v>
      </c>
      <c r="J440" s="15">
        <f>IF(Source!BC247&lt;&gt; 0, Source!BC247, 1)</f>
        <v>8.6199999999999992</v>
      </c>
      <c r="K440" s="19">
        <f>Source!O247</f>
        <v>11544.59</v>
      </c>
      <c r="Q440">
        <f>ROUND((Source!DN247/100)*ROUND((ROUND((Source!AF247*Source!AV247*Source!I247),2)),2), 2)</f>
        <v>0</v>
      </c>
      <c r="R440">
        <f>Source!X247</f>
        <v>0</v>
      </c>
      <c r="S440">
        <f>ROUND((Source!DO247/100)*ROUND((ROUND((Source!AF247*Source!AV247*Source!I247),2)),2), 2)</f>
        <v>0</v>
      </c>
      <c r="T440">
        <f>Source!Y247</f>
        <v>0</v>
      </c>
      <c r="U440">
        <f>ROUND((175/100)*ROUND((ROUND((Source!AE247*Source!AV247*Source!I247),2)),2), 2)</f>
        <v>0</v>
      </c>
      <c r="V440">
        <f>ROUND((157/100)*ROUND(ROUND((ROUND((Source!AE247*Source!AV247*Source!I247),2)*Source!BS247),2), 2), 2)</f>
        <v>0</v>
      </c>
      <c r="X440">
        <f>IF(Source!BI247&lt;=1,I440, 0)</f>
        <v>1339.28</v>
      </c>
      <c r="Y440">
        <f>IF(Source!BI247=2,I440, 0)</f>
        <v>0</v>
      </c>
      <c r="Z440">
        <f>IF(Source!BI247=3,I440, 0)</f>
        <v>0</v>
      </c>
      <c r="AA440">
        <f>IF(Source!BI247=4,I440, 0)</f>
        <v>0</v>
      </c>
    </row>
    <row r="441" spans="1:28" ht="14.25" x14ac:dyDescent="0.2">
      <c r="A441" s="13"/>
      <c r="B441" s="14"/>
      <c r="C441" s="14" t="s">
        <v>633</v>
      </c>
      <c r="D441" s="16" t="s">
        <v>634</v>
      </c>
      <c r="E441" s="15">
        <f>Source!DN245</f>
        <v>161</v>
      </c>
      <c r="F441" s="18"/>
      <c r="G441" s="17"/>
      <c r="H441" s="15"/>
      <c r="I441" s="19">
        <f>SUM(Q434:Q440)</f>
        <v>68.569999999999993</v>
      </c>
      <c r="J441" s="15">
        <f>Source!BZ245</f>
        <v>131</v>
      </c>
      <c r="K441" s="19">
        <f>SUM(R434:R440)</f>
        <v>1384.77</v>
      </c>
    </row>
    <row r="442" spans="1:28" ht="14.25" x14ac:dyDescent="0.2">
      <c r="A442" s="13"/>
      <c r="B442" s="14"/>
      <c r="C442" s="14" t="s">
        <v>635</v>
      </c>
      <c r="D442" s="16" t="s">
        <v>634</v>
      </c>
      <c r="E442" s="15">
        <f>Source!DO245</f>
        <v>107</v>
      </c>
      <c r="F442" s="18"/>
      <c r="G442" s="17"/>
      <c r="H442" s="15"/>
      <c r="I442" s="19">
        <f>SUM(S434:S441)</f>
        <v>45.57</v>
      </c>
      <c r="J442" s="15">
        <f>Source!CA245</f>
        <v>54</v>
      </c>
      <c r="K442" s="19">
        <f>SUM(T434:T441)</f>
        <v>570.82000000000005</v>
      </c>
    </row>
    <row r="443" spans="1:28" ht="14.25" x14ac:dyDescent="0.2">
      <c r="A443" s="13"/>
      <c r="B443" s="14"/>
      <c r="C443" s="14" t="s">
        <v>636</v>
      </c>
      <c r="D443" s="16" t="s">
        <v>634</v>
      </c>
      <c r="E443" s="15">
        <f>175</f>
        <v>175</v>
      </c>
      <c r="F443" s="18"/>
      <c r="G443" s="17"/>
      <c r="H443" s="15"/>
      <c r="I443" s="19">
        <f>SUM(U434:U442)</f>
        <v>18.57</v>
      </c>
      <c r="J443" s="15">
        <f>157</f>
        <v>157</v>
      </c>
      <c r="K443" s="19">
        <f>SUM(V434:V442)</f>
        <v>413.44</v>
      </c>
    </row>
    <row r="444" spans="1:28" ht="14.25" x14ac:dyDescent="0.2">
      <c r="A444" s="23"/>
      <c r="B444" s="24"/>
      <c r="C444" s="24" t="s">
        <v>637</v>
      </c>
      <c r="D444" s="25" t="s">
        <v>638</v>
      </c>
      <c r="E444" s="26">
        <f>Source!AQ245</f>
        <v>11.8</v>
      </c>
      <c r="F444" s="27"/>
      <c r="G444" s="28" t="str">
        <f>Source!DI245</f>
        <v/>
      </c>
      <c r="H444" s="26">
        <f>Source!AV245</f>
        <v>1</v>
      </c>
      <c r="I444" s="29">
        <f>Source!U245</f>
        <v>3.54</v>
      </c>
      <c r="J444" s="26"/>
      <c r="K444" s="29"/>
      <c r="AB444" s="22">
        <f>I444</f>
        <v>3.54</v>
      </c>
    </row>
    <row r="445" spans="1:28" ht="15" x14ac:dyDescent="0.25">
      <c r="A445" s="30"/>
      <c r="B445" s="30"/>
      <c r="C445" s="31" t="s">
        <v>639</v>
      </c>
      <c r="D445" s="30"/>
      <c r="E445" s="30"/>
      <c r="F445" s="30"/>
      <c r="G445" s="30"/>
      <c r="H445" s="44">
        <f>I436+I437+I439+I441+I442+I443+SUM(I440:I440)</f>
        <v>1555.9099999999999</v>
      </c>
      <c r="I445" s="44"/>
      <c r="J445" s="44">
        <f>K436+K437+K439+K441+K442+K443+SUM(K440:K440)</f>
        <v>15409.46</v>
      </c>
      <c r="K445" s="44"/>
      <c r="O445" s="22">
        <f>I436+I437+I439+I441+I442+I443+SUM(I440:I440)</f>
        <v>1555.9099999999999</v>
      </c>
      <c r="P445" s="22">
        <f>K436+K437+K439+K441+K442+K443+SUM(K440:K440)</f>
        <v>15409.46</v>
      </c>
      <c r="X445">
        <f>IF(Source!BI245&lt;=1,I436+I437+I439+I441+I442+I443-0, 0)</f>
        <v>216.62999999999997</v>
      </c>
      <c r="Y445">
        <f>IF(Source!BI245=2,I436+I437+I439+I441+I442+I443-0, 0)</f>
        <v>0</v>
      </c>
      <c r="Z445">
        <f>IF(Source!BI245=3,I436+I437+I439+I441+I442+I443-0, 0)</f>
        <v>0</v>
      </c>
      <c r="AA445">
        <f>IF(Source!BI245=4,I436+I437+I439+I441+I442+I443,0)</f>
        <v>0</v>
      </c>
    </row>
    <row r="447" spans="1:28" ht="42.75" x14ac:dyDescent="0.2">
      <c r="A447" s="13" t="str">
        <f>Source!E249</f>
        <v>42</v>
      </c>
      <c r="B447" s="14" t="str">
        <f>Source!F249</f>
        <v>3.27-46-1</v>
      </c>
      <c r="C447" s="14" t="s">
        <v>333</v>
      </c>
      <c r="D447" s="16" t="str">
        <f>Source!H249</f>
        <v>100 м2</v>
      </c>
      <c r="E447" s="15">
        <f>Source!I249</f>
        <v>0.3</v>
      </c>
      <c r="F447" s="18"/>
      <c r="G447" s="17"/>
      <c r="H447" s="15"/>
      <c r="I447" s="19"/>
      <c r="J447" s="15"/>
      <c r="K447" s="19"/>
      <c r="Q447">
        <f>ROUND((Source!DN249/100)*ROUND((ROUND((Source!AF249*Source!AV249*Source!I249),2)),2), 2)</f>
        <v>68.569999999999993</v>
      </c>
      <c r="R447">
        <f>Source!X249</f>
        <v>1384.77</v>
      </c>
      <c r="S447">
        <f>ROUND((Source!DO249/100)*ROUND((ROUND((Source!AF249*Source!AV249*Source!I249),2)),2), 2)</f>
        <v>45.57</v>
      </c>
      <c r="T447">
        <f>Source!Y249</f>
        <v>570.82000000000005</v>
      </c>
      <c r="U447">
        <f>ROUND((175/100)*ROUND((ROUND((Source!AE249*Source!AV249*Source!I249),2)),2), 2)</f>
        <v>18.57</v>
      </c>
      <c r="V447">
        <f>ROUND((157/100)*ROUND(ROUND((ROUND((Source!AE249*Source!AV249*Source!I249),2)*Source!BS249),2), 2), 2)</f>
        <v>413.44</v>
      </c>
    </row>
    <row r="448" spans="1:28" x14ac:dyDescent="0.2">
      <c r="C448" s="20" t="str">
        <f>"Объем: "&amp;Source!I249&amp;"=(((15/"&amp;"100)*"&amp;"18)/"&amp;"18*"&amp;"4)/"&amp;"2"</f>
        <v>Объем: 0,3=(((15/100)*18)/18*4)/2</v>
      </c>
    </row>
    <row r="449" spans="1:38" ht="14.25" x14ac:dyDescent="0.2">
      <c r="A449" s="13"/>
      <c r="B449" s="14"/>
      <c r="C449" s="14" t="s">
        <v>630</v>
      </c>
      <c r="D449" s="16"/>
      <c r="E449" s="15"/>
      <c r="F449" s="18">
        <f>Source!AO249</f>
        <v>141.94999999999999</v>
      </c>
      <c r="G449" s="17" t="str">
        <f>Source!DG249</f>
        <v/>
      </c>
      <c r="H449" s="15">
        <f>Source!AV249</f>
        <v>1</v>
      </c>
      <c r="I449" s="19">
        <f>ROUND((ROUND((Source!AF249*Source!AV249*Source!I249),2)),2)</f>
        <v>42.59</v>
      </c>
      <c r="J449" s="15">
        <f>IF(Source!BA249&lt;&gt; 0, Source!BA249, 1)</f>
        <v>24.82</v>
      </c>
      <c r="K449" s="19">
        <f>Source!S249</f>
        <v>1057.08</v>
      </c>
      <c r="W449">
        <f>I449</f>
        <v>42.59</v>
      </c>
    </row>
    <row r="450" spans="1:38" ht="14.25" x14ac:dyDescent="0.2">
      <c r="A450" s="13"/>
      <c r="B450" s="14"/>
      <c r="C450" s="14" t="s">
        <v>631</v>
      </c>
      <c r="D450" s="16"/>
      <c r="E450" s="15"/>
      <c r="F450" s="18">
        <f>Source!AM249</f>
        <v>123.28</v>
      </c>
      <c r="G450" s="17" t="str">
        <f>Source!DE249</f>
        <v/>
      </c>
      <c r="H450" s="15">
        <f>Source!AV249</f>
        <v>1</v>
      </c>
      <c r="I450" s="19">
        <f>(ROUND((ROUND(((Source!ET249)*Source!AV249*Source!I249),2)),2)+ROUND((ROUND(((Source!AE249-(Source!EU249))*Source!AV249*Source!I249),2)),2))</f>
        <v>36.979999999999997</v>
      </c>
      <c r="J450" s="15">
        <f>IF(Source!BB249&lt;&gt; 0, Source!BB249, 1)</f>
        <v>11.18</v>
      </c>
      <c r="K450" s="19">
        <f>Source!Q249</f>
        <v>413.44</v>
      </c>
    </row>
    <row r="451" spans="1:38" ht="14.25" x14ac:dyDescent="0.2">
      <c r="A451" s="13"/>
      <c r="B451" s="14"/>
      <c r="C451" s="14" t="s">
        <v>632</v>
      </c>
      <c r="D451" s="16"/>
      <c r="E451" s="15"/>
      <c r="F451" s="18">
        <f>Source!AN249</f>
        <v>35.369999999999997</v>
      </c>
      <c r="G451" s="17" t="str">
        <f>Source!DF249</f>
        <v/>
      </c>
      <c r="H451" s="15">
        <f>Source!AV249</f>
        <v>1</v>
      </c>
      <c r="I451" s="21">
        <f>ROUND((ROUND((Source!AE249*Source!AV249*Source!I249),2)),2)</f>
        <v>10.61</v>
      </c>
      <c r="J451" s="15">
        <f>IF(Source!BS249&lt;&gt; 0, Source!BS249, 1)</f>
        <v>24.82</v>
      </c>
      <c r="K451" s="21">
        <f>Source!R249</f>
        <v>263.33999999999997</v>
      </c>
      <c r="W451">
        <f>I451</f>
        <v>10.61</v>
      </c>
    </row>
    <row r="452" spans="1:38" ht="14.25" x14ac:dyDescent="0.2">
      <c r="A452" s="13"/>
      <c r="B452" s="14"/>
      <c r="C452" s="14" t="s">
        <v>640</v>
      </c>
      <c r="D452" s="16"/>
      <c r="E452" s="15"/>
      <c r="F452" s="18">
        <f>Source!AL249</f>
        <v>14.5</v>
      </c>
      <c r="G452" s="17" t="str">
        <f>Source!DD249</f>
        <v/>
      </c>
      <c r="H452" s="15">
        <f>Source!AW249</f>
        <v>1</v>
      </c>
      <c r="I452" s="19">
        <f>ROUND((ROUND((Source!AC249*Source!AW249*Source!I249),2)),2)</f>
        <v>4.3499999999999996</v>
      </c>
      <c r="J452" s="15">
        <f>IF(Source!BC249&lt;&gt; 0, Source!BC249, 1)</f>
        <v>5.82</v>
      </c>
      <c r="K452" s="19">
        <f>Source!P249</f>
        <v>25.32</v>
      </c>
    </row>
    <row r="453" spans="1:38" ht="42.75" x14ac:dyDescent="0.2">
      <c r="A453" s="13" t="str">
        <f>Source!E251</f>
        <v>42,1</v>
      </c>
      <c r="B453" s="14" t="str">
        <f>Source!F251</f>
        <v>1.3-3-8</v>
      </c>
      <c r="C453" s="14" t="s">
        <v>330</v>
      </c>
      <c r="D453" s="16" t="str">
        <f>Source!H251</f>
        <v>т</v>
      </c>
      <c r="E453" s="15">
        <f>Source!I251</f>
        <v>3.6239999999999997</v>
      </c>
      <c r="F453" s="18">
        <f>Source!AK251</f>
        <v>307.88</v>
      </c>
      <c r="G453" s="32" t="s">
        <v>3</v>
      </c>
      <c r="H453" s="15">
        <f>Source!AW251</f>
        <v>1</v>
      </c>
      <c r="I453" s="19">
        <f>ROUND((ROUND((Source!AC251*Source!AW251*Source!I251),2)),2)+(ROUND((ROUND(((Source!ET251)*Source!AV251*Source!I251),2)),2)+ROUND((ROUND(((Source!AE251-(Source!EU251))*Source!AV251*Source!I251),2)),2))+ROUND((ROUND((Source!AF251*Source!AV251*Source!I251),2)),2)</f>
        <v>1115.76</v>
      </c>
      <c r="J453" s="15">
        <f>IF(Source!BC251&lt;&gt; 0, Source!BC251, 1)</f>
        <v>8.6199999999999992</v>
      </c>
      <c r="K453" s="19">
        <f>Source!O251</f>
        <v>9617.85</v>
      </c>
      <c r="Q453">
        <f>ROUND((Source!DN251/100)*ROUND((ROUND((Source!AF251*Source!AV251*Source!I251),2)),2), 2)</f>
        <v>0</v>
      </c>
      <c r="R453">
        <f>Source!X251</f>
        <v>0</v>
      </c>
      <c r="S453">
        <f>ROUND((Source!DO251/100)*ROUND((ROUND((Source!AF251*Source!AV251*Source!I251),2)),2), 2)</f>
        <v>0</v>
      </c>
      <c r="T453">
        <f>Source!Y251</f>
        <v>0</v>
      </c>
      <c r="U453">
        <f>ROUND((175/100)*ROUND((ROUND((Source!AE251*Source!AV251*Source!I251),2)),2), 2)</f>
        <v>0</v>
      </c>
      <c r="V453">
        <f>ROUND((157/100)*ROUND(ROUND((ROUND((Source!AE251*Source!AV251*Source!I251),2)*Source!BS251),2), 2), 2)</f>
        <v>0</v>
      </c>
      <c r="X453">
        <f>IF(Source!BI251&lt;=1,I453, 0)</f>
        <v>1115.76</v>
      </c>
      <c r="Y453">
        <f>IF(Source!BI251=2,I453, 0)</f>
        <v>0</v>
      </c>
      <c r="Z453">
        <f>IF(Source!BI251=3,I453, 0)</f>
        <v>0</v>
      </c>
      <c r="AA453">
        <f>IF(Source!BI251=4,I453, 0)</f>
        <v>0</v>
      </c>
    </row>
    <row r="454" spans="1:38" ht="14.25" x14ac:dyDescent="0.2">
      <c r="A454" s="13"/>
      <c r="B454" s="14"/>
      <c r="C454" s="14" t="s">
        <v>633</v>
      </c>
      <c r="D454" s="16" t="s">
        <v>634</v>
      </c>
      <c r="E454" s="15">
        <f>Source!DN249</f>
        <v>161</v>
      </c>
      <c r="F454" s="18"/>
      <c r="G454" s="17"/>
      <c r="H454" s="15"/>
      <c r="I454" s="19">
        <f>SUM(Q447:Q453)</f>
        <v>68.569999999999993</v>
      </c>
      <c r="J454" s="15">
        <f>Source!BZ249</f>
        <v>131</v>
      </c>
      <c r="K454" s="19">
        <f>SUM(R447:R453)</f>
        <v>1384.77</v>
      </c>
    </row>
    <row r="455" spans="1:38" ht="14.25" x14ac:dyDescent="0.2">
      <c r="A455" s="13"/>
      <c r="B455" s="14"/>
      <c r="C455" s="14" t="s">
        <v>635</v>
      </c>
      <c r="D455" s="16" t="s">
        <v>634</v>
      </c>
      <c r="E455" s="15">
        <f>Source!DO249</f>
        <v>107</v>
      </c>
      <c r="F455" s="18"/>
      <c r="G455" s="17"/>
      <c r="H455" s="15"/>
      <c r="I455" s="19">
        <f>SUM(S447:S454)</f>
        <v>45.57</v>
      </c>
      <c r="J455" s="15">
        <f>Source!CA249</f>
        <v>54</v>
      </c>
      <c r="K455" s="19">
        <f>SUM(T447:T454)</f>
        <v>570.82000000000005</v>
      </c>
    </row>
    <row r="456" spans="1:38" ht="14.25" x14ac:dyDescent="0.2">
      <c r="A456" s="13"/>
      <c r="B456" s="14"/>
      <c r="C456" s="14" t="s">
        <v>636</v>
      </c>
      <c r="D456" s="16" t="s">
        <v>634</v>
      </c>
      <c r="E456" s="15">
        <f>175</f>
        <v>175</v>
      </c>
      <c r="F456" s="18"/>
      <c r="G456" s="17"/>
      <c r="H456" s="15"/>
      <c r="I456" s="19">
        <f>SUM(U447:U455)</f>
        <v>18.57</v>
      </c>
      <c r="J456" s="15">
        <f>157</f>
        <v>157</v>
      </c>
      <c r="K456" s="19">
        <f>SUM(V447:V455)</f>
        <v>413.44</v>
      </c>
    </row>
    <row r="457" spans="1:38" ht="14.25" x14ac:dyDescent="0.2">
      <c r="A457" s="23"/>
      <c r="B457" s="24"/>
      <c r="C457" s="24" t="s">
        <v>637</v>
      </c>
      <c r="D457" s="25" t="s">
        <v>638</v>
      </c>
      <c r="E457" s="26">
        <f>Source!AQ249</f>
        <v>11.8</v>
      </c>
      <c r="F457" s="27"/>
      <c r="G457" s="28" t="str">
        <f>Source!DI249</f>
        <v/>
      </c>
      <c r="H457" s="26">
        <f>Source!AV249</f>
        <v>1</v>
      </c>
      <c r="I457" s="29">
        <f>Source!U249</f>
        <v>3.54</v>
      </c>
      <c r="J457" s="26"/>
      <c r="K457" s="29"/>
      <c r="AB457" s="22">
        <f>I457</f>
        <v>3.54</v>
      </c>
    </row>
    <row r="458" spans="1:38" ht="15" x14ac:dyDescent="0.25">
      <c r="A458" s="30"/>
      <c r="B458" s="30"/>
      <c r="C458" s="31" t="s">
        <v>639</v>
      </c>
      <c r="D458" s="30"/>
      <c r="E458" s="30"/>
      <c r="F458" s="30"/>
      <c r="G458" s="30"/>
      <c r="H458" s="44">
        <f>I449+I450+I452+I454+I455+I456+SUM(I453:I453)</f>
        <v>1332.3899999999999</v>
      </c>
      <c r="I458" s="44"/>
      <c r="J458" s="44">
        <f>K449+K450+K452+K454+K455+K456+SUM(K453:K453)</f>
        <v>13482.720000000001</v>
      </c>
      <c r="K458" s="44"/>
      <c r="O458" s="22">
        <f>I449+I450+I452+I454+I455+I456+SUM(I453:I453)</f>
        <v>1332.3899999999999</v>
      </c>
      <c r="P458" s="22">
        <f>K449+K450+K452+K454+K455+K456+SUM(K453:K453)</f>
        <v>13482.720000000001</v>
      </c>
      <c r="X458">
        <f>IF(Source!BI249&lt;=1,I449+I450+I452+I454+I455+I456-0, 0)</f>
        <v>216.62999999999997</v>
      </c>
      <c r="Y458">
        <f>IF(Source!BI249=2,I449+I450+I452+I454+I455+I456-0, 0)</f>
        <v>0</v>
      </c>
      <c r="Z458">
        <f>IF(Source!BI249=3,I449+I450+I452+I454+I455+I456-0, 0)</f>
        <v>0</v>
      </c>
      <c r="AA458">
        <f>IF(Source!BI249=4,I449+I450+I452+I454+I455+I456,0)</f>
        <v>0</v>
      </c>
    </row>
    <row r="461" spans="1:38" ht="30" x14ac:dyDescent="0.25">
      <c r="A461" s="41" t="str">
        <f>CONCATENATE("Итого по разделу: ",IF(Source!G253&lt;&gt;"Новый раздел", Source!G253, ""))</f>
        <v>Итого по разделу: Устройство траншеи в асфальте с прокладкой кабеля ВБШВ 4х16 (30м.)</v>
      </c>
      <c r="B461" s="41"/>
      <c r="C461" s="41"/>
      <c r="D461" s="41"/>
      <c r="E461" s="41"/>
      <c r="F461" s="41"/>
      <c r="G461" s="41"/>
      <c r="H461" s="42">
        <f>SUM(O286:O460)</f>
        <v>16949.48</v>
      </c>
      <c r="I461" s="43"/>
      <c r="J461" s="42">
        <f>SUM(P286:P460)</f>
        <v>167832.92999999996</v>
      </c>
      <c r="K461" s="43"/>
      <c r="AL461" s="34" t="str">
        <f>CONCATENATE("Итого по разделу: ",IF(Source!G253&lt;&gt;"Новый раздел", Source!G253, ""))</f>
        <v>Итого по разделу: Устройство траншеи в асфальте с прокладкой кабеля ВБШВ 4х16 (30м.)</v>
      </c>
    </row>
    <row r="462" spans="1:38" hidden="1" x14ac:dyDescent="0.2">
      <c r="A462" t="s">
        <v>645</v>
      </c>
      <c r="H462">
        <f>SUM(AC286:AC461)</f>
        <v>0</v>
      </c>
      <c r="J462">
        <f>SUM(AD286:AD461)</f>
        <v>0</v>
      </c>
    </row>
    <row r="463" spans="1:38" hidden="1" x14ac:dyDescent="0.2">
      <c r="A463" t="s">
        <v>646</v>
      </c>
      <c r="H463">
        <f>SUM(AE286:AE462)</f>
        <v>0</v>
      </c>
      <c r="J463">
        <f>SUM(AF286:AF462)</f>
        <v>0</v>
      </c>
    </row>
    <row r="465" spans="1:28" ht="16.5" x14ac:dyDescent="0.25">
      <c r="A465" s="45" t="str">
        <f>CONCATENATE("Раздел: ",IF(Source!G283&lt;&gt;"Новый раздел", Source!G283, ""))</f>
        <v>Раздел: Установка радиометки на опору</v>
      </c>
      <c r="B465" s="45"/>
      <c r="C465" s="45"/>
      <c r="D465" s="45"/>
      <c r="E465" s="45"/>
      <c r="F465" s="45"/>
      <c r="G465" s="45"/>
      <c r="H465" s="45"/>
      <c r="I465" s="45"/>
      <c r="J465" s="45"/>
      <c r="K465" s="45"/>
    </row>
    <row r="466" spans="1:28" ht="14.25" x14ac:dyDescent="0.2">
      <c r="A466" s="13" t="str">
        <f>Source!E288</f>
        <v>43</v>
      </c>
      <c r="B466" s="14" t="str">
        <f>Source!F288</f>
        <v>4.8-125-1</v>
      </c>
      <c r="C466" s="14" t="s">
        <v>338</v>
      </c>
      <c r="D466" s="16" t="str">
        <f>Source!H288</f>
        <v>1  ШТ.</v>
      </c>
      <c r="E466" s="15">
        <f>Source!I288</f>
        <v>2</v>
      </c>
      <c r="F466" s="18"/>
      <c r="G466" s="17"/>
      <c r="H466" s="15"/>
      <c r="I466" s="19"/>
      <c r="J466" s="15"/>
      <c r="K466" s="19"/>
      <c r="Q466">
        <f>ROUND((Source!DN288/100)*ROUND((ROUND((Source!AF288*Source!AV288*Source!I288),2)),2), 2)</f>
        <v>5.67</v>
      </c>
      <c r="R466">
        <f>Source!X288</f>
        <v>113.03</v>
      </c>
      <c r="S466">
        <f>ROUND((Source!DO288/100)*ROUND((ROUND((Source!AF288*Source!AV288*Source!I288),2)),2), 2)</f>
        <v>3.54</v>
      </c>
      <c r="T466">
        <f>Source!Y288</f>
        <v>54</v>
      </c>
      <c r="U466">
        <f>ROUND((175/100)*ROUND((ROUND((Source!AE288*Source!AV288*Source!I288),2)),2), 2)</f>
        <v>26.11</v>
      </c>
      <c r="V466">
        <f>ROUND((157/100)*ROUND(ROUND((ROUND((Source!AE288*Source!AV288*Source!I288),2)*Source!BS288),2), 2), 2)</f>
        <v>581.39</v>
      </c>
    </row>
    <row r="467" spans="1:28" x14ac:dyDescent="0.2">
      <c r="C467" s="20" t="str">
        <f>"Объем: "&amp;Source!I288&amp;"=(((1)*"&amp;"18)/"&amp;"18*"&amp;"4)/"&amp;"2"</f>
        <v>Объем: 2=(((1)*18)/18*4)/2</v>
      </c>
    </row>
    <row r="468" spans="1:28" ht="14.25" x14ac:dyDescent="0.2">
      <c r="A468" s="13"/>
      <c r="B468" s="14"/>
      <c r="C468" s="14" t="s">
        <v>630</v>
      </c>
      <c r="D468" s="16"/>
      <c r="E468" s="15"/>
      <c r="F468" s="18">
        <f>Source!AO288</f>
        <v>2.5299999999999998</v>
      </c>
      <c r="G468" s="17" t="str">
        <f>Source!DG288</f>
        <v/>
      </c>
      <c r="H468" s="15">
        <f>Source!AV288</f>
        <v>1</v>
      </c>
      <c r="I468" s="19">
        <f>ROUND((ROUND((Source!AF288*Source!AV288*Source!I288),2)),2)</f>
        <v>5.0599999999999996</v>
      </c>
      <c r="J468" s="15">
        <f>IF(Source!BA288&lt;&gt; 0, Source!BA288, 1)</f>
        <v>24.82</v>
      </c>
      <c r="K468" s="19">
        <f>Source!S288</f>
        <v>125.59</v>
      </c>
      <c r="W468">
        <f>I468</f>
        <v>5.0599999999999996</v>
      </c>
    </row>
    <row r="469" spans="1:28" ht="14.25" x14ac:dyDescent="0.2">
      <c r="A469" s="13"/>
      <c r="B469" s="14"/>
      <c r="C469" s="14" t="s">
        <v>631</v>
      </c>
      <c r="D469" s="16"/>
      <c r="E469" s="15"/>
      <c r="F469" s="18">
        <f>Source!AM288</f>
        <v>34.590000000000003</v>
      </c>
      <c r="G469" s="17" t="str">
        <f>Source!DE288</f>
        <v/>
      </c>
      <c r="H469" s="15">
        <f>Source!AV288</f>
        <v>1</v>
      </c>
      <c r="I469" s="19">
        <f>(ROUND((ROUND(((Source!ET288)*Source!AV288*Source!I288),2)),2)+ROUND((ROUND(((Source!AE288-(Source!EU288))*Source!AV288*Source!I288),2)),2))</f>
        <v>69.180000000000007</v>
      </c>
      <c r="J469" s="15">
        <f>IF(Source!BB288&lt;&gt; 0, Source!BB288, 1)</f>
        <v>9.85</v>
      </c>
      <c r="K469" s="19">
        <f>Source!Q288</f>
        <v>681.42</v>
      </c>
    </row>
    <row r="470" spans="1:28" ht="14.25" x14ac:dyDescent="0.2">
      <c r="A470" s="13"/>
      <c r="B470" s="14"/>
      <c r="C470" s="14" t="s">
        <v>632</v>
      </c>
      <c r="D470" s="16"/>
      <c r="E470" s="15"/>
      <c r="F470" s="18">
        <f>Source!AN288</f>
        <v>7.46</v>
      </c>
      <c r="G470" s="17" t="str">
        <f>Source!DF288</f>
        <v/>
      </c>
      <c r="H470" s="15">
        <f>Source!AV288</f>
        <v>1</v>
      </c>
      <c r="I470" s="21">
        <f>ROUND((ROUND((Source!AE288*Source!AV288*Source!I288),2)),2)</f>
        <v>14.92</v>
      </c>
      <c r="J470" s="15">
        <f>IF(Source!BS288&lt;&gt; 0, Source!BS288, 1)</f>
        <v>24.82</v>
      </c>
      <c r="K470" s="21">
        <f>Source!R288</f>
        <v>370.31</v>
      </c>
      <c r="W470">
        <f>I470</f>
        <v>14.92</v>
      </c>
    </row>
    <row r="471" spans="1:28" ht="14.25" x14ac:dyDescent="0.2">
      <c r="A471" s="13"/>
      <c r="B471" s="14"/>
      <c r="C471" s="14" t="s">
        <v>633</v>
      </c>
      <c r="D471" s="16" t="s">
        <v>634</v>
      </c>
      <c r="E471" s="15">
        <f>Source!DN288</f>
        <v>112</v>
      </c>
      <c r="F471" s="18"/>
      <c r="G471" s="17"/>
      <c r="H471" s="15"/>
      <c r="I471" s="19">
        <f>SUM(Q466:Q470)</f>
        <v>5.67</v>
      </c>
      <c r="J471" s="15">
        <f>Source!BZ288</f>
        <v>90</v>
      </c>
      <c r="K471" s="19">
        <f>SUM(R466:R470)</f>
        <v>113.03</v>
      </c>
    </row>
    <row r="472" spans="1:28" ht="14.25" x14ac:dyDescent="0.2">
      <c r="A472" s="13"/>
      <c r="B472" s="14"/>
      <c r="C472" s="14" t="s">
        <v>635</v>
      </c>
      <c r="D472" s="16" t="s">
        <v>634</v>
      </c>
      <c r="E472" s="15">
        <f>Source!DO288</f>
        <v>70</v>
      </c>
      <c r="F472" s="18"/>
      <c r="G472" s="17"/>
      <c r="H472" s="15"/>
      <c r="I472" s="19">
        <f>SUM(S466:S471)</f>
        <v>3.54</v>
      </c>
      <c r="J472" s="15">
        <f>Source!CA288</f>
        <v>43</v>
      </c>
      <c r="K472" s="19">
        <f>SUM(T466:T471)</f>
        <v>54</v>
      </c>
    </row>
    <row r="473" spans="1:28" ht="14.25" x14ac:dyDescent="0.2">
      <c r="A473" s="13"/>
      <c r="B473" s="14"/>
      <c r="C473" s="14" t="s">
        <v>636</v>
      </c>
      <c r="D473" s="16" t="s">
        <v>634</v>
      </c>
      <c r="E473" s="15">
        <f>175</f>
        <v>175</v>
      </c>
      <c r="F473" s="18"/>
      <c r="G473" s="17"/>
      <c r="H473" s="15"/>
      <c r="I473" s="19">
        <f>SUM(U466:U472)</f>
        <v>26.11</v>
      </c>
      <c r="J473" s="15">
        <f>157</f>
        <v>157</v>
      </c>
      <c r="K473" s="19">
        <f>SUM(V466:V472)</f>
        <v>581.39</v>
      </c>
    </row>
    <row r="474" spans="1:28" ht="14.25" x14ac:dyDescent="0.2">
      <c r="A474" s="23"/>
      <c r="B474" s="24"/>
      <c r="C474" s="24" t="s">
        <v>637</v>
      </c>
      <c r="D474" s="25" t="s">
        <v>638</v>
      </c>
      <c r="E474" s="26">
        <f>Source!AQ288</f>
        <v>0.21</v>
      </c>
      <c r="F474" s="27"/>
      <c r="G474" s="28" t="str">
        <f>Source!DI288</f>
        <v/>
      </c>
      <c r="H474" s="26">
        <f>Source!AV288</f>
        <v>1</v>
      </c>
      <c r="I474" s="29">
        <f>Source!U288</f>
        <v>0.42</v>
      </c>
      <c r="J474" s="26"/>
      <c r="K474" s="29"/>
      <c r="AB474" s="22">
        <f>I474</f>
        <v>0.42</v>
      </c>
    </row>
    <row r="475" spans="1:28" ht="15" x14ac:dyDescent="0.25">
      <c r="A475" s="30"/>
      <c r="B475" s="30"/>
      <c r="C475" s="31" t="s">
        <v>639</v>
      </c>
      <c r="D475" s="30"/>
      <c r="E475" s="30"/>
      <c r="F475" s="30"/>
      <c r="G475" s="30"/>
      <c r="H475" s="44">
        <f>I468+I469+I471+I472+I473</f>
        <v>109.56000000000002</v>
      </c>
      <c r="I475" s="44"/>
      <c r="J475" s="44">
        <f>K468+K469+K471+K472+K473</f>
        <v>1555.4299999999998</v>
      </c>
      <c r="K475" s="44"/>
      <c r="O475" s="22">
        <f>I468+I469+I471+I472+I473</f>
        <v>109.56000000000002</v>
      </c>
      <c r="P475" s="22">
        <f>K468+K469+K471+K472+K473</f>
        <v>1555.4299999999998</v>
      </c>
      <c r="X475">
        <f>IF(Source!BI288&lt;=1,I468+I469+I471+I472+I473-0, 0)</f>
        <v>0</v>
      </c>
      <c r="Y475">
        <f>IF(Source!BI288=2,I468+I469+I471+I472+I473-0, 0)</f>
        <v>109.56000000000002</v>
      </c>
      <c r="Z475">
        <f>IF(Source!BI288=3,I468+I469+I471+I472+I473-0, 0)</f>
        <v>0</v>
      </c>
      <c r="AA475">
        <f>IF(Source!BI288=4,I468+I469+I471+I472+I473,0)</f>
        <v>0</v>
      </c>
    </row>
    <row r="477" spans="1:28" ht="71.25" x14ac:dyDescent="0.2">
      <c r="A477" s="23" t="str">
        <f>Source!E290</f>
        <v>44</v>
      </c>
      <c r="B477" s="24" t="str">
        <f>Source!F290</f>
        <v>1.21-5-906</v>
      </c>
      <c r="C477" s="24" t="s">
        <v>344</v>
      </c>
      <c r="D477" s="25" t="str">
        <f>Source!H290</f>
        <v>шт.</v>
      </c>
      <c r="E477" s="26">
        <f>Source!I290</f>
        <v>2</v>
      </c>
      <c r="F477" s="27">
        <f>Source!AL290</f>
        <v>252.16</v>
      </c>
      <c r="G477" s="28" t="str">
        <f>Source!DD290</f>
        <v/>
      </c>
      <c r="H477" s="26">
        <f>Source!AW290</f>
        <v>1</v>
      </c>
      <c r="I477" s="29">
        <f>ROUND((ROUND((Source!AC290*Source!AW290*Source!I290),2)),2)</f>
        <v>504.32</v>
      </c>
      <c r="J477" s="26">
        <f>IF(Source!BC290&lt;&gt; 0, Source!BC290, 1)</f>
        <v>1.88</v>
      </c>
      <c r="K477" s="29">
        <f>Source!P290</f>
        <v>948.12</v>
      </c>
      <c r="Q477">
        <f>ROUND((Source!DN290/100)*ROUND((ROUND((Source!AF290*Source!AV290*Source!I290),2)),2), 2)</f>
        <v>0</v>
      </c>
      <c r="R477">
        <f>Source!X290</f>
        <v>0</v>
      </c>
      <c r="S477">
        <f>ROUND((Source!DO290/100)*ROUND((ROUND((Source!AF290*Source!AV290*Source!I290),2)),2), 2)</f>
        <v>0</v>
      </c>
      <c r="T477">
        <f>Source!Y290</f>
        <v>0</v>
      </c>
      <c r="U477">
        <f>ROUND((175/100)*ROUND((ROUND((Source!AE290*Source!AV290*Source!I290),2)),2), 2)</f>
        <v>0</v>
      </c>
      <c r="V477">
        <f>ROUND((157/100)*ROUND(ROUND((ROUND((Source!AE290*Source!AV290*Source!I290),2)*Source!BS290),2), 2), 2)</f>
        <v>0</v>
      </c>
    </row>
    <row r="478" spans="1:28" ht="15" x14ac:dyDescent="0.25">
      <c r="A478" s="30"/>
      <c r="B478" s="30"/>
      <c r="C478" s="31" t="s">
        <v>639</v>
      </c>
      <c r="D478" s="30"/>
      <c r="E478" s="30"/>
      <c r="F478" s="30"/>
      <c r="G478" s="30"/>
      <c r="H478" s="44">
        <f>I477</f>
        <v>504.32</v>
      </c>
      <c r="I478" s="44"/>
      <c r="J478" s="44">
        <f>K477</f>
        <v>948.12</v>
      </c>
      <c r="K478" s="44"/>
      <c r="O478" s="22">
        <f>I477</f>
        <v>504.32</v>
      </c>
      <c r="P478" s="22">
        <f>K477</f>
        <v>948.12</v>
      </c>
      <c r="X478">
        <f>IF(Source!BI290&lt;=1,I477-0, 0)</f>
        <v>0</v>
      </c>
      <c r="Y478">
        <f>IF(Source!BI290=2,I477-0, 0)</f>
        <v>504.32</v>
      </c>
      <c r="Z478">
        <f>IF(Source!BI290=3,I477-0, 0)</f>
        <v>0</v>
      </c>
      <c r="AA478">
        <f>IF(Source!BI290=4,I477,0)</f>
        <v>0</v>
      </c>
    </row>
    <row r="480" spans="1:28" ht="57" x14ac:dyDescent="0.2">
      <c r="A480" s="23" t="str">
        <f>Source!E292</f>
        <v>45</v>
      </c>
      <c r="B480" s="24" t="str">
        <f>Source!F292</f>
        <v>1.1-1-3089</v>
      </c>
      <c r="C480" s="24" t="s">
        <v>348</v>
      </c>
      <c r="D480" s="25" t="str">
        <f>Source!H292</f>
        <v>м</v>
      </c>
      <c r="E480" s="26">
        <f>Source!I292</f>
        <v>2</v>
      </c>
      <c r="F480" s="27">
        <f>Source!AL292</f>
        <v>24.09</v>
      </c>
      <c r="G480" s="28" t="str">
        <f>Source!DD292</f>
        <v/>
      </c>
      <c r="H480" s="26">
        <f>Source!AW292</f>
        <v>1</v>
      </c>
      <c r="I480" s="29">
        <f>ROUND((ROUND((Source!AC292*Source!AW292*Source!I292),2)),2)</f>
        <v>48.18</v>
      </c>
      <c r="J480" s="26">
        <f>IF(Source!BC292&lt;&gt; 0, Source!BC292, 1)</f>
        <v>2.82</v>
      </c>
      <c r="K480" s="29">
        <f>Source!P292</f>
        <v>135.87</v>
      </c>
      <c r="Q480">
        <f>ROUND((Source!DN292/100)*ROUND((ROUND((Source!AF292*Source!AV292*Source!I292),2)),2), 2)</f>
        <v>0</v>
      </c>
      <c r="R480">
        <f>Source!X292</f>
        <v>0</v>
      </c>
      <c r="S480">
        <f>ROUND((Source!DO292/100)*ROUND((ROUND((Source!AF292*Source!AV292*Source!I292),2)),2), 2)</f>
        <v>0</v>
      </c>
      <c r="T480">
        <f>Source!Y292</f>
        <v>0</v>
      </c>
      <c r="U480">
        <f>ROUND((175/100)*ROUND((ROUND((Source!AE292*Source!AV292*Source!I292),2)),2), 2)</f>
        <v>0</v>
      </c>
      <c r="V480">
        <f>ROUND((157/100)*ROUND(ROUND((ROUND((Source!AE292*Source!AV292*Source!I292),2)*Source!BS292),2), 2), 2)</f>
        <v>0</v>
      </c>
    </row>
    <row r="481" spans="1:27" ht="15" x14ac:dyDescent="0.25">
      <c r="A481" s="30"/>
      <c r="B481" s="30"/>
      <c r="C481" s="31" t="s">
        <v>639</v>
      </c>
      <c r="D481" s="30"/>
      <c r="E481" s="30"/>
      <c r="F481" s="30"/>
      <c r="G481" s="30"/>
      <c r="H481" s="44">
        <f>I480</f>
        <v>48.18</v>
      </c>
      <c r="I481" s="44"/>
      <c r="J481" s="44">
        <f>K480</f>
        <v>135.87</v>
      </c>
      <c r="K481" s="44"/>
      <c r="O481" s="22">
        <f>I480</f>
        <v>48.18</v>
      </c>
      <c r="P481" s="22">
        <f>K480</f>
        <v>135.87</v>
      </c>
      <c r="X481">
        <f>IF(Source!BI292&lt;=1,I480-0, 0)</f>
        <v>0</v>
      </c>
      <c r="Y481">
        <f>IF(Source!BI292=2,I480-0, 0)</f>
        <v>48.18</v>
      </c>
      <c r="Z481">
        <f>IF(Source!BI292=3,I480-0, 0)</f>
        <v>0</v>
      </c>
      <c r="AA481">
        <f>IF(Source!BI292=4,I480,0)</f>
        <v>0</v>
      </c>
    </row>
    <row r="483" spans="1:27" ht="14.25" x14ac:dyDescent="0.2">
      <c r="A483" s="23" t="str">
        <f>Source!E294</f>
        <v>46</v>
      </c>
      <c r="B483" s="24" t="str">
        <f>Source!F294</f>
        <v>1.21-5-691</v>
      </c>
      <c r="C483" s="24" t="s">
        <v>352</v>
      </c>
      <c r="D483" s="25" t="str">
        <f>Source!H294</f>
        <v>100 шт.</v>
      </c>
      <c r="E483" s="26">
        <f>Source!I294</f>
        <v>0.02</v>
      </c>
      <c r="F483" s="27">
        <f>Source!AL294</f>
        <v>596.91</v>
      </c>
      <c r="G483" s="28" t="str">
        <f>Source!DD294</f>
        <v/>
      </c>
      <c r="H483" s="26">
        <f>Source!AW294</f>
        <v>1</v>
      </c>
      <c r="I483" s="29">
        <f>ROUND((ROUND((Source!AC294*Source!AW294*Source!I294),2)),2)</f>
        <v>11.94</v>
      </c>
      <c r="J483" s="26">
        <f>IF(Source!BC294&lt;&gt; 0, Source!BC294, 1)</f>
        <v>1.99</v>
      </c>
      <c r="K483" s="29">
        <f>Source!P294</f>
        <v>23.76</v>
      </c>
      <c r="Q483">
        <f>ROUND((Source!DN294/100)*ROUND((ROUND((Source!AF294*Source!AV294*Source!I294),2)),2), 2)</f>
        <v>0</v>
      </c>
      <c r="R483">
        <f>Source!X294</f>
        <v>0</v>
      </c>
      <c r="S483">
        <f>ROUND((Source!DO294/100)*ROUND((ROUND((Source!AF294*Source!AV294*Source!I294),2)),2), 2)</f>
        <v>0</v>
      </c>
      <c r="T483">
        <f>Source!Y294</f>
        <v>0</v>
      </c>
      <c r="U483">
        <f>ROUND((175/100)*ROUND((ROUND((Source!AE294*Source!AV294*Source!I294),2)),2), 2)</f>
        <v>0</v>
      </c>
      <c r="V483">
        <f>ROUND((157/100)*ROUND(ROUND((ROUND((Source!AE294*Source!AV294*Source!I294),2)*Source!BS294),2), 2), 2)</f>
        <v>0</v>
      </c>
    </row>
    <row r="484" spans="1:27" ht="15" x14ac:dyDescent="0.25">
      <c r="A484" s="30"/>
      <c r="B484" s="30"/>
      <c r="C484" s="31" t="s">
        <v>639</v>
      </c>
      <c r="D484" s="30"/>
      <c r="E484" s="30"/>
      <c r="F484" s="30"/>
      <c r="G484" s="30"/>
      <c r="H484" s="44">
        <f>I483</f>
        <v>11.94</v>
      </c>
      <c r="I484" s="44"/>
      <c r="J484" s="44">
        <f>K483</f>
        <v>23.76</v>
      </c>
      <c r="K484" s="44"/>
      <c r="O484" s="22">
        <f>I483</f>
        <v>11.94</v>
      </c>
      <c r="P484" s="22">
        <f>K483</f>
        <v>23.76</v>
      </c>
      <c r="X484">
        <f>IF(Source!BI294&lt;=1,I483-0, 0)</f>
        <v>0</v>
      </c>
      <c r="Y484">
        <f>IF(Source!BI294=2,I483-0, 0)</f>
        <v>11.94</v>
      </c>
      <c r="Z484">
        <f>IF(Source!BI294=3,I483-0, 0)</f>
        <v>0</v>
      </c>
      <c r="AA484">
        <f>IF(Source!BI294=4,I483,0)</f>
        <v>0</v>
      </c>
    </row>
    <row r="487" spans="1:27" ht="15" x14ac:dyDescent="0.25">
      <c r="A487" s="41" t="str">
        <f>CONCATENATE("Итого по разделу: ",IF(Source!G296&lt;&gt;"Новый раздел", Source!G296, ""))</f>
        <v>Итого по разделу: Установка радиометки на опору</v>
      </c>
      <c r="B487" s="41"/>
      <c r="C487" s="41"/>
      <c r="D487" s="41"/>
      <c r="E487" s="41"/>
      <c r="F487" s="41"/>
      <c r="G487" s="41"/>
      <c r="H487" s="42">
        <f>SUM(O465:O486)</f>
        <v>674</v>
      </c>
      <c r="I487" s="43"/>
      <c r="J487" s="42">
        <f>SUM(P465:P486)</f>
        <v>2663.18</v>
      </c>
      <c r="K487" s="43"/>
    </row>
    <row r="488" spans="1:27" hidden="1" x14ac:dyDescent="0.2">
      <c r="A488" t="s">
        <v>645</v>
      </c>
      <c r="H488">
        <f>SUM(AC465:AC487)</f>
        <v>0</v>
      </c>
      <c r="J488">
        <f>SUM(AD465:AD487)</f>
        <v>0</v>
      </c>
    </row>
    <row r="489" spans="1:27" hidden="1" x14ac:dyDescent="0.2">
      <c r="A489" t="s">
        <v>646</v>
      </c>
      <c r="H489">
        <f>SUM(AE465:AE488)</f>
        <v>0</v>
      </c>
      <c r="J489">
        <f>SUM(AF465:AF488)</f>
        <v>0</v>
      </c>
    </row>
    <row r="491" spans="1:27" ht="16.5" x14ac:dyDescent="0.25">
      <c r="A491" s="45" t="str">
        <f>CONCATENATE("Раздел: ",IF(Source!G326&lt;&gt;"Новый раздел", Source!G326, ""))</f>
        <v>Раздел: Установка контроллера в светильник</v>
      </c>
      <c r="B491" s="45"/>
      <c r="C491" s="45"/>
      <c r="D491" s="45"/>
      <c r="E491" s="45"/>
      <c r="F491" s="45"/>
      <c r="G491" s="45"/>
      <c r="H491" s="45"/>
      <c r="I491" s="45"/>
      <c r="J491" s="45"/>
      <c r="K491" s="45"/>
    </row>
    <row r="492" spans="1:27" ht="14.25" x14ac:dyDescent="0.2">
      <c r="A492" s="13" t="str">
        <f>Source!E331</f>
        <v>47</v>
      </c>
      <c r="B492" s="14" t="str">
        <f>Source!F331</f>
        <v>4.8-151-1</v>
      </c>
      <c r="C492" s="14" t="s">
        <v>357</v>
      </c>
      <c r="D492" s="16" t="str">
        <f>Source!H331</f>
        <v>1  ШТ.</v>
      </c>
      <c r="E492" s="15">
        <f>Source!I331</f>
        <v>2</v>
      </c>
      <c r="F492" s="18"/>
      <c r="G492" s="17"/>
      <c r="H492" s="15"/>
      <c r="I492" s="19"/>
      <c r="J492" s="15"/>
      <c r="K492" s="19"/>
      <c r="Q492">
        <f>ROUND((Source!DN331/100)*ROUND((ROUND((Source!AF331*Source!AV331*Source!I331),2)),2), 2)</f>
        <v>33.31</v>
      </c>
      <c r="R492">
        <f>Source!X331</f>
        <v>664.34</v>
      </c>
      <c r="S492">
        <f>ROUND((Source!DO331/100)*ROUND((ROUND((Source!AF331*Source!AV331*Source!I331),2)),2), 2)</f>
        <v>20.82</v>
      </c>
      <c r="T492">
        <f>Source!Y331</f>
        <v>317.39999999999998</v>
      </c>
      <c r="U492">
        <f>ROUND((175/100)*ROUND((ROUND((Source!AE331*Source!AV331*Source!I331),2)),2), 2)</f>
        <v>7.0000000000000007E-2</v>
      </c>
      <c r="V492">
        <f>ROUND((157/100)*ROUND(ROUND((ROUND((Source!AE331*Source!AV331*Source!I331),2)*Source!BS331),2), 2), 2)</f>
        <v>1.55</v>
      </c>
    </row>
    <row r="493" spans="1:27" ht="14.25" x14ac:dyDescent="0.2">
      <c r="A493" s="13"/>
      <c r="B493" s="14"/>
      <c r="C493" s="14" t="s">
        <v>630</v>
      </c>
      <c r="D493" s="16"/>
      <c r="E493" s="15"/>
      <c r="F493" s="18">
        <f>Source!AO331</f>
        <v>14.87</v>
      </c>
      <c r="G493" s="17" t="str">
        <f>Source!DG331</f>
        <v/>
      </c>
      <c r="H493" s="15">
        <f>Source!AV331</f>
        <v>1</v>
      </c>
      <c r="I493" s="19">
        <f>ROUND((ROUND((Source!AF331*Source!AV331*Source!I331),2)),2)</f>
        <v>29.74</v>
      </c>
      <c r="J493" s="15">
        <f>IF(Source!BA331&lt;&gt; 0, Source!BA331, 1)</f>
        <v>24.82</v>
      </c>
      <c r="K493" s="19">
        <f>Source!S331</f>
        <v>738.15</v>
      </c>
      <c r="W493">
        <f>I493</f>
        <v>29.74</v>
      </c>
    </row>
    <row r="494" spans="1:27" ht="14.25" x14ac:dyDescent="0.2">
      <c r="A494" s="13"/>
      <c r="B494" s="14"/>
      <c r="C494" s="14" t="s">
        <v>631</v>
      </c>
      <c r="D494" s="16"/>
      <c r="E494" s="15"/>
      <c r="F494" s="18">
        <f>Source!AM331</f>
        <v>7.0000000000000007E-2</v>
      </c>
      <c r="G494" s="17" t="str">
        <f>Source!DE331</f>
        <v/>
      </c>
      <c r="H494" s="15">
        <f>Source!AV331</f>
        <v>1</v>
      </c>
      <c r="I494" s="19">
        <f>(ROUND((ROUND(((Source!ET331)*Source!AV331*Source!I331),2)),2)+ROUND((ROUND(((Source!AE331-(Source!EU331))*Source!AV331*Source!I331),2)),2))</f>
        <v>0.14000000000000001</v>
      </c>
      <c r="J494" s="15">
        <f>IF(Source!BB331&lt;&gt; 0, Source!BB331, 1)</f>
        <v>11.14</v>
      </c>
      <c r="K494" s="19">
        <f>Source!Q331</f>
        <v>1.56</v>
      </c>
    </row>
    <row r="495" spans="1:27" ht="14.25" x14ac:dyDescent="0.2">
      <c r="A495" s="13"/>
      <c r="B495" s="14"/>
      <c r="C495" s="14" t="s">
        <v>632</v>
      </c>
      <c r="D495" s="16"/>
      <c r="E495" s="15"/>
      <c r="F495" s="18">
        <f>Source!AN331</f>
        <v>0.02</v>
      </c>
      <c r="G495" s="17" t="str">
        <f>Source!DF331</f>
        <v/>
      </c>
      <c r="H495" s="15">
        <f>Source!AV331</f>
        <v>1</v>
      </c>
      <c r="I495" s="21">
        <f>ROUND((ROUND((Source!AE331*Source!AV331*Source!I331),2)),2)</f>
        <v>0.04</v>
      </c>
      <c r="J495" s="15">
        <f>IF(Source!BS331&lt;&gt; 0, Source!BS331, 1)</f>
        <v>24.82</v>
      </c>
      <c r="K495" s="21">
        <f>Source!R331</f>
        <v>0.99</v>
      </c>
      <c r="W495">
        <f>I495</f>
        <v>0.04</v>
      </c>
    </row>
    <row r="496" spans="1:27" ht="14.25" x14ac:dyDescent="0.2">
      <c r="A496" s="13"/>
      <c r="B496" s="14"/>
      <c r="C496" s="14" t="s">
        <v>640</v>
      </c>
      <c r="D496" s="16"/>
      <c r="E496" s="15"/>
      <c r="F496" s="18">
        <f>Source!AL331</f>
        <v>0.91</v>
      </c>
      <c r="G496" s="17" t="str">
        <f>Source!DD331</f>
        <v/>
      </c>
      <c r="H496" s="15">
        <f>Source!AW331</f>
        <v>1</v>
      </c>
      <c r="I496" s="19">
        <f>ROUND((ROUND((Source!AC331*Source!AW331*Source!I331),2)),2)</f>
        <v>1.82</v>
      </c>
      <c r="J496" s="15">
        <f>IF(Source!BC331&lt;&gt; 0, Source!BC331, 1)</f>
        <v>5.82</v>
      </c>
      <c r="K496" s="19">
        <f>Source!P331</f>
        <v>10.59</v>
      </c>
    </row>
    <row r="497" spans="1:28" ht="14.25" x14ac:dyDescent="0.2">
      <c r="A497" s="13"/>
      <c r="B497" s="14"/>
      <c r="C497" s="14" t="s">
        <v>633</v>
      </c>
      <c r="D497" s="16" t="s">
        <v>634</v>
      </c>
      <c r="E497" s="15">
        <f>Source!DN331</f>
        <v>112</v>
      </c>
      <c r="F497" s="18"/>
      <c r="G497" s="17"/>
      <c r="H497" s="15"/>
      <c r="I497" s="19">
        <f>SUM(Q492:Q496)</f>
        <v>33.31</v>
      </c>
      <c r="J497" s="15">
        <f>Source!BZ331</f>
        <v>90</v>
      </c>
      <c r="K497" s="19">
        <f>SUM(R492:R496)</f>
        <v>664.34</v>
      </c>
    </row>
    <row r="498" spans="1:28" ht="14.25" x14ac:dyDescent="0.2">
      <c r="A498" s="13"/>
      <c r="B498" s="14"/>
      <c r="C498" s="14" t="s">
        <v>635</v>
      </c>
      <c r="D498" s="16" t="s">
        <v>634</v>
      </c>
      <c r="E498" s="15">
        <f>Source!DO331</f>
        <v>70</v>
      </c>
      <c r="F498" s="18"/>
      <c r="G498" s="17"/>
      <c r="H498" s="15"/>
      <c r="I498" s="19">
        <f>SUM(S492:S497)</f>
        <v>20.82</v>
      </c>
      <c r="J498" s="15">
        <f>Source!CA331</f>
        <v>43</v>
      </c>
      <c r="K498" s="19">
        <f>SUM(T492:T497)</f>
        <v>317.39999999999998</v>
      </c>
    </row>
    <row r="499" spans="1:28" ht="14.25" x14ac:dyDescent="0.2">
      <c r="A499" s="13"/>
      <c r="B499" s="14"/>
      <c r="C499" s="14" t="s">
        <v>636</v>
      </c>
      <c r="D499" s="16" t="s">
        <v>634</v>
      </c>
      <c r="E499" s="15">
        <f>175</f>
        <v>175</v>
      </c>
      <c r="F499" s="18"/>
      <c r="G499" s="17"/>
      <c r="H499" s="15"/>
      <c r="I499" s="19">
        <f>SUM(U492:U498)</f>
        <v>7.0000000000000007E-2</v>
      </c>
      <c r="J499" s="15">
        <f>157</f>
        <v>157</v>
      </c>
      <c r="K499" s="19">
        <f>SUM(V492:V498)</f>
        <v>1.55</v>
      </c>
    </row>
    <row r="500" spans="1:28" ht="14.25" x14ac:dyDescent="0.2">
      <c r="A500" s="23"/>
      <c r="B500" s="24"/>
      <c r="C500" s="24" t="s">
        <v>637</v>
      </c>
      <c r="D500" s="25" t="s">
        <v>638</v>
      </c>
      <c r="E500" s="26">
        <f>Source!AQ331</f>
        <v>1.08</v>
      </c>
      <c r="F500" s="27"/>
      <c r="G500" s="28" t="str">
        <f>Source!DI331</f>
        <v/>
      </c>
      <c r="H500" s="26">
        <f>Source!AV331</f>
        <v>1</v>
      </c>
      <c r="I500" s="29">
        <f>Source!U331</f>
        <v>2.16</v>
      </c>
      <c r="J500" s="26"/>
      <c r="K500" s="29"/>
      <c r="AB500" s="22">
        <f>I500</f>
        <v>2.16</v>
      </c>
    </row>
    <row r="501" spans="1:28" ht="15" x14ac:dyDescent="0.25">
      <c r="A501" s="30"/>
      <c r="B501" s="30"/>
      <c r="C501" s="31" t="s">
        <v>639</v>
      </c>
      <c r="D501" s="30"/>
      <c r="E501" s="30"/>
      <c r="F501" s="30"/>
      <c r="G501" s="30"/>
      <c r="H501" s="44">
        <f>I493+I494+I496+I497+I498+I499</f>
        <v>85.9</v>
      </c>
      <c r="I501" s="44"/>
      <c r="J501" s="44">
        <f>K493+K494+K496+K497+K498+K499</f>
        <v>1733.59</v>
      </c>
      <c r="K501" s="44"/>
      <c r="O501" s="22">
        <f>I493+I494+I496+I497+I498+I499</f>
        <v>85.9</v>
      </c>
      <c r="P501" s="22">
        <f>K493+K494+K496+K497+K498+K499</f>
        <v>1733.59</v>
      </c>
      <c r="X501">
        <f>IF(Source!BI331&lt;=1,I493+I494+I496+I497+I498+I499-0, 0)</f>
        <v>0</v>
      </c>
      <c r="Y501">
        <f>IF(Source!BI331=2,I493+I494+I496+I497+I498+I499-0, 0)</f>
        <v>85.9</v>
      </c>
      <c r="Z501">
        <f>IF(Source!BI331=3,I493+I494+I496+I497+I498+I499-0, 0)</f>
        <v>0</v>
      </c>
      <c r="AA501">
        <f>IF(Source!BI331=4,I493+I494+I496+I497+I498+I499,0)</f>
        <v>0</v>
      </c>
    </row>
    <row r="503" spans="1:28" ht="85.5" x14ac:dyDescent="0.2">
      <c r="A503" s="23" t="str">
        <f>Source!E333</f>
        <v>48</v>
      </c>
      <c r="B503" s="24" t="str">
        <f>Source!F333</f>
        <v>13.1-1-178</v>
      </c>
      <c r="C503" s="24" t="s">
        <v>361</v>
      </c>
      <c r="D503" s="25" t="str">
        <f>Source!H333</f>
        <v>шт.</v>
      </c>
      <c r="E503" s="26">
        <f>Source!I333</f>
        <v>2</v>
      </c>
      <c r="F503" s="27">
        <f>Source!AL333</f>
        <v>169</v>
      </c>
      <c r="G503" s="28" t="str">
        <f>Source!DD333</f>
        <v/>
      </c>
      <c r="H503" s="26">
        <f>Source!AW333</f>
        <v>1</v>
      </c>
      <c r="I503" s="29">
        <f>ROUND((ROUND((Source!AC333*Source!AW333*Source!I333),2)),2)</f>
        <v>338</v>
      </c>
      <c r="J503" s="26">
        <f>IF(Source!BC333&lt;&gt; 0, Source!BC333, 1)</f>
        <v>4.5999999999999996</v>
      </c>
      <c r="K503" s="29">
        <f>Source!P333</f>
        <v>1554.8</v>
      </c>
      <c r="Q503">
        <f>ROUND((Source!DN333/100)*ROUND((ROUND((Source!AF333*Source!AV333*Source!I333),2)),2), 2)</f>
        <v>0</v>
      </c>
      <c r="R503">
        <f>Source!X333</f>
        <v>0</v>
      </c>
      <c r="S503">
        <f>ROUND((Source!DO333/100)*ROUND((ROUND((Source!AF333*Source!AV333*Source!I333),2)),2), 2)</f>
        <v>0</v>
      </c>
      <c r="T503">
        <f>Source!Y333</f>
        <v>0</v>
      </c>
      <c r="U503">
        <f>ROUND((175/100)*ROUND((ROUND((Source!AE333*Source!AV333*Source!I333),2)),2), 2)</f>
        <v>0</v>
      </c>
      <c r="V503">
        <f>ROUND((157/100)*ROUND(ROUND((ROUND((Source!AE333*Source!AV333*Source!I333),2)*Source!BS333),2), 2), 2)</f>
        <v>0</v>
      </c>
    </row>
    <row r="504" spans="1:28" ht="15" x14ac:dyDescent="0.25">
      <c r="A504" s="30"/>
      <c r="B504" s="30"/>
      <c r="C504" s="31" t="s">
        <v>639</v>
      </c>
      <c r="D504" s="30"/>
      <c r="E504" s="30"/>
      <c r="F504" s="30"/>
      <c r="G504" s="30"/>
      <c r="H504" s="44">
        <f>I503</f>
        <v>338</v>
      </c>
      <c r="I504" s="44"/>
      <c r="J504" s="44">
        <f>K503</f>
        <v>1554.8</v>
      </c>
      <c r="K504" s="44"/>
      <c r="O504" s="22">
        <f>I503</f>
        <v>338</v>
      </c>
      <c r="P504" s="22">
        <f>K503</f>
        <v>1554.8</v>
      </c>
      <c r="X504">
        <f>IF(Source!BI333&lt;=1,I503-0, 0)</f>
        <v>0</v>
      </c>
      <c r="Y504">
        <f>IF(Source!BI333=2,I503-0, 0)</f>
        <v>0</v>
      </c>
      <c r="Z504">
        <f>IF(Source!BI333=3,I503-0, 0)</f>
        <v>338</v>
      </c>
      <c r="AA504">
        <f>IF(Source!BI333=4,I503,0)</f>
        <v>0</v>
      </c>
    </row>
    <row r="506" spans="1:28" ht="85.5" x14ac:dyDescent="0.2">
      <c r="A506" s="23" t="str">
        <f>Source!E335</f>
        <v>49</v>
      </c>
      <c r="B506" s="24" t="str">
        <f>Source!F335</f>
        <v>13.1-3-6</v>
      </c>
      <c r="C506" s="24" t="s">
        <v>368</v>
      </c>
      <c r="D506" s="25" t="str">
        <f>Source!H335</f>
        <v>шт.</v>
      </c>
      <c r="E506" s="26">
        <f>Source!I335</f>
        <v>2</v>
      </c>
      <c r="F506" s="27">
        <f>Source!AL335</f>
        <v>1869.17</v>
      </c>
      <c r="G506" s="28" t="str">
        <f>Source!DD335</f>
        <v/>
      </c>
      <c r="H506" s="26">
        <f>Source!AW335</f>
        <v>1</v>
      </c>
      <c r="I506" s="29">
        <f>ROUND((ROUND((Source!AC335*Source!AW335*Source!I335),2)),2)</f>
        <v>3738.34</v>
      </c>
      <c r="J506" s="26">
        <f>IF(Source!BC335&lt;&gt; 0, Source!BC335, 1)</f>
        <v>4.5999999999999996</v>
      </c>
      <c r="K506" s="29">
        <f>Source!P335</f>
        <v>17196.36</v>
      </c>
      <c r="Q506">
        <f>ROUND((Source!DN335/100)*ROUND((ROUND((Source!AF335*Source!AV335*Source!I335),2)),2), 2)</f>
        <v>0</v>
      </c>
      <c r="R506">
        <f>Source!X335</f>
        <v>0</v>
      </c>
      <c r="S506">
        <f>ROUND((Source!DO335/100)*ROUND((ROUND((Source!AF335*Source!AV335*Source!I335),2)),2), 2)</f>
        <v>0</v>
      </c>
      <c r="T506">
        <f>Source!Y335</f>
        <v>0</v>
      </c>
      <c r="U506">
        <f>ROUND((175/100)*ROUND((ROUND((Source!AE335*Source!AV335*Source!I335),2)),2), 2)</f>
        <v>0</v>
      </c>
      <c r="V506">
        <f>ROUND((157/100)*ROUND(ROUND((ROUND((Source!AE335*Source!AV335*Source!I335),2)*Source!BS335),2), 2), 2)</f>
        <v>0</v>
      </c>
    </row>
    <row r="507" spans="1:28" ht="15" x14ac:dyDescent="0.25">
      <c r="A507" s="30"/>
      <c r="B507" s="30"/>
      <c r="C507" s="31" t="s">
        <v>639</v>
      </c>
      <c r="D507" s="30"/>
      <c r="E507" s="30"/>
      <c r="F507" s="30"/>
      <c r="G507" s="30"/>
      <c r="H507" s="44">
        <f>I506</f>
        <v>3738.34</v>
      </c>
      <c r="I507" s="44"/>
      <c r="J507" s="44">
        <f>K506</f>
        <v>17196.36</v>
      </c>
      <c r="K507" s="44"/>
      <c r="O507" s="22">
        <f>I506</f>
        <v>3738.34</v>
      </c>
      <c r="P507" s="22">
        <f>K506</f>
        <v>17196.36</v>
      </c>
      <c r="X507">
        <f>IF(Source!BI335&lt;=1,I506-0, 0)</f>
        <v>0</v>
      </c>
      <c r="Y507">
        <f>IF(Source!BI335=2,I506-0, 0)</f>
        <v>0</v>
      </c>
      <c r="Z507">
        <f>IF(Source!BI335=3,I506-0, 0)</f>
        <v>3738.34</v>
      </c>
      <c r="AA507">
        <f>IF(Source!BI335=4,I506,0)</f>
        <v>0</v>
      </c>
    </row>
    <row r="509" spans="1:28" ht="42.75" x14ac:dyDescent="0.2">
      <c r="A509" s="23" t="str">
        <f>Source!E337</f>
        <v>50</v>
      </c>
      <c r="B509" s="24" t="str">
        <f>Source!F337</f>
        <v>13.1-1-733</v>
      </c>
      <c r="C509" s="24" t="s">
        <v>372</v>
      </c>
      <c r="D509" s="25" t="str">
        <f>Source!H337</f>
        <v>шт.</v>
      </c>
      <c r="E509" s="26">
        <f>Source!I337</f>
        <v>4</v>
      </c>
      <c r="F509" s="27">
        <f>Source!AL337</f>
        <v>0.57999999999999996</v>
      </c>
      <c r="G509" s="28" t="str">
        <f>Source!DD337</f>
        <v/>
      </c>
      <c r="H509" s="26">
        <f>Source!AW337</f>
        <v>1</v>
      </c>
      <c r="I509" s="29">
        <f>ROUND((ROUND((Source!AC337*Source!AW337*Source!I337),2)),2)</f>
        <v>2.3199999999999998</v>
      </c>
      <c r="J509" s="26">
        <f>IF(Source!BC337&lt;&gt; 0, Source!BC337, 1)</f>
        <v>4.5999999999999996</v>
      </c>
      <c r="K509" s="29">
        <f>Source!P337</f>
        <v>10.67</v>
      </c>
      <c r="Q509">
        <f>ROUND((Source!DN337/100)*ROUND((ROUND((Source!AF337*Source!AV337*Source!I337),2)),2), 2)</f>
        <v>0</v>
      </c>
      <c r="R509">
        <f>Source!X337</f>
        <v>0</v>
      </c>
      <c r="S509">
        <f>ROUND((Source!DO337/100)*ROUND((ROUND((Source!AF337*Source!AV337*Source!I337),2)),2), 2)</f>
        <v>0</v>
      </c>
      <c r="T509">
        <f>Source!Y337</f>
        <v>0</v>
      </c>
      <c r="U509">
        <f>ROUND((175/100)*ROUND((ROUND((Source!AE337*Source!AV337*Source!I337),2)),2), 2)</f>
        <v>0</v>
      </c>
      <c r="V509">
        <f>ROUND((157/100)*ROUND(ROUND((ROUND((Source!AE337*Source!AV337*Source!I337),2)*Source!BS337),2), 2), 2)</f>
        <v>0</v>
      </c>
    </row>
    <row r="510" spans="1:28" ht="15" x14ac:dyDescent="0.25">
      <c r="A510" s="30"/>
      <c r="B510" s="30"/>
      <c r="C510" s="31" t="s">
        <v>639</v>
      </c>
      <c r="D510" s="30"/>
      <c r="E510" s="30"/>
      <c r="F510" s="30"/>
      <c r="G510" s="30"/>
      <c r="H510" s="44">
        <f>I509</f>
        <v>2.3199999999999998</v>
      </c>
      <c r="I510" s="44"/>
      <c r="J510" s="44">
        <f>K509</f>
        <v>10.67</v>
      </c>
      <c r="K510" s="44"/>
      <c r="O510" s="22">
        <f>I509</f>
        <v>2.3199999999999998</v>
      </c>
      <c r="P510" s="22">
        <f>K509</f>
        <v>10.67</v>
      </c>
      <c r="X510">
        <f>IF(Source!BI337&lt;=1,I509-0, 0)</f>
        <v>0</v>
      </c>
      <c r="Y510">
        <f>IF(Source!BI337=2,I509-0, 0)</f>
        <v>0</v>
      </c>
      <c r="Z510">
        <f>IF(Source!BI337=3,I509-0, 0)</f>
        <v>2.3199999999999998</v>
      </c>
      <c r="AA510">
        <f>IF(Source!BI337=4,I509,0)</f>
        <v>0</v>
      </c>
    </row>
    <row r="513" spans="1:27" ht="15" x14ac:dyDescent="0.25">
      <c r="A513" s="41" t="str">
        <f>CONCATENATE("Итого по разделу: ",IF(Source!G339&lt;&gt;"Новый раздел", Source!G339, ""))</f>
        <v>Итого по разделу: Установка контроллера в светильник</v>
      </c>
      <c r="B513" s="41"/>
      <c r="C513" s="41"/>
      <c r="D513" s="41"/>
      <c r="E513" s="41"/>
      <c r="F513" s="41"/>
      <c r="G513" s="41"/>
      <c r="H513" s="42">
        <f>SUM(O491:O512)</f>
        <v>4164.5599999999995</v>
      </c>
      <c r="I513" s="43"/>
      <c r="J513" s="42">
        <f>SUM(P491:P512)</f>
        <v>20495.419999999998</v>
      </c>
      <c r="K513" s="43"/>
    </row>
    <row r="514" spans="1:27" hidden="1" x14ac:dyDescent="0.2">
      <c r="A514" t="s">
        <v>645</v>
      </c>
      <c r="H514">
        <f>SUM(AC491:AC513)</f>
        <v>0</v>
      </c>
      <c r="J514">
        <f>SUM(AD491:AD513)</f>
        <v>0</v>
      </c>
    </row>
    <row r="515" spans="1:27" hidden="1" x14ac:dyDescent="0.2">
      <c r="A515" t="s">
        <v>646</v>
      </c>
      <c r="H515">
        <f>SUM(AE491:AE514)</f>
        <v>0</v>
      </c>
      <c r="J515">
        <f>SUM(AF491:AF514)</f>
        <v>0</v>
      </c>
    </row>
    <row r="517" spans="1:27" ht="16.5" x14ac:dyDescent="0.25">
      <c r="A517" s="45" t="str">
        <f>CONCATENATE("Раздел: ",IF(Source!G369&lt;&gt;"Новый раздел", Source!G369, ""))</f>
        <v>Раздел: Перевозка и размещение грунта</v>
      </c>
      <c r="B517" s="45"/>
      <c r="C517" s="45"/>
      <c r="D517" s="45"/>
      <c r="E517" s="45"/>
      <c r="F517" s="45"/>
      <c r="G517" s="45"/>
      <c r="H517" s="45"/>
      <c r="I517" s="45"/>
      <c r="J517" s="45"/>
      <c r="K517" s="45"/>
    </row>
    <row r="518" spans="1:27" ht="57" x14ac:dyDescent="0.2">
      <c r="A518" s="13" t="str">
        <f>Source!E374</f>
        <v>51</v>
      </c>
      <c r="B518" s="14" t="str">
        <f>Source!F374</f>
        <v>15.2-55-2</v>
      </c>
      <c r="C518" s="14" t="s">
        <v>377</v>
      </c>
      <c r="D518" s="16" t="str">
        <f>Source!H374</f>
        <v>т</v>
      </c>
      <c r="E518" s="15">
        <f>Source!I374</f>
        <v>13.0176</v>
      </c>
      <c r="F518" s="18"/>
      <c r="G518" s="17"/>
      <c r="H518" s="15"/>
      <c r="I518" s="19"/>
      <c r="J518" s="15"/>
      <c r="K518" s="19"/>
      <c r="Q518">
        <f>ROUND((Source!DN374/100)*ROUND((ROUND((Source!AF374*Source!AV374*Source!I374),2)),2), 2)</f>
        <v>0</v>
      </c>
      <c r="R518">
        <f>Source!X374</f>
        <v>0</v>
      </c>
      <c r="S518">
        <f>ROUND((Source!DO374/100)*ROUND((ROUND((Source!AF374*Source!AV374*Source!I374),2)),2), 2)</f>
        <v>0</v>
      </c>
      <c r="T518">
        <f>Source!Y374</f>
        <v>0</v>
      </c>
      <c r="U518">
        <f>ROUND((175/100)*ROUND((ROUND((Source!AE374*Source!AV374*Source!I374),2)),2), 2)</f>
        <v>0</v>
      </c>
      <c r="V518">
        <f>ROUND((157/100)*ROUND(ROUND((ROUND((Source!AE374*Source!AV374*Source!I374),2)*Source!BS374),2), 2), 2)</f>
        <v>0</v>
      </c>
    </row>
    <row r="519" spans="1:27" ht="38.25" x14ac:dyDescent="0.2">
      <c r="C519" s="20" t="str">
        <f>"Объем: "&amp;Source!I374&amp;"=(((0,01216*"&amp;"100*"&amp;"1,8+"&amp;"0,024*"&amp;"100*"&amp;"1,8)*"&amp;"18)/"&amp;"18*"&amp;"4)/"&amp;"2"</f>
        <v>Объем: 13,0176=(((0,01216*100*1,8+0,024*100*1,8)*18)/18*4)/2</v>
      </c>
    </row>
    <row r="520" spans="1:27" ht="14.25" x14ac:dyDescent="0.2">
      <c r="A520" s="23"/>
      <c r="B520" s="24"/>
      <c r="C520" s="24" t="s">
        <v>631</v>
      </c>
      <c r="D520" s="25"/>
      <c r="E520" s="26"/>
      <c r="F520" s="27">
        <f>Source!AM374</f>
        <v>50.8</v>
      </c>
      <c r="G520" s="28" t="str">
        <f>Source!DE374</f>
        <v/>
      </c>
      <c r="H520" s="26">
        <f>Source!AV374</f>
        <v>1</v>
      </c>
      <c r="I520" s="29">
        <f>(ROUND((ROUND(((Source!ET374)*Source!AV374*Source!I374),2)),2)+ROUND((ROUND(((Source!AE374-(Source!EU374))*Source!AV374*Source!I374),2)),2))</f>
        <v>661.29</v>
      </c>
      <c r="J520" s="26">
        <f>IF(Source!BB374&lt;&gt; 0, Source!BB374, 1)</f>
        <v>10.75</v>
      </c>
      <c r="K520" s="29">
        <f>Source!Q374</f>
        <v>7108.87</v>
      </c>
    </row>
    <row r="521" spans="1:27" ht="15" x14ac:dyDescent="0.25">
      <c r="A521" s="30"/>
      <c r="B521" s="30"/>
      <c r="C521" s="31" t="s">
        <v>639</v>
      </c>
      <c r="D521" s="30"/>
      <c r="E521" s="30"/>
      <c r="F521" s="30"/>
      <c r="G521" s="30"/>
      <c r="H521" s="44">
        <f>I520</f>
        <v>661.29</v>
      </c>
      <c r="I521" s="44"/>
      <c r="J521" s="44">
        <f>K520</f>
        <v>7108.87</v>
      </c>
      <c r="K521" s="44"/>
      <c r="O521" s="22">
        <f>I520</f>
        <v>661.29</v>
      </c>
      <c r="P521" s="22">
        <f>K520</f>
        <v>7108.87</v>
      </c>
      <c r="X521">
        <f>IF(Source!BI374&lt;=1,I520-0, 0)</f>
        <v>0</v>
      </c>
      <c r="Y521">
        <f>IF(Source!BI374=2,I520-0, 0)</f>
        <v>0</v>
      </c>
      <c r="Z521">
        <f>IF(Source!BI374=3,I520-0, 0)</f>
        <v>0</v>
      </c>
      <c r="AA521">
        <f>IF(Source!BI374=4,I520,0)</f>
        <v>661.29</v>
      </c>
    </row>
    <row r="523" spans="1:27" ht="57" x14ac:dyDescent="0.2">
      <c r="A523" s="13" t="str">
        <f>Source!E376</f>
        <v>52</v>
      </c>
      <c r="B523" s="14" t="str">
        <f>Source!F376</f>
        <v>15.1-1101-01</v>
      </c>
      <c r="C523" s="14" t="s">
        <v>384</v>
      </c>
      <c r="D523" s="16" t="str">
        <f>Source!H376</f>
        <v>1 Т</v>
      </c>
      <c r="E523" s="15">
        <f>Source!I376</f>
        <v>13.0176</v>
      </c>
      <c r="F523" s="18"/>
      <c r="G523" s="17"/>
      <c r="H523" s="15"/>
      <c r="I523" s="19"/>
      <c r="J523" s="15"/>
      <c r="K523" s="19"/>
      <c r="Q523">
        <f>ROUND((Source!DN376/100)*ROUND((ROUND((Source!AF376*Source!AV376*Source!I376),2)),2), 2)</f>
        <v>0</v>
      </c>
      <c r="R523">
        <f>Source!X376</f>
        <v>0</v>
      </c>
      <c r="S523">
        <f>ROUND((Source!DO376/100)*ROUND((ROUND((Source!AF376*Source!AV376*Source!I376),2)),2), 2)</f>
        <v>0</v>
      </c>
      <c r="T523">
        <f>Source!Y376</f>
        <v>0</v>
      </c>
      <c r="U523">
        <f>ROUND((175/100)*ROUND((ROUND((Source!AE376*Source!AV376*Source!I376),2)),2), 2)</f>
        <v>0</v>
      </c>
      <c r="V523">
        <f>ROUND((157/100)*ROUND(ROUND((ROUND((Source!AE376*Source!AV376*Source!I376),2)*Source!BS376),2), 2), 2)</f>
        <v>0</v>
      </c>
    </row>
    <row r="524" spans="1:27" ht="14.25" x14ac:dyDescent="0.2">
      <c r="A524" s="23"/>
      <c r="B524" s="24"/>
      <c r="C524" s="24" t="s">
        <v>631</v>
      </c>
      <c r="D524" s="25"/>
      <c r="E524" s="26"/>
      <c r="F524" s="27">
        <f>Source!AM376</f>
        <v>15.01</v>
      </c>
      <c r="G524" s="28" t="str">
        <f>Source!DE376</f>
        <v/>
      </c>
      <c r="H524" s="26">
        <f>Source!AV376</f>
        <v>1</v>
      </c>
      <c r="I524" s="29">
        <f>(ROUND((ROUND(((Source!ET376)*Source!AV376*Source!I376),2)),2)+ROUND((ROUND(((Source!AE376-(Source!EU376))*Source!AV376*Source!I376),2)),2))</f>
        <v>195.39</v>
      </c>
      <c r="J524" s="26">
        <f>IF(Source!BB376&lt;&gt; 0, Source!BB376, 1)</f>
        <v>7.63</v>
      </c>
      <c r="K524" s="29">
        <f>Source!Q376</f>
        <v>1490.83</v>
      </c>
    </row>
    <row r="525" spans="1:27" ht="15" x14ac:dyDescent="0.25">
      <c r="A525" s="30"/>
      <c r="B525" s="30"/>
      <c r="C525" s="31" t="s">
        <v>639</v>
      </c>
      <c r="D525" s="30"/>
      <c r="E525" s="30"/>
      <c r="F525" s="30"/>
      <c r="G525" s="30"/>
      <c r="H525" s="44">
        <f>I524</f>
        <v>195.39</v>
      </c>
      <c r="I525" s="44"/>
      <c r="J525" s="44">
        <f>K524</f>
        <v>1490.83</v>
      </c>
      <c r="K525" s="44"/>
      <c r="O525" s="22">
        <f>I524</f>
        <v>195.39</v>
      </c>
      <c r="P525" s="22">
        <f>K524</f>
        <v>1490.83</v>
      </c>
      <c r="X525">
        <f>IF(Source!BI376&lt;=1,I524-0, 0)</f>
        <v>0</v>
      </c>
      <c r="Y525">
        <f>IF(Source!BI376=2,I524-0, 0)</f>
        <v>0</v>
      </c>
      <c r="Z525">
        <f>IF(Source!BI376=3,I524-0, 0)</f>
        <v>0</v>
      </c>
      <c r="AA525">
        <f>IF(Source!BI376=4,I524,0)</f>
        <v>195.39</v>
      </c>
    </row>
    <row r="528" spans="1:27" ht="15" x14ac:dyDescent="0.25">
      <c r="A528" s="41" t="str">
        <f>CONCATENATE("Итого по разделу: ",IF(Source!G378&lt;&gt;"Новый раздел", Source!G378, ""))</f>
        <v>Итого по разделу: Перевозка и размещение грунта</v>
      </c>
      <c r="B528" s="41"/>
      <c r="C528" s="41"/>
      <c r="D528" s="41"/>
      <c r="E528" s="41"/>
      <c r="F528" s="41"/>
      <c r="G528" s="41"/>
      <c r="H528" s="42">
        <f>SUM(O517:O527)</f>
        <v>856.68</v>
      </c>
      <c r="I528" s="43"/>
      <c r="J528" s="42">
        <f>SUM(P517:P527)</f>
        <v>8599.7000000000007</v>
      </c>
      <c r="K528" s="43"/>
    </row>
    <row r="529" spans="1:27" hidden="1" x14ac:dyDescent="0.2">
      <c r="A529" t="s">
        <v>645</v>
      </c>
      <c r="H529">
        <f>SUM(AC517:AC528)</f>
        <v>0</v>
      </c>
      <c r="J529">
        <f>SUM(AD517:AD528)</f>
        <v>0</v>
      </c>
    </row>
    <row r="530" spans="1:27" hidden="1" x14ac:dyDescent="0.2">
      <c r="A530" t="s">
        <v>646</v>
      </c>
      <c r="H530">
        <f>SUM(AE517:AE529)</f>
        <v>0</v>
      </c>
      <c r="J530">
        <f>SUM(AF517:AF529)</f>
        <v>0</v>
      </c>
    </row>
    <row r="532" spans="1:27" ht="16.5" x14ac:dyDescent="0.25">
      <c r="A532" s="45" t="str">
        <f>CONCATENATE("Раздел: ",IF(Source!G408&lt;&gt;"Новый раздел", Source!G408, ""))</f>
        <v>Раздел: Перевозка и размещение мусора</v>
      </c>
      <c r="B532" s="45"/>
      <c r="C532" s="45"/>
      <c r="D532" s="45"/>
      <c r="E532" s="45"/>
      <c r="F532" s="45"/>
      <c r="G532" s="45"/>
      <c r="H532" s="45"/>
      <c r="I532" s="45"/>
      <c r="J532" s="45"/>
      <c r="K532" s="45"/>
    </row>
    <row r="533" spans="1:27" ht="42.75" x14ac:dyDescent="0.2">
      <c r="A533" s="13" t="str">
        <f>Source!E413</f>
        <v>53</v>
      </c>
      <c r="B533" s="14" t="str">
        <f>Source!F413</f>
        <v>15.2-52-11</v>
      </c>
      <c r="C533" s="14" t="s">
        <v>391</v>
      </c>
      <c r="D533" s="16" t="str">
        <f>Source!H413</f>
        <v>т</v>
      </c>
      <c r="E533" s="15">
        <f>Source!I413</f>
        <v>25.2</v>
      </c>
      <c r="F533" s="18"/>
      <c r="G533" s="17"/>
      <c r="H533" s="15"/>
      <c r="I533" s="19"/>
      <c r="J533" s="15"/>
      <c r="K533" s="19"/>
      <c r="Q533">
        <f>ROUND((Source!DN413/100)*ROUND((ROUND((Source!AF413*Source!AV413*Source!I413),2)),2), 2)</f>
        <v>0</v>
      </c>
      <c r="R533">
        <f>Source!X413</f>
        <v>0</v>
      </c>
      <c r="S533">
        <f>ROUND((Source!DO413/100)*ROUND((ROUND((Source!AF413*Source!AV413*Source!I413),2)),2), 2)</f>
        <v>0</v>
      </c>
      <c r="T533">
        <f>Source!Y413</f>
        <v>0</v>
      </c>
      <c r="U533">
        <f>ROUND((175/100)*ROUND((ROUND((Source!AE413*Source!AV413*Source!I413),2)),2), 2)</f>
        <v>0</v>
      </c>
      <c r="V533">
        <f>ROUND((157/100)*ROUND(ROUND((ROUND((Source!AE413*Source!AV413*Source!I413),2)*Source!BS413),2), 2), 2)</f>
        <v>0</v>
      </c>
    </row>
    <row r="534" spans="1:27" x14ac:dyDescent="0.2">
      <c r="C534" s="20" t="str">
        <f>"Объем: "&amp;Source!I413&amp;"=(((0,72+"&amp;"11,88)*"&amp;"18)/"&amp;"18*"&amp;"4)/"&amp;"2"</f>
        <v>Объем: 25,2=(((0,72+11,88)*18)/18*4)/2</v>
      </c>
    </row>
    <row r="535" spans="1:27" ht="14.25" x14ac:dyDescent="0.2">
      <c r="A535" s="23"/>
      <c r="B535" s="24"/>
      <c r="C535" s="24" t="s">
        <v>631</v>
      </c>
      <c r="D535" s="25"/>
      <c r="E535" s="26"/>
      <c r="F535" s="27">
        <f>Source!AM413</f>
        <v>56.8</v>
      </c>
      <c r="G535" s="28" t="str">
        <f>Source!DE413</f>
        <v/>
      </c>
      <c r="H535" s="26">
        <f>Source!AV413</f>
        <v>1</v>
      </c>
      <c r="I535" s="29">
        <f>(ROUND((ROUND(((Source!ET413)*Source!AV413*Source!I413),2)),2)+ROUND((ROUND(((Source!AE413-(Source!EU413))*Source!AV413*Source!I413),2)),2))</f>
        <v>1431.36</v>
      </c>
      <c r="J535" s="26">
        <f>IF(Source!BB413&lt;&gt; 0, Source!BB413, 1)</f>
        <v>10.23</v>
      </c>
      <c r="K535" s="29">
        <f>Source!Q413</f>
        <v>14642.81</v>
      </c>
    </row>
    <row r="536" spans="1:27" ht="15" x14ac:dyDescent="0.25">
      <c r="A536" s="30"/>
      <c r="B536" s="30"/>
      <c r="C536" s="31" t="s">
        <v>639</v>
      </c>
      <c r="D536" s="30"/>
      <c r="E536" s="30"/>
      <c r="F536" s="30"/>
      <c r="G536" s="30"/>
      <c r="H536" s="44">
        <f>I535</f>
        <v>1431.36</v>
      </c>
      <c r="I536" s="44"/>
      <c r="J536" s="44">
        <f>K535</f>
        <v>14642.81</v>
      </c>
      <c r="K536" s="44"/>
      <c r="O536" s="22">
        <f>I535</f>
        <v>1431.36</v>
      </c>
      <c r="P536" s="22">
        <f>K535</f>
        <v>14642.81</v>
      </c>
      <c r="X536">
        <f>IF(Source!BI413&lt;=1,I535-0, 0)</f>
        <v>0</v>
      </c>
      <c r="Y536">
        <f>IF(Source!BI413=2,I535-0, 0)</f>
        <v>0</v>
      </c>
      <c r="Z536">
        <f>IF(Source!BI413=3,I535-0, 0)</f>
        <v>0</v>
      </c>
      <c r="AA536">
        <f>IF(Source!BI413=4,I535,0)</f>
        <v>1431.36</v>
      </c>
    </row>
    <row r="538" spans="1:27" ht="42.75" x14ac:dyDescent="0.2">
      <c r="A538" s="13" t="str">
        <f>Source!E415</f>
        <v>54</v>
      </c>
      <c r="B538" s="14" t="str">
        <f>Source!F415</f>
        <v>15.1-1300-02</v>
      </c>
      <c r="C538" s="14" t="s">
        <v>395</v>
      </c>
      <c r="D538" s="16" t="str">
        <f>Source!H415</f>
        <v>1 Т</v>
      </c>
      <c r="E538" s="15">
        <f>Source!I415</f>
        <v>17.64</v>
      </c>
      <c r="F538" s="18"/>
      <c r="G538" s="17"/>
      <c r="H538" s="15"/>
      <c r="I538" s="19"/>
      <c r="J538" s="15"/>
      <c r="K538" s="19"/>
      <c r="Q538">
        <f>ROUND((Source!DN415/100)*ROUND((ROUND((Source!AF415*Source!AV415*Source!I415),2)),2), 2)</f>
        <v>0</v>
      </c>
      <c r="R538">
        <f>Source!X415</f>
        <v>0</v>
      </c>
      <c r="S538">
        <f>ROUND((Source!DO415/100)*ROUND((ROUND((Source!AF415*Source!AV415*Source!I415),2)),2), 2)</f>
        <v>0</v>
      </c>
      <c r="T538">
        <f>Source!Y415</f>
        <v>0</v>
      </c>
      <c r="U538">
        <f>ROUND((175/100)*ROUND((ROUND((Source!AE415*Source!AV415*Source!I415),2)),2), 2)</f>
        <v>0</v>
      </c>
      <c r="V538">
        <f>ROUND((157/100)*ROUND(ROUND((ROUND((Source!AE415*Source!AV415*Source!I415),2)*Source!BS415),2), 2), 2)</f>
        <v>0</v>
      </c>
    </row>
    <row r="539" spans="1:27" x14ac:dyDescent="0.2">
      <c r="C539" s="20" t="str">
        <f>"Объем: "&amp;Source!I415&amp;"=((("&amp;Source!I413&amp;"*"&amp;"0,7)))"</f>
        <v>Объем: 17,64=(((25,2*0,7)))</v>
      </c>
    </row>
    <row r="540" spans="1:27" ht="14.25" x14ac:dyDescent="0.2">
      <c r="A540" s="23"/>
      <c r="B540" s="24"/>
      <c r="C540" s="24" t="s">
        <v>631</v>
      </c>
      <c r="D540" s="25"/>
      <c r="E540" s="26"/>
      <c r="F540" s="27">
        <f>Source!AM415</f>
        <v>36.590000000000003</v>
      </c>
      <c r="G540" s="28" t="str">
        <f>Source!DE415</f>
        <v/>
      </c>
      <c r="H540" s="26">
        <f>Source!AV415</f>
        <v>1</v>
      </c>
      <c r="I540" s="29">
        <f>(ROUND((ROUND(((Source!ET415)*Source!AV415*Source!I415),2)),2)+ROUND((ROUND(((Source!AE415-(Source!EU415))*Source!AV415*Source!I415),2)),2))</f>
        <v>645.45000000000005</v>
      </c>
      <c r="J540" s="26">
        <f>IF(Source!BB415&lt;&gt; 0, Source!BB415, 1)</f>
        <v>7.63</v>
      </c>
      <c r="K540" s="29">
        <f>Source!Q415</f>
        <v>4924.78</v>
      </c>
    </row>
    <row r="541" spans="1:27" ht="15" x14ac:dyDescent="0.25">
      <c r="A541" s="30"/>
      <c r="B541" s="30"/>
      <c r="C541" s="31" t="s">
        <v>639</v>
      </c>
      <c r="D541" s="30"/>
      <c r="E541" s="30"/>
      <c r="F541" s="30"/>
      <c r="G541" s="30"/>
      <c r="H541" s="44">
        <f>I540</f>
        <v>645.45000000000005</v>
      </c>
      <c r="I541" s="44"/>
      <c r="J541" s="44">
        <f>K540</f>
        <v>4924.78</v>
      </c>
      <c r="K541" s="44"/>
      <c r="O541" s="22">
        <f>I540</f>
        <v>645.45000000000005</v>
      </c>
      <c r="P541" s="22">
        <f>K540</f>
        <v>4924.78</v>
      </c>
      <c r="X541">
        <f>IF(Source!BI415&lt;=1,I540-0, 0)</f>
        <v>0</v>
      </c>
      <c r="Y541">
        <f>IF(Source!BI415=2,I540-0, 0)</f>
        <v>0</v>
      </c>
      <c r="Z541">
        <f>IF(Source!BI415=3,I540-0, 0)</f>
        <v>0</v>
      </c>
      <c r="AA541">
        <f>IF(Source!BI415=4,I540,0)</f>
        <v>645.45000000000005</v>
      </c>
    </row>
    <row r="543" spans="1:27" ht="28.5" x14ac:dyDescent="0.2">
      <c r="A543" s="13" t="str">
        <f>Source!E417</f>
        <v>55</v>
      </c>
      <c r="B543" s="14" t="str">
        <f>Source!F417</f>
        <v>15.1-2500-01</v>
      </c>
      <c r="C543" s="14" t="s">
        <v>399</v>
      </c>
      <c r="D543" s="16" t="str">
        <f>Source!H417</f>
        <v>1 Т</v>
      </c>
      <c r="E543" s="15">
        <f>Source!I417</f>
        <v>7.56</v>
      </c>
      <c r="F543" s="18"/>
      <c r="G543" s="17"/>
      <c r="H543" s="15"/>
      <c r="I543" s="19"/>
      <c r="J543" s="15"/>
      <c r="K543" s="19"/>
      <c r="Q543">
        <f>ROUND((Source!DN417/100)*ROUND((ROUND((Source!AF417*Source!AV417*Source!I417),2)),2), 2)</f>
        <v>0</v>
      </c>
      <c r="R543">
        <f>Source!X417</f>
        <v>0</v>
      </c>
      <c r="S543">
        <f>ROUND((Source!DO417/100)*ROUND((ROUND((Source!AF417*Source!AV417*Source!I417),2)),2), 2)</f>
        <v>0</v>
      </c>
      <c r="T543">
        <f>Source!Y417</f>
        <v>0</v>
      </c>
      <c r="U543">
        <f>ROUND((175/100)*ROUND((ROUND((Source!AE417*Source!AV417*Source!I417),2)),2), 2)</f>
        <v>0</v>
      </c>
      <c r="V543">
        <f>ROUND((157/100)*ROUND(ROUND((ROUND((Source!AE417*Source!AV417*Source!I417),2)*Source!BS417),2), 2), 2)</f>
        <v>0</v>
      </c>
    </row>
    <row r="544" spans="1:27" x14ac:dyDescent="0.2">
      <c r="C544" s="20" t="str">
        <f>"Объем: "&amp;Source!I417&amp;"=((("&amp;Source!I413&amp;"*"&amp;"0,3)))"</f>
        <v>Объем: 7,56=(((25,2*0,3)))</v>
      </c>
    </row>
    <row r="545" spans="1:28" ht="14.25" x14ac:dyDescent="0.2">
      <c r="A545" s="23"/>
      <c r="B545" s="24"/>
      <c r="C545" s="24" t="s">
        <v>631</v>
      </c>
      <c r="D545" s="25"/>
      <c r="E545" s="26"/>
      <c r="F545" s="27">
        <f>Source!AM417</f>
        <v>167.32</v>
      </c>
      <c r="G545" s="28" t="str">
        <f>Source!DE417</f>
        <v/>
      </c>
      <c r="H545" s="26">
        <f>Source!AV417</f>
        <v>1</v>
      </c>
      <c r="I545" s="29">
        <f>(ROUND((ROUND(((Source!ET417)*Source!AV417*Source!I417),2)),2)+ROUND((ROUND(((Source!AE417-(Source!EU417))*Source!AV417*Source!I417),2)),2))</f>
        <v>1264.94</v>
      </c>
      <c r="J545" s="26">
        <f>IF(Source!BB417&lt;&gt; 0, Source!BB417, 1)</f>
        <v>7.63</v>
      </c>
      <c r="K545" s="29">
        <f>Source!Q417</f>
        <v>9651.49</v>
      </c>
    </row>
    <row r="546" spans="1:28" ht="15" x14ac:dyDescent="0.25">
      <c r="A546" s="30"/>
      <c r="B546" s="30"/>
      <c r="C546" s="31" t="s">
        <v>639</v>
      </c>
      <c r="D546" s="30"/>
      <c r="E546" s="30"/>
      <c r="F546" s="30"/>
      <c r="G546" s="30"/>
      <c r="H546" s="44">
        <f>I545</f>
        <v>1264.94</v>
      </c>
      <c r="I546" s="44"/>
      <c r="J546" s="44">
        <f>K545</f>
        <v>9651.49</v>
      </c>
      <c r="K546" s="44"/>
      <c r="O546" s="22">
        <f>I545</f>
        <v>1264.94</v>
      </c>
      <c r="P546" s="22">
        <f>K545</f>
        <v>9651.49</v>
      </c>
      <c r="X546">
        <f>IF(Source!BI417&lt;=1,I545-0, 0)</f>
        <v>0</v>
      </c>
      <c r="Y546">
        <f>IF(Source!BI417=2,I545-0, 0)</f>
        <v>0</v>
      </c>
      <c r="Z546">
        <f>IF(Source!BI417=3,I545-0, 0)</f>
        <v>0</v>
      </c>
      <c r="AA546">
        <f>IF(Source!BI417=4,I545,0)</f>
        <v>1264.94</v>
      </c>
    </row>
    <row r="549" spans="1:28" ht="15" x14ac:dyDescent="0.25">
      <c r="A549" s="41" t="str">
        <f>CONCATENATE("Итого по разделу: ",IF(Source!G419&lt;&gt;"Новый раздел", Source!G419, ""))</f>
        <v>Итого по разделу: Перевозка и размещение мусора</v>
      </c>
      <c r="B549" s="41"/>
      <c r="C549" s="41"/>
      <c r="D549" s="41"/>
      <c r="E549" s="41"/>
      <c r="F549" s="41"/>
      <c r="G549" s="41"/>
      <c r="H549" s="42">
        <f>SUM(O532:O548)</f>
        <v>3341.75</v>
      </c>
      <c r="I549" s="43"/>
      <c r="J549" s="42">
        <f>SUM(P532:P548)</f>
        <v>29219.08</v>
      </c>
      <c r="K549" s="43"/>
    </row>
    <row r="550" spans="1:28" hidden="1" x14ac:dyDescent="0.2">
      <c r="A550" t="s">
        <v>645</v>
      </c>
      <c r="H550">
        <f>SUM(AC532:AC549)</f>
        <v>0</v>
      </c>
      <c r="J550">
        <f>SUM(AD532:AD549)</f>
        <v>0</v>
      </c>
    </row>
    <row r="551" spans="1:28" hidden="1" x14ac:dyDescent="0.2">
      <c r="A551" t="s">
        <v>646</v>
      </c>
      <c r="H551">
        <f>SUM(AE532:AE550)</f>
        <v>0</v>
      </c>
      <c r="J551">
        <f>SUM(AF532:AF550)</f>
        <v>0</v>
      </c>
    </row>
    <row r="553" spans="1:28" ht="16.5" x14ac:dyDescent="0.25">
      <c r="A553" s="45" t="str">
        <f>CONCATENATE("Раздел: ",IF(Source!G449&lt;&gt;"Новый раздел", Source!G449, ""))</f>
        <v>Раздел: ПНР опоры освещения</v>
      </c>
      <c r="B553" s="45"/>
      <c r="C553" s="45"/>
      <c r="D553" s="45"/>
      <c r="E553" s="45"/>
      <c r="F553" s="45"/>
      <c r="G553" s="45"/>
      <c r="H553" s="45"/>
      <c r="I553" s="45"/>
      <c r="J553" s="45"/>
      <c r="K553" s="45"/>
    </row>
    <row r="554" spans="1:28" ht="78" x14ac:dyDescent="0.2">
      <c r="A554" s="13" t="str">
        <f>Source!E454</f>
        <v>56</v>
      </c>
      <c r="B554" s="14" t="str">
        <f>Source!F454</f>
        <v>5.10-36-1</v>
      </c>
      <c r="C554" s="14" t="s">
        <v>651</v>
      </c>
      <c r="D554" s="16" t="str">
        <f>Source!H454</f>
        <v>1 ОПОРА</v>
      </c>
      <c r="E554" s="15">
        <f>Source!I454</f>
        <v>2</v>
      </c>
      <c r="F554" s="18"/>
      <c r="G554" s="17"/>
      <c r="H554" s="15"/>
      <c r="I554" s="19"/>
      <c r="J554" s="15"/>
      <c r="K554" s="19"/>
      <c r="Q554">
        <f>ROUND((Source!DN454/100)*ROUND((ROUND((Source!AF454*Source!AV454*Source!I454),2)),2), 2)</f>
        <v>152.96</v>
      </c>
      <c r="R554">
        <f>Source!X454</f>
        <v>3442.02</v>
      </c>
      <c r="S554">
        <f>ROUND((Source!DO454/100)*ROUND((ROUND((Source!AF454*Source!AV454*Source!I454),2)),2), 2)</f>
        <v>142.76</v>
      </c>
      <c r="T554">
        <f>Source!Y454</f>
        <v>2075.33</v>
      </c>
      <c r="U554">
        <f>ROUND((175/100)*ROUND((ROUND((Source!AE454*Source!AV454*Source!I454),2)),2), 2)</f>
        <v>0</v>
      </c>
      <c r="V554">
        <f>ROUND((157/100)*ROUND(ROUND((ROUND((Source!AE454*Source!AV454*Source!I454),2)*Source!BS454),2), 2), 2)</f>
        <v>0</v>
      </c>
    </row>
    <row r="555" spans="1:28" ht="14.25" x14ac:dyDescent="0.2">
      <c r="A555" s="13"/>
      <c r="B555" s="14"/>
      <c r="C555" s="14" t="s">
        <v>630</v>
      </c>
      <c r="D555" s="16"/>
      <c r="E555" s="15"/>
      <c r="F555" s="18">
        <f>Source!AO454</f>
        <v>127.46</v>
      </c>
      <c r="G555" s="17" t="str">
        <f>Source!DG454</f>
        <v>)*0,8</v>
      </c>
      <c r="H555" s="15">
        <f>Source!AV454</f>
        <v>1</v>
      </c>
      <c r="I555" s="19">
        <f>ROUND((ROUND((Source!AF454*Source!AV454*Source!I454),2)),2)</f>
        <v>203.94</v>
      </c>
      <c r="J555" s="15">
        <f>IF(Source!BA454&lt;&gt; 0, Source!BA454, 1)</f>
        <v>24.82</v>
      </c>
      <c r="K555" s="19">
        <f>Source!S454</f>
        <v>5061.79</v>
      </c>
      <c r="W555">
        <f>I555</f>
        <v>203.94</v>
      </c>
    </row>
    <row r="556" spans="1:28" ht="14.25" x14ac:dyDescent="0.2">
      <c r="A556" s="13"/>
      <c r="B556" s="14"/>
      <c r="C556" s="14" t="s">
        <v>633</v>
      </c>
      <c r="D556" s="16" t="s">
        <v>634</v>
      </c>
      <c r="E556" s="15">
        <f>Source!DN454</f>
        <v>75</v>
      </c>
      <c r="F556" s="18"/>
      <c r="G556" s="17"/>
      <c r="H556" s="15"/>
      <c r="I556" s="19">
        <f>SUM(Q554:Q555)</f>
        <v>152.96</v>
      </c>
      <c r="J556" s="15">
        <f>Source!BZ454</f>
        <v>68</v>
      </c>
      <c r="K556" s="19">
        <f>SUM(R554:R555)</f>
        <v>3442.02</v>
      </c>
    </row>
    <row r="557" spans="1:28" ht="14.25" x14ac:dyDescent="0.2">
      <c r="A557" s="13"/>
      <c r="B557" s="14"/>
      <c r="C557" s="14" t="s">
        <v>635</v>
      </c>
      <c r="D557" s="16" t="s">
        <v>634</v>
      </c>
      <c r="E557" s="15">
        <f>Source!DO454</f>
        <v>70</v>
      </c>
      <c r="F557" s="18"/>
      <c r="G557" s="17"/>
      <c r="H557" s="15"/>
      <c r="I557" s="19">
        <f>SUM(S554:S556)</f>
        <v>142.76</v>
      </c>
      <c r="J557" s="15">
        <f>Source!CA454</f>
        <v>41</v>
      </c>
      <c r="K557" s="19">
        <f>SUM(T554:T556)</f>
        <v>2075.33</v>
      </c>
    </row>
    <row r="558" spans="1:28" ht="14.25" x14ac:dyDescent="0.2">
      <c r="A558" s="23"/>
      <c r="B558" s="24"/>
      <c r="C558" s="24" t="s">
        <v>637</v>
      </c>
      <c r="D558" s="25" t="s">
        <v>638</v>
      </c>
      <c r="E558" s="26">
        <f>Source!AQ454</f>
        <v>8</v>
      </c>
      <c r="F558" s="27"/>
      <c r="G558" s="28" t="str">
        <f>Source!DI454</f>
        <v>)*0,8</v>
      </c>
      <c r="H558" s="26">
        <f>Source!AV454</f>
        <v>1</v>
      </c>
      <c r="I558" s="29">
        <f>Source!U454</f>
        <v>12.8</v>
      </c>
      <c r="J558" s="26"/>
      <c r="K558" s="29"/>
      <c r="AB558" s="22">
        <f>I558</f>
        <v>12.8</v>
      </c>
    </row>
    <row r="559" spans="1:28" ht="15" x14ac:dyDescent="0.25">
      <c r="A559" s="30"/>
      <c r="B559" s="30"/>
      <c r="C559" s="31" t="s">
        <v>639</v>
      </c>
      <c r="D559" s="30"/>
      <c r="E559" s="30"/>
      <c r="F559" s="30"/>
      <c r="G559" s="30"/>
      <c r="H559" s="44">
        <f>I555+I556+I557</f>
        <v>499.65999999999997</v>
      </c>
      <c r="I559" s="44"/>
      <c r="J559" s="44">
        <f>K555+K556+K557</f>
        <v>10579.14</v>
      </c>
      <c r="K559" s="44"/>
      <c r="O559" s="22">
        <f>I555+I556+I557</f>
        <v>499.65999999999997</v>
      </c>
      <c r="P559" s="22">
        <f>K555+K556+K557</f>
        <v>10579.14</v>
      </c>
      <c r="X559">
        <f>IF(Source!BI454&lt;=1,I555+I556+I557-0, 0)</f>
        <v>0</v>
      </c>
      <c r="Y559">
        <f>IF(Source!BI454=2,I555+I556+I557-0, 0)</f>
        <v>0</v>
      </c>
      <c r="Z559">
        <f>IF(Source!BI454=3,I555+I556+I557-0, 0)</f>
        <v>0</v>
      </c>
      <c r="AA559">
        <f>IF(Source!BI454=4,I555+I556+I557,0)</f>
        <v>499.65999999999997</v>
      </c>
    </row>
    <row r="562" spans="1:28" ht="15" x14ac:dyDescent="0.25">
      <c r="A562" s="41" t="str">
        <f>CONCATENATE("Итого по разделу: ",IF(Source!G456&lt;&gt;"Новый раздел", Source!G456, ""))</f>
        <v>Итого по разделу: ПНР опоры освещения</v>
      </c>
      <c r="B562" s="41"/>
      <c r="C562" s="41"/>
      <c r="D562" s="41"/>
      <c r="E562" s="41"/>
      <c r="F562" s="41"/>
      <c r="G562" s="41"/>
      <c r="H562" s="42">
        <f>SUM(O553:O561)</f>
        <v>499.65999999999997</v>
      </c>
      <c r="I562" s="43"/>
      <c r="J562" s="42">
        <f>SUM(P553:P561)</f>
        <v>10579.14</v>
      </c>
      <c r="K562" s="43"/>
    </row>
    <row r="563" spans="1:28" hidden="1" x14ac:dyDescent="0.2">
      <c r="A563" t="s">
        <v>645</v>
      </c>
      <c r="H563">
        <f>SUM(AC553:AC562)</f>
        <v>0</v>
      </c>
      <c r="J563">
        <f>SUM(AD553:AD562)</f>
        <v>0</v>
      </c>
    </row>
    <row r="564" spans="1:28" hidden="1" x14ac:dyDescent="0.2">
      <c r="A564" t="s">
        <v>646</v>
      </c>
      <c r="H564">
        <f>SUM(AE553:AE563)</f>
        <v>0</v>
      </c>
      <c r="J564">
        <f>SUM(AF553:AF563)</f>
        <v>0</v>
      </c>
    </row>
    <row r="566" spans="1:28" ht="16.5" x14ac:dyDescent="0.25">
      <c r="A566" s="45" t="str">
        <f>CONCATENATE("Раздел: ",IF(Source!G486&lt;&gt;"Новый раздел", Source!G486, ""))</f>
        <v>Раздел: Расключение опоры освещения</v>
      </c>
      <c r="B566" s="45"/>
      <c r="C566" s="45"/>
      <c r="D566" s="45"/>
      <c r="E566" s="45"/>
      <c r="F566" s="45"/>
      <c r="G566" s="45"/>
      <c r="H566" s="45"/>
      <c r="I566" s="45"/>
      <c r="J566" s="45"/>
      <c r="K566" s="45"/>
    </row>
    <row r="567" spans="1:28" ht="28.5" x14ac:dyDescent="0.2">
      <c r="A567" s="13" t="str">
        <f>Source!E491</f>
        <v>57</v>
      </c>
      <c r="B567" s="14" t="str">
        <f>Source!F491</f>
        <v>4.10-59-4</v>
      </c>
      <c r="C567" s="14" t="s">
        <v>416</v>
      </c>
      <c r="D567" s="16" t="str">
        <f>Source!H491</f>
        <v>1  ШТ.</v>
      </c>
      <c r="E567" s="15">
        <f>Source!I491</f>
        <v>2</v>
      </c>
      <c r="F567" s="18"/>
      <c r="G567" s="17"/>
      <c r="H567" s="15"/>
      <c r="I567" s="19"/>
      <c r="J567" s="15"/>
      <c r="K567" s="19"/>
      <c r="Q567">
        <f>ROUND((Source!DN491/100)*ROUND((ROUND((Source!AF491*Source!AV491*Source!I491),2)),2), 2)</f>
        <v>23.97</v>
      </c>
      <c r="R567">
        <f>Source!X491</f>
        <v>478.04</v>
      </c>
      <c r="S567">
        <f>ROUND((Source!DO491/100)*ROUND((ROUND((Source!AF491*Source!AV491*Source!I491),2)),2), 2)</f>
        <v>14.98</v>
      </c>
      <c r="T567">
        <f>Source!Y491</f>
        <v>228.39</v>
      </c>
      <c r="U567">
        <f>ROUND((175/100)*ROUND((ROUND((Source!AE491*Source!AV491*Source!I491),2)),2), 2)</f>
        <v>0</v>
      </c>
      <c r="V567">
        <f>ROUND((157/100)*ROUND(ROUND((ROUND((Source!AE491*Source!AV491*Source!I491),2)*Source!BS491),2), 2), 2)</f>
        <v>0</v>
      </c>
    </row>
    <row r="568" spans="1:28" ht="14.25" x14ac:dyDescent="0.2">
      <c r="A568" s="13"/>
      <c r="B568" s="14"/>
      <c r="C568" s="14" t="s">
        <v>630</v>
      </c>
      <c r="D568" s="16"/>
      <c r="E568" s="15"/>
      <c r="F568" s="18">
        <f>Source!AO491</f>
        <v>10.7</v>
      </c>
      <c r="G568" s="17" t="str">
        <f>Source!DG491</f>
        <v/>
      </c>
      <c r="H568" s="15">
        <f>Source!AV491</f>
        <v>1</v>
      </c>
      <c r="I568" s="19">
        <f>ROUND((ROUND((Source!AF491*Source!AV491*Source!I491),2)),2)</f>
        <v>21.4</v>
      </c>
      <c r="J568" s="15">
        <f>IF(Source!BA491&lt;&gt; 0, Source!BA491, 1)</f>
        <v>24.82</v>
      </c>
      <c r="K568" s="19">
        <f>Source!S491</f>
        <v>531.15</v>
      </c>
      <c r="W568">
        <f>I568</f>
        <v>21.4</v>
      </c>
    </row>
    <row r="569" spans="1:28" ht="14.25" x14ac:dyDescent="0.2">
      <c r="A569" s="13"/>
      <c r="B569" s="14"/>
      <c r="C569" s="14" t="s">
        <v>640</v>
      </c>
      <c r="D569" s="16"/>
      <c r="E569" s="15"/>
      <c r="F569" s="18">
        <f>Source!AL491</f>
        <v>13.3</v>
      </c>
      <c r="G569" s="17" t="str">
        <f>Source!DD491</f>
        <v/>
      </c>
      <c r="H569" s="15">
        <f>Source!AW491</f>
        <v>1</v>
      </c>
      <c r="I569" s="19">
        <f>ROUND((ROUND((Source!AC491*Source!AW491*Source!I491),2)),2)</f>
        <v>26.6</v>
      </c>
      <c r="J569" s="15">
        <f>IF(Source!BC491&lt;&gt; 0, Source!BC491, 1)</f>
        <v>5.82</v>
      </c>
      <c r="K569" s="19">
        <f>Source!P491</f>
        <v>154.81</v>
      </c>
    </row>
    <row r="570" spans="1:28" ht="14.25" x14ac:dyDescent="0.2">
      <c r="A570" s="13"/>
      <c r="B570" s="14"/>
      <c r="C570" s="14" t="s">
        <v>633</v>
      </c>
      <c r="D570" s="16" t="s">
        <v>634</v>
      </c>
      <c r="E570" s="15">
        <f>Source!DN491</f>
        <v>112</v>
      </c>
      <c r="F570" s="18"/>
      <c r="G570" s="17"/>
      <c r="H570" s="15"/>
      <c r="I570" s="19">
        <f>SUM(Q567:Q569)</f>
        <v>23.97</v>
      </c>
      <c r="J570" s="15">
        <f>Source!BZ491</f>
        <v>90</v>
      </c>
      <c r="K570" s="19">
        <f>SUM(R567:R569)</f>
        <v>478.04</v>
      </c>
    </row>
    <row r="571" spans="1:28" ht="14.25" x14ac:dyDescent="0.2">
      <c r="A571" s="13"/>
      <c r="B571" s="14"/>
      <c r="C571" s="14" t="s">
        <v>635</v>
      </c>
      <c r="D571" s="16" t="s">
        <v>634</v>
      </c>
      <c r="E571" s="15">
        <f>Source!DO491</f>
        <v>70</v>
      </c>
      <c r="F571" s="18"/>
      <c r="G571" s="17"/>
      <c r="H571" s="15"/>
      <c r="I571" s="19">
        <f>SUM(S567:S570)</f>
        <v>14.98</v>
      </c>
      <c r="J571" s="15">
        <f>Source!CA491</f>
        <v>43</v>
      </c>
      <c r="K571" s="19">
        <f>SUM(T567:T570)</f>
        <v>228.39</v>
      </c>
    </row>
    <row r="572" spans="1:28" ht="14.25" x14ac:dyDescent="0.2">
      <c r="A572" s="23"/>
      <c r="B572" s="24"/>
      <c r="C572" s="24" t="s">
        <v>637</v>
      </c>
      <c r="D572" s="25" t="s">
        <v>638</v>
      </c>
      <c r="E572" s="26">
        <f>Source!AQ491</f>
        <v>1</v>
      </c>
      <c r="F572" s="27"/>
      <c r="G572" s="28" t="str">
        <f>Source!DI491</f>
        <v/>
      </c>
      <c r="H572" s="26">
        <f>Source!AV491</f>
        <v>1</v>
      </c>
      <c r="I572" s="29">
        <f>Source!U491</f>
        <v>2</v>
      </c>
      <c r="J572" s="26"/>
      <c r="K572" s="29"/>
      <c r="AB572" s="22">
        <f>I572</f>
        <v>2</v>
      </c>
    </row>
    <row r="573" spans="1:28" ht="15" x14ac:dyDescent="0.25">
      <c r="A573" s="30"/>
      <c r="B573" s="30"/>
      <c r="C573" s="31" t="s">
        <v>639</v>
      </c>
      <c r="D573" s="30"/>
      <c r="E573" s="30"/>
      <c r="F573" s="30"/>
      <c r="G573" s="30"/>
      <c r="H573" s="44">
        <f>I568+I569+I570+I571</f>
        <v>86.95</v>
      </c>
      <c r="I573" s="44"/>
      <c r="J573" s="44">
        <f>K568+K569+K570+K571</f>
        <v>1392.3899999999999</v>
      </c>
      <c r="K573" s="44"/>
      <c r="O573" s="22">
        <f>I568+I569+I570+I571</f>
        <v>86.95</v>
      </c>
      <c r="P573" s="22">
        <f>K568+K569+K570+K571</f>
        <v>1392.3899999999999</v>
      </c>
      <c r="X573">
        <f>IF(Source!BI491&lt;=1,I568+I569+I570+I571-0, 0)</f>
        <v>0</v>
      </c>
      <c r="Y573">
        <f>IF(Source!BI491=2,I568+I569+I570+I571-0, 0)</f>
        <v>86.95</v>
      </c>
      <c r="Z573">
        <f>IF(Source!BI491=3,I568+I569+I570+I571-0, 0)</f>
        <v>0</v>
      </c>
      <c r="AA573">
        <f>IF(Source!BI491=4,I568+I569+I570+I571,0)</f>
        <v>0</v>
      </c>
    </row>
    <row r="575" spans="1:28" ht="42.75" x14ac:dyDescent="0.2">
      <c r="A575" s="23" t="str">
        <f>Source!E493</f>
        <v>58</v>
      </c>
      <c r="B575" s="24" t="str">
        <f>Source!F493</f>
        <v>1.21-5-159</v>
      </c>
      <c r="C575" s="24" t="s">
        <v>422</v>
      </c>
      <c r="D575" s="25" t="str">
        <f>Source!H493</f>
        <v>шт.</v>
      </c>
      <c r="E575" s="26">
        <f>Source!I493</f>
        <v>2</v>
      </c>
      <c r="F575" s="27">
        <f>Source!AL493</f>
        <v>202.71</v>
      </c>
      <c r="G575" s="28" t="str">
        <f>Source!DD493</f>
        <v/>
      </c>
      <c r="H575" s="26">
        <f>Source!AW493</f>
        <v>1</v>
      </c>
      <c r="I575" s="29">
        <f>ROUND((ROUND((Source!AC493*Source!AW493*Source!I493),2)),2)</f>
        <v>405.42</v>
      </c>
      <c r="J575" s="26">
        <f>IF(Source!BC493&lt;&gt; 0, Source!BC493, 1)</f>
        <v>8.06</v>
      </c>
      <c r="K575" s="29">
        <f>Source!P493</f>
        <v>3267.69</v>
      </c>
      <c r="Q575">
        <f>ROUND((Source!DN493/100)*ROUND((ROUND((Source!AF493*Source!AV493*Source!I493),2)),2), 2)</f>
        <v>0</v>
      </c>
      <c r="R575">
        <f>Source!X493</f>
        <v>0</v>
      </c>
      <c r="S575">
        <f>ROUND((Source!DO493/100)*ROUND((ROUND((Source!AF493*Source!AV493*Source!I493),2)),2), 2)</f>
        <v>0</v>
      </c>
      <c r="T575">
        <f>Source!Y493</f>
        <v>0</v>
      </c>
      <c r="U575">
        <f>ROUND((175/100)*ROUND((ROUND((Source!AE493*Source!AV493*Source!I493),2)),2), 2)</f>
        <v>0</v>
      </c>
      <c r="V575">
        <f>ROUND((157/100)*ROUND(ROUND((ROUND((Source!AE493*Source!AV493*Source!I493),2)*Source!BS493),2), 2), 2)</f>
        <v>0</v>
      </c>
    </row>
    <row r="576" spans="1:28" ht="15" x14ac:dyDescent="0.25">
      <c r="A576" s="30"/>
      <c r="B576" s="30"/>
      <c r="C576" s="31" t="s">
        <v>639</v>
      </c>
      <c r="D576" s="30"/>
      <c r="E576" s="30"/>
      <c r="F576" s="30"/>
      <c r="G576" s="30"/>
      <c r="H576" s="44">
        <f>I575</f>
        <v>405.42</v>
      </c>
      <c r="I576" s="44"/>
      <c r="J576" s="44">
        <f>K575</f>
        <v>3267.69</v>
      </c>
      <c r="K576" s="44"/>
      <c r="O576" s="22">
        <f>I575</f>
        <v>405.42</v>
      </c>
      <c r="P576" s="22">
        <f>K575</f>
        <v>3267.69</v>
      </c>
      <c r="X576">
        <f>IF(Source!BI493&lt;=1,I575-0, 0)</f>
        <v>0</v>
      </c>
      <c r="Y576">
        <f>IF(Source!BI493=2,I575-0, 0)</f>
        <v>405.42</v>
      </c>
      <c r="Z576">
        <f>IF(Source!BI493=3,I575-0, 0)</f>
        <v>0</v>
      </c>
      <c r="AA576">
        <f>IF(Source!BI493=4,I575,0)</f>
        <v>0</v>
      </c>
    </row>
    <row r="578" spans="1:28" ht="42.75" x14ac:dyDescent="0.2">
      <c r="A578" s="13" t="str">
        <f>Source!E495</f>
        <v>59</v>
      </c>
      <c r="B578" s="14" t="str">
        <f>Source!F495</f>
        <v>4.10-120-5</v>
      </c>
      <c r="C578" s="14" t="s">
        <v>291</v>
      </c>
      <c r="D578" s="16" t="str">
        <f>Source!H495</f>
        <v>100 М КАНАЛА</v>
      </c>
      <c r="E578" s="15">
        <f>Source!I495</f>
        <v>0.04</v>
      </c>
      <c r="F578" s="18"/>
      <c r="G578" s="17"/>
      <c r="H578" s="15"/>
      <c r="I578" s="19"/>
      <c r="J578" s="15"/>
      <c r="K578" s="19"/>
      <c r="Q578">
        <f>ROUND((Source!DN495/100)*ROUND((ROUND((Source!AF495*Source!AV495*Source!I495),2)),2), 2)</f>
        <v>4.4400000000000004</v>
      </c>
      <c r="R578">
        <f>Source!X495</f>
        <v>88.46</v>
      </c>
      <c r="S578">
        <f>ROUND((Source!DO495/100)*ROUND((ROUND((Source!AF495*Source!AV495*Source!I495),2)),2), 2)</f>
        <v>2.77</v>
      </c>
      <c r="T578">
        <f>Source!Y495</f>
        <v>42.26</v>
      </c>
      <c r="U578">
        <f>ROUND((175/100)*ROUND((ROUND((Source!AE495*Source!AV495*Source!I495),2)),2), 2)</f>
        <v>3.17</v>
      </c>
      <c r="V578">
        <f>ROUND((157/100)*ROUND(ROUND((ROUND((Source!AE495*Source!AV495*Source!I495),2)*Source!BS495),2), 2), 2)</f>
        <v>70.52</v>
      </c>
    </row>
    <row r="579" spans="1:28" ht="14.25" x14ac:dyDescent="0.2">
      <c r="A579" s="13"/>
      <c r="B579" s="14"/>
      <c r="C579" s="14" t="s">
        <v>630</v>
      </c>
      <c r="D579" s="16"/>
      <c r="E579" s="15"/>
      <c r="F579" s="18">
        <f>Source!AO495</f>
        <v>99.12</v>
      </c>
      <c r="G579" s="17" t="str">
        <f>Source!DG495</f>
        <v/>
      </c>
      <c r="H579" s="15">
        <f>Source!AV495</f>
        <v>1</v>
      </c>
      <c r="I579" s="19">
        <f>ROUND((ROUND((Source!AF495*Source!AV495*Source!I495),2)),2)</f>
        <v>3.96</v>
      </c>
      <c r="J579" s="15">
        <f>IF(Source!BA495&lt;&gt; 0, Source!BA495, 1)</f>
        <v>24.82</v>
      </c>
      <c r="K579" s="19">
        <f>Source!S495</f>
        <v>98.29</v>
      </c>
      <c r="W579">
        <f>I579</f>
        <v>3.96</v>
      </c>
    </row>
    <row r="580" spans="1:28" ht="14.25" x14ac:dyDescent="0.2">
      <c r="A580" s="13"/>
      <c r="B580" s="14"/>
      <c r="C580" s="14" t="s">
        <v>631</v>
      </c>
      <c r="D580" s="16"/>
      <c r="E580" s="15"/>
      <c r="F580" s="18">
        <f>Source!AM495</f>
        <v>230</v>
      </c>
      <c r="G580" s="17" t="str">
        <f>Source!DE495</f>
        <v/>
      </c>
      <c r="H580" s="15">
        <f>Source!AV495</f>
        <v>1</v>
      </c>
      <c r="I580" s="19">
        <f>(ROUND((ROUND(((Source!ET495)*Source!AV495*Source!I495),2)),2)+ROUND((ROUND(((Source!AE495-(Source!EU495))*Source!AV495*Source!I495),2)),2))</f>
        <v>9.1999999999999993</v>
      </c>
      <c r="J580" s="15">
        <f>IF(Source!BB495&lt;&gt; 0, Source!BB495, 1)</f>
        <v>9.49</v>
      </c>
      <c r="K580" s="19">
        <f>Source!Q495</f>
        <v>87.31</v>
      </c>
    </row>
    <row r="581" spans="1:28" ht="14.25" x14ac:dyDescent="0.2">
      <c r="A581" s="13"/>
      <c r="B581" s="14"/>
      <c r="C581" s="14" t="s">
        <v>632</v>
      </c>
      <c r="D581" s="16"/>
      <c r="E581" s="15"/>
      <c r="F581" s="18">
        <f>Source!AN495</f>
        <v>45.21</v>
      </c>
      <c r="G581" s="17" t="str">
        <f>Source!DF495</f>
        <v/>
      </c>
      <c r="H581" s="15">
        <f>Source!AV495</f>
        <v>1</v>
      </c>
      <c r="I581" s="21">
        <f>ROUND((ROUND((Source!AE495*Source!AV495*Source!I495),2)),2)</f>
        <v>1.81</v>
      </c>
      <c r="J581" s="15">
        <f>IF(Source!BS495&lt;&gt; 0, Source!BS495, 1)</f>
        <v>24.82</v>
      </c>
      <c r="K581" s="21">
        <f>Source!R495</f>
        <v>44.92</v>
      </c>
      <c r="W581">
        <f>I581</f>
        <v>1.81</v>
      </c>
    </row>
    <row r="582" spans="1:28" ht="14.25" x14ac:dyDescent="0.2">
      <c r="A582" s="13"/>
      <c r="B582" s="14"/>
      <c r="C582" s="14" t="s">
        <v>640</v>
      </c>
      <c r="D582" s="16"/>
      <c r="E582" s="15"/>
      <c r="F582" s="18">
        <f>Source!AL495</f>
        <v>0.91</v>
      </c>
      <c r="G582" s="17" t="str">
        <f>Source!DD495</f>
        <v/>
      </c>
      <c r="H582" s="15">
        <f>Source!AW495</f>
        <v>1</v>
      </c>
      <c r="I582" s="19">
        <f>ROUND((ROUND((Source!AC495*Source!AW495*Source!I495),2)),2)</f>
        <v>0.04</v>
      </c>
      <c r="J582" s="15">
        <f>IF(Source!BC495&lt;&gt; 0, Source!BC495, 1)</f>
        <v>5.82</v>
      </c>
      <c r="K582" s="19">
        <f>Source!P495</f>
        <v>0.23</v>
      </c>
    </row>
    <row r="583" spans="1:28" ht="57" x14ac:dyDescent="0.2">
      <c r="A583" s="13" t="str">
        <f>Source!E497</f>
        <v>59,1</v>
      </c>
      <c r="B583" s="14" t="str">
        <f>Source!F497</f>
        <v>1.12-5-376</v>
      </c>
      <c r="C583" s="14" t="s">
        <v>298</v>
      </c>
      <c r="D583" s="16" t="str">
        <f>Source!H497</f>
        <v>м</v>
      </c>
      <c r="E583" s="15">
        <f>Source!I497</f>
        <v>4</v>
      </c>
      <c r="F583" s="18">
        <f>Source!AK497</f>
        <v>16.5</v>
      </c>
      <c r="G583" s="32" t="s">
        <v>3</v>
      </c>
      <c r="H583" s="15">
        <f>Source!AW497</f>
        <v>1</v>
      </c>
      <c r="I583" s="19">
        <f>ROUND((ROUND((Source!AC497*Source!AW497*Source!I497),2)),2)+(ROUND((ROUND(((Source!ET497)*Source!AV497*Source!I497),2)),2)+ROUND((ROUND(((Source!AE497-(Source!EU497))*Source!AV497*Source!I497),2)),2))+ROUND((ROUND((Source!AF497*Source!AV497*Source!I497),2)),2)</f>
        <v>66</v>
      </c>
      <c r="J583" s="15">
        <f>IF(Source!BC497&lt;&gt; 0, Source!BC497, 1)</f>
        <v>4.1100000000000003</v>
      </c>
      <c r="K583" s="19">
        <f>Source!O497</f>
        <v>271.26</v>
      </c>
      <c r="Q583">
        <f>ROUND((Source!DN497/100)*ROUND((ROUND((Source!AF497*Source!AV497*Source!I497),2)),2), 2)</f>
        <v>0</v>
      </c>
      <c r="R583">
        <f>Source!X497</f>
        <v>0</v>
      </c>
      <c r="S583">
        <f>ROUND((Source!DO497/100)*ROUND((ROUND((Source!AF497*Source!AV497*Source!I497),2)),2), 2)</f>
        <v>0</v>
      </c>
      <c r="T583">
        <f>Source!Y497</f>
        <v>0</v>
      </c>
      <c r="U583">
        <f>ROUND((175/100)*ROUND((ROUND((Source!AE497*Source!AV497*Source!I497),2)),2), 2)</f>
        <v>0</v>
      </c>
      <c r="V583">
        <f>ROUND((157/100)*ROUND(ROUND((ROUND((Source!AE497*Source!AV497*Source!I497),2)*Source!BS497),2), 2), 2)</f>
        <v>0</v>
      </c>
      <c r="X583">
        <f>IF(Source!BI497&lt;=1,I583, 0)</f>
        <v>0</v>
      </c>
      <c r="Y583">
        <f>IF(Source!BI497=2,I583, 0)</f>
        <v>66</v>
      </c>
      <c r="Z583">
        <f>IF(Source!BI497=3,I583, 0)</f>
        <v>0</v>
      </c>
      <c r="AA583">
        <f>IF(Source!BI497=4,I583, 0)</f>
        <v>0</v>
      </c>
    </row>
    <row r="584" spans="1:28" ht="14.25" x14ac:dyDescent="0.2">
      <c r="A584" s="13"/>
      <c r="B584" s="14"/>
      <c r="C584" s="14" t="s">
        <v>633</v>
      </c>
      <c r="D584" s="16" t="s">
        <v>634</v>
      </c>
      <c r="E584" s="15">
        <f>Source!DN495</f>
        <v>112</v>
      </c>
      <c r="F584" s="18"/>
      <c r="G584" s="17"/>
      <c r="H584" s="15"/>
      <c r="I584" s="19">
        <f>SUM(Q578:Q583)</f>
        <v>4.4400000000000004</v>
      </c>
      <c r="J584" s="15">
        <f>Source!BZ495</f>
        <v>90</v>
      </c>
      <c r="K584" s="19">
        <f>SUM(R578:R583)</f>
        <v>88.46</v>
      </c>
    </row>
    <row r="585" spans="1:28" ht="14.25" x14ac:dyDescent="0.2">
      <c r="A585" s="13"/>
      <c r="B585" s="14"/>
      <c r="C585" s="14" t="s">
        <v>635</v>
      </c>
      <c r="D585" s="16" t="s">
        <v>634</v>
      </c>
      <c r="E585" s="15">
        <f>Source!DO495</f>
        <v>70</v>
      </c>
      <c r="F585" s="18"/>
      <c r="G585" s="17"/>
      <c r="H585" s="15"/>
      <c r="I585" s="19">
        <f>SUM(S578:S584)</f>
        <v>2.77</v>
      </c>
      <c r="J585" s="15">
        <f>Source!CA495</f>
        <v>43</v>
      </c>
      <c r="K585" s="19">
        <f>SUM(T578:T584)</f>
        <v>42.26</v>
      </c>
    </row>
    <row r="586" spans="1:28" ht="14.25" x14ac:dyDescent="0.2">
      <c r="A586" s="13"/>
      <c r="B586" s="14"/>
      <c r="C586" s="14" t="s">
        <v>636</v>
      </c>
      <c r="D586" s="16" t="s">
        <v>634</v>
      </c>
      <c r="E586" s="15">
        <f>175</f>
        <v>175</v>
      </c>
      <c r="F586" s="18"/>
      <c r="G586" s="17"/>
      <c r="H586" s="15"/>
      <c r="I586" s="19">
        <f>SUM(U578:U585)</f>
        <v>3.17</v>
      </c>
      <c r="J586" s="15">
        <f>157</f>
        <v>157</v>
      </c>
      <c r="K586" s="19">
        <f>SUM(V578:V585)</f>
        <v>70.52</v>
      </c>
    </row>
    <row r="587" spans="1:28" ht="14.25" x14ac:dyDescent="0.2">
      <c r="A587" s="23"/>
      <c r="B587" s="24"/>
      <c r="C587" s="24" t="s">
        <v>637</v>
      </c>
      <c r="D587" s="25" t="s">
        <v>638</v>
      </c>
      <c r="E587" s="26">
        <f>Source!AQ495</f>
        <v>7</v>
      </c>
      <c r="F587" s="27"/>
      <c r="G587" s="28" t="str">
        <f>Source!DI495</f>
        <v/>
      </c>
      <c r="H587" s="26">
        <f>Source!AV495</f>
        <v>1</v>
      </c>
      <c r="I587" s="29">
        <f>Source!U495</f>
        <v>0.28000000000000003</v>
      </c>
      <c r="J587" s="26"/>
      <c r="K587" s="29"/>
      <c r="AB587" s="22">
        <f>I587</f>
        <v>0.28000000000000003</v>
      </c>
    </row>
    <row r="588" spans="1:28" ht="15" x14ac:dyDescent="0.25">
      <c r="A588" s="30"/>
      <c r="B588" s="30"/>
      <c r="C588" s="31" t="s">
        <v>639</v>
      </c>
      <c r="D588" s="30"/>
      <c r="E588" s="30"/>
      <c r="F588" s="30"/>
      <c r="G588" s="30"/>
      <c r="H588" s="44">
        <f>I579+I580+I582+I584+I585+I586+SUM(I583:I583)</f>
        <v>89.58</v>
      </c>
      <c r="I588" s="44"/>
      <c r="J588" s="44">
        <f>K579+K580+K582+K584+K585+K586+SUM(K583:K583)</f>
        <v>658.32999999999993</v>
      </c>
      <c r="K588" s="44"/>
      <c r="O588" s="22">
        <f>I579+I580+I582+I584+I585+I586+SUM(I583:I583)</f>
        <v>89.58</v>
      </c>
      <c r="P588" s="22">
        <f>K579+K580+K582+K584+K585+K586+SUM(K583:K583)</f>
        <v>658.32999999999993</v>
      </c>
      <c r="X588">
        <f>IF(Source!BI495&lt;=1,I579+I580+I582+I584+I585+I586-0, 0)</f>
        <v>0</v>
      </c>
      <c r="Y588">
        <f>IF(Source!BI495=2,I579+I580+I582+I584+I585+I586-0, 0)</f>
        <v>23.58</v>
      </c>
      <c r="Z588">
        <f>IF(Source!BI495=3,I579+I580+I582+I584+I585+I586-0, 0)</f>
        <v>0</v>
      </c>
      <c r="AA588">
        <f>IF(Source!BI495=4,I579+I580+I582+I584+I585+I586,0)</f>
        <v>0</v>
      </c>
    </row>
    <row r="590" spans="1:28" ht="42.75" x14ac:dyDescent="0.2">
      <c r="A590" s="13" t="str">
        <f>Source!E499</f>
        <v>60</v>
      </c>
      <c r="B590" s="14" t="str">
        <f>Source!F499</f>
        <v>4.8-80-2</v>
      </c>
      <c r="C590" s="14" t="s">
        <v>303</v>
      </c>
      <c r="D590" s="16" t="str">
        <f>Source!H499</f>
        <v>100 М КАБЕЛЯ</v>
      </c>
      <c r="E590" s="15">
        <f>Source!I499</f>
        <v>0.08</v>
      </c>
      <c r="F590" s="18"/>
      <c r="G590" s="17"/>
      <c r="H590" s="15"/>
      <c r="I590" s="19"/>
      <c r="J590" s="15"/>
      <c r="K590" s="19"/>
      <c r="Q590">
        <f>ROUND((Source!DN499/100)*ROUND((ROUND((Source!AF499*Source!AV499*Source!I499),2)),2), 2)</f>
        <v>17.45</v>
      </c>
      <c r="R590">
        <f>Source!X499</f>
        <v>348.03</v>
      </c>
      <c r="S590">
        <f>ROUND((Source!DO499/100)*ROUND((ROUND((Source!AF499*Source!AV499*Source!I499),2)),2), 2)</f>
        <v>10.91</v>
      </c>
      <c r="T590">
        <f>Source!Y499</f>
        <v>166.28</v>
      </c>
      <c r="U590">
        <f>ROUND((175/100)*ROUND((ROUND((Source!AE499*Source!AV499*Source!I499),2)),2), 2)</f>
        <v>1.45</v>
      </c>
      <c r="V590">
        <f>ROUND((157/100)*ROUND(ROUND((ROUND((Source!AE499*Source!AV499*Source!I499),2)*Source!BS499),2), 2), 2)</f>
        <v>32.340000000000003</v>
      </c>
    </row>
    <row r="591" spans="1:28" ht="14.25" x14ac:dyDescent="0.2">
      <c r="A591" s="13"/>
      <c r="B591" s="14"/>
      <c r="C591" s="14" t="s">
        <v>630</v>
      </c>
      <c r="D591" s="16"/>
      <c r="E591" s="15"/>
      <c r="F591" s="18">
        <f>Source!AO499</f>
        <v>194.81</v>
      </c>
      <c r="G591" s="17" t="str">
        <f>Source!DG499</f>
        <v/>
      </c>
      <c r="H591" s="15">
        <f>Source!AV499</f>
        <v>1</v>
      </c>
      <c r="I591" s="19">
        <f>ROUND((ROUND((Source!AF499*Source!AV499*Source!I499),2)),2)</f>
        <v>15.58</v>
      </c>
      <c r="J591" s="15">
        <f>IF(Source!BA499&lt;&gt; 0, Source!BA499, 1)</f>
        <v>24.82</v>
      </c>
      <c r="K591" s="19">
        <f>Source!S499</f>
        <v>386.7</v>
      </c>
      <c r="W591">
        <f>I591</f>
        <v>15.58</v>
      </c>
    </row>
    <row r="592" spans="1:28" ht="14.25" x14ac:dyDescent="0.2">
      <c r="A592" s="13"/>
      <c r="B592" s="14"/>
      <c r="C592" s="14" t="s">
        <v>631</v>
      </c>
      <c r="D592" s="16"/>
      <c r="E592" s="15"/>
      <c r="F592" s="18">
        <f>Source!AM499</f>
        <v>46.11</v>
      </c>
      <c r="G592" s="17" t="str">
        <f>Source!DE499</f>
        <v/>
      </c>
      <c r="H592" s="15">
        <f>Source!AV499</f>
        <v>1</v>
      </c>
      <c r="I592" s="19">
        <f>(ROUND((ROUND(((Source!ET499)*Source!AV499*Source!I499),2)),2)+ROUND((ROUND(((Source!AE499-(Source!EU499))*Source!AV499*Source!I499),2)),2))</f>
        <v>3.69</v>
      </c>
      <c r="J592" s="15">
        <f>IF(Source!BB499&lt;&gt; 0, Source!BB499, 1)</f>
        <v>10.029999999999999</v>
      </c>
      <c r="K592" s="19">
        <f>Source!Q499</f>
        <v>37.01</v>
      </c>
    </row>
    <row r="593" spans="1:28" ht="14.25" x14ac:dyDescent="0.2">
      <c r="A593" s="13"/>
      <c r="B593" s="14"/>
      <c r="C593" s="14" t="s">
        <v>632</v>
      </c>
      <c r="D593" s="16"/>
      <c r="E593" s="15"/>
      <c r="F593" s="18">
        <f>Source!AN499</f>
        <v>10.36</v>
      </c>
      <c r="G593" s="17" t="str">
        <f>Source!DF499</f>
        <v/>
      </c>
      <c r="H593" s="15">
        <f>Source!AV499</f>
        <v>1</v>
      </c>
      <c r="I593" s="21">
        <f>ROUND((ROUND((Source!AE499*Source!AV499*Source!I499),2)),2)</f>
        <v>0.83</v>
      </c>
      <c r="J593" s="15">
        <f>IF(Source!BS499&lt;&gt; 0, Source!BS499, 1)</f>
        <v>24.82</v>
      </c>
      <c r="K593" s="21">
        <f>Source!R499</f>
        <v>20.6</v>
      </c>
      <c r="W593">
        <f>I593</f>
        <v>0.83</v>
      </c>
    </row>
    <row r="594" spans="1:28" ht="14.25" x14ac:dyDescent="0.2">
      <c r="A594" s="13"/>
      <c r="B594" s="14"/>
      <c r="C594" s="14" t="s">
        <v>640</v>
      </c>
      <c r="D594" s="16"/>
      <c r="E594" s="15"/>
      <c r="F594" s="18">
        <f>Source!AL499</f>
        <v>36.049999999999997</v>
      </c>
      <c r="G594" s="17" t="str">
        <f>Source!DD499</f>
        <v/>
      </c>
      <c r="H594" s="15">
        <f>Source!AW499</f>
        <v>1</v>
      </c>
      <c r="I594" s="19">
        <f>ROUND((ROUND((Source!AC499*Source!AW499*Source!I499),2)),2)</f>
        <v>2.88</v>
      </c>
      <c r="J594" s="15">
        <f>IF(Source!BC499&lt;&gt; 0, Source!BC499, 1)</f>
        <v>5.82</v>
      </c>
      <c r="K594" s="19">
        <f>Source!P499</f>
        <v>16.760000000000002</v>
      </c>
    </row>
    <row r="595" spans="1:28" ht="14.25" x14ac:dyDescent="0.2">
      <c r="A595" s="13"/>
      <c r="B595" s="14"/>
      <c r="C595" s="14" t="s">
        <v>633</v>
      </c>
      <c r="D595" s="16" t="s">
        <v>634</v>
      </c>
      <c r="E595" s="15">
        <f>Source!DN499</f>
        <v>112</v>
      </c>
      <c r="F595" s="18"/>
      <c r="G595" s="17"/>
      <c r="H595" s="15"/>
      <c r="I595" s="19">
        <f>SUM(Q590:Q594)</f>
        <v>17.45</v>
      </c>
      <c r="J595" s="15">
        <f>Source!BZ499</f>
        <v>90</v>
      </c>
      <c r="K595" s="19">
        <f>SUM(R590:R594)</f>
        <v>348.03</v>
      </c>
    </row>
    <row r="596" spans="1:28" ht="14.25" x14ac:dyDescent="0.2">
      <c r="A596" s="13"/>
      <c r="B596" s="14"/>
      <c r="C596" s="14" t="s">
        <v>635</v>
      </c>
      <c r="D596" s="16" t="s">
        <v>634</v>
      </c>
      <c r="E596" s="15">
        <f>Source!DO499</f>
        <v>70</v>
      </c>
      <c r="F596" s="18"/>
      <c r="G596" s="17"/>
      <c r="H596" s="15"/>
      <c r="I596" s="19">
        <f>SUM(S590:S595)</f>
        <v>10.91</v>
      </c>
      <c r="J596" s="15">
        <f>Source!CA499</f>
        <v>43</v>
      </c>
      <c r="K596" s="19">
        <f>SUM(T590:T595)</f>
        <v>166.28</v>
      </c>
    </row>
    <row r="597" spans="1:28" ht="14.25" x14ac:dyDescent="0.2">
      <c r="A597" s="13"/>
      <c r="B597" s="14"/>
      <c r="C597" s="14" t="s">
        <v>636</v>
      </c>
      <c r="D597" s="16" t="s">
        <v>634</v>
      </c>
      <c r="E597" s="15">
        <f>175</f>
        <v>175</v>
      </c>
      <c r="F597" s="18"/>
      <c r="G597" s="17"/>
      <c r="H597" s="15"/>
      <c r="I597" s="19">
        <f>SUM(U590:U596)</f>
        <v>1.45</v>
      </c>
      <c r="J597" s="15">
        <f>157</f>
        <v>157</v>
      </c>
      <c r="K597" s="19">
        <f>SUM(V590:V596)</f>
        <v>32.340000000000003</v>
      </c>
    </row>
    <row r="598" spans="1:28" ht="14.25" x14ac:dyDescent="0.2">
      <c r="A598" s="23"/>
      <c r="B598" s="24"/>
      <c r="C598" s="24" t="s">
        <v>637</v>
      </c>
      <c r="D598" s="25" t="s">
        <v>638</v>
      </c>
      <c r="E598" s="26">
        <f>Source!AQ499</f>
        <v>15.8</v>
      </c>
      <c r="F598" s="27"/>
      <c r="G598" s="28" t="str">
        <f>Source!DI499</f>
        <v/>
      </c>
      <c r="H598" s="26">
        <f>Source!AV499</f>
        <v>1</v>
      </c>
      <c r="I598" s="29">
        <f>Source!U499</f>
        <v>1.264</v>
      </c>
      <c r="J598" s="26"/>
      <c r="K598" s="29"/>
      <c r="AB598" s="22">
        <f>I598</f>
        <v>1.264</v>
      </c>
    </row>
    <row r="599" spans="1:28" ht="15" x14ac:dyDescent="0.25">
      <c r="A599" s="30"/>
      <c r="B599" s="30"/>
      <c r="C599" s="31" t="s">
        <v>639</v>
      </c>
      <c r="D599" s="30"/>
      <c r="E599" s="30"/>
      <c r="F599" s="30"/>
      <c r="G599" s="30"/>
      <c r="H599" s="44">
        <f>I591+I592+I594+I595+I596+I597</f>
        <v>51.959999999999994</v>
      </c>
      <c r="I599" s="44"/>
      <c r="J599" s="44">
        <f>K591+K592+K594+K595+K596+K597</f>
        <v>987.12</v>
      </c>
      <c r="K599" s="44"/>
      <c r="O599" s="22">
        <f>I591+I592+I594+I595+I596+I597</f>
        <v>51.959999999999994</v>
      </c>
      <c r="P599" s="22">
        <f>K591+K592+K594+K595+K596+K597</f>
        <v>987.12</v>
      </c>
      <c r="X599">
        <f>IF(Source!BI499&lt;=1,I591+I592+I594+I595+I596+I597-0, 0)</f>
        <v>0</v>
      </c>
      <c r="Y599">
        <f>IF(Source!BI499=2,I591+I592+I594+I595+I596+I597-0, 0)</f>
        <v>51.959999999999994</v>
      </c>
      <c r="Z599">
        <f>IF(Source!BI499=3,I591+I592+I594+I595+I596+I597-0, 0)</f>
        <v>0</v>
      </c>
      <c r="AA599">
        <f>IF(Source!BI499=4,I591+I592+I594+I595+I596+I597,0)</f>
        <v>0</v>
      </c>
    </row>
    <row r="601" spans="1:28" ht="42.75" x14ac:dyDescent="0.2">
      <c r="A601" s="23" t="str">
        <f>Source!E501</f>
        <v>61</v>
      </c>
      <c r="B601" s="24" t="str">
        <f>Source!F501</f>
        <v>1.23-8-78</v>
      </c>
      <c r="C601" s="24" t="s">
        <v>308</v>
      </c>
      <c r="D601" s="25" t="str">
        <f>Source!H501</f>
        <v>км</v>
      </c>
      <c r="E601" s="26">
        <f>Source!I501</f>
        <v>8.1600000000000006E-3</v>
      </c>
      <c r="F601" s="27">
        <f>Source!AL501</f>
        <v>59838.55</v>
      </c>
      <c r="G601" s="28" t="str">
        <f>Source!DD501</f>
        <v/>
      </c>
      <c r="H601" s="26">
        <f>Source!AW501</f>
        <v>1</v>
      </c>
      <c r="I601" s="29">
        <f>ROUND((ROUND((Source!AC501*Source!AW501*Source!I501),2)),2)</f>
        <v>488.28</v>
      </c>
      <c r="J601" s="26">
        <f>IF(Source!BC501&lt;&gt; 0, Source!BC501, 1)</f>
        <v>7.2</v>
      </c>
      <c r="K601" s="29">
        <f>Source!P501</f>
        <v>3515.62</v>
      </c>
      <c r="Q601">
        <f>ROUND((Source!DN501/100)*ROUND((ROUND((Source!AF501*Source!AV501*Source!I501),2)),2), 2)</f>
        <v>0</v>
      </c>
      <c r="R601">
        <f>Source!X501</f>
        <v>0</v>
      </c>
      <c r="S601">
        <f>ROUND((Source!DO501/100)*ROUND((ROUND((Source!AF501*Source!AV501*Source!I501),2)),2), 2)</f>
        <v>0</v>
      </c>
      <c r="T601">
        <f>Source!Y501</f>
        <v>0</v>
      </c>
      <c r="U601">
        <f>ROUND((175/100)*ROUND((ROUND((Source!AE501*Source!AV501*Source!I501),2)),2), 2)</f>
        <v>0</v>
      </c>
      <c r="V601">
        <f>ROUND((157/100)*ROUND(ROUND((ROUND((Source!AE501*Source!AV501*Source!I501),2)*Source!BS501),2), 2), 2)</f>
        <v>0</v>
      </c>
    </row>
    <row r="602" spans="1:28" ht="15" x14ac:dyDescent="0.25">
      <c r="A602" s="30"/>
      <c r="B602" s="30"/>
      <c r="C602" s="31" t="s">
        <v>639</v>
      </c>
      <c r="D602" s="30"/>
      <c r="E602" s="30"/>
      <c r="F602" s="30"/>
      <c r="G602" s="30"/>
      <c r="H602" s="44">
        <f>I601</f>
        <v>488.28</v>
      </c>
      <c r="I602" s="44"/>
      <c r="J602" s="44">
        <f>K601</f>
        <v>3515.62</v>
      </c>
      <c r="K602" s="44"/>
      <c r="O602" s="22">
        <f>I601</f>
        <v>488.28</v>
      </c>
      <c r="P602" s="22">
        <f>K601</f>
        <v>3515.62</v>
      </c>
      <c r="X602">
        <f>IF(Source!BI501&lt;=1,I601-0, 0)</f>
        <v>0</v>
      </c>
      <c r="Y602">
        <f>IF(Source!BI501=2,I601-0, 0)</f>
        <v>488.28</v>
      </c>
      <c r="Z602">
        <f>IF(Source!BI501=3,I601-0, 0)</f>
        <v>0</v>
      </c>
      <c r="AA602">
        <f>IF(Source!BI501=4,I601,0)</f>
        <v>0</v>
      </c>
    </row>
    <row r="604" spans="1:28" ht="85.5" x14ac:dyDescent="0.2">
      <c r="A604" s="13" t="str">
        <f>Source!E503</f>
        <v>62</v>
      </c>
      <c r="B604" s="14" t="str">
        <f>Source!F503</f>
        <v>4.8-94-1</v>
      </c>
      <c r="C604" s="14" t="s">
        <v>430</v>
      </c>
      <c r="D604" s="16" t="str">
        <f>Source!H503</f>
        <v>1  ШТ.</v>
      </c>
      <c r="E604" s="15">
        <f>Source!I503</f>
        <v>4</v>
      </c>
      <c r="F604" s="18"/>
      <c r="G604" s="17"/>
      <c r="H604" s="15"/>
      <c r="I604" s="19"/>
      <c r="J604" s="15"/>
      <c r="K604" s="19"/>
      <c r="Q604">
        <f>ROUND((Source!DN503/100)*ROUND((ROUND((Source!AF503*Source!AV503*Source!I503),2)),2), 2)</f>
        <v>75.67</v>
      </c>
      <c r="R604">
        <f>Source!X503</f>
        <v>1509.16</v>
      </c>
      <c r="S604">
        <f>ROUND((Source!DO503/100)*ROUND((ROUND((Source!AF503*Source!AV503*Source!I503),2)),2), 2)</f>
        <v>47.29</v>
      </c>
      <c r="T604">
        <f>Source!Y503</f>
        <v>721.04</v>
      </c>
      <c r="U604">
        <f>ROUND((175/100)*ROUND((ROUND((Source!AE503*Source!AV503*Source!I503),2)),2), 2)</f>
        <v>0</v>
      </c>
      <c r="V604">
        <f>ROUND((157/100)*ROUND(ROUND((ROUND((Source!AE503*Source!AV503*Source!I503),2)*Source!BS503),2), 2), 2)</f>
        <v>0</v>
      </c>
    </row>
    <row r="605" spans="1:28" ht="14.25" x14ac:dyDescent="0.2">
      <c r="A605" s="13"/>
      <c r="B605" s="14"/>
      <c r="C605" s="14" t="s">
        <v>630</v>
      </c>
      <c r="D605" s="16"/>
      <c r="E605" s="15"/>
      <c r="F605" s="18">
        <f>Source!AO503</f>
        <v>16.89</v>
      </c>
      <c r="G605" s="17" t="str">
        <f>Source!DG503</f>
        <v/>
      </c>
      <c r="H605" s="15">
        <f>Source!AV503</f>
        <v>1</v>
      </c>
      <c r="I605" s="19">
        <f>ROUND((ROUND((Source!AF503*Source!AV503*Source!I503),2)),2)</f>
        <v>67.56</v>
      </c>
      <c r="J605" s="15">
        <f>IF(Source!BA503&lt;&gt; 0, Source!BA503, 1)</f>
        <v>24.82</v>
      </c>
      <c r="K605" s="19">
        <f>Source!S503</f>
        <v>1676.84</v>
      </c>
      <c r="W605">
        <f>I605</f>
        <v>67.56</v>
      </c>
    </row>
    <row r="606" spans="1:28" ht="14.25" x14ac:dyDescent="0.2">
      <c r="A606" s="13"/>
      <c r="B606" s="14"/>
      <c r="C606" s="14" t="s">
        <v>640</v>
      </c>
      <c r="D606" s="16"/>
      <c r="E606" s="15"/>
      <c r="F606" s="18">
        <f>Source!AL503</f>
        <v>4.34</v>
      </c>
      <c r="G606" s="17" t="str">
        <f>Source!DD503</f>
        <v/>
      </c>
      <c r="H606" s="15">
        <f>Source!AW503</f>
        <v>1</v>
      </c>
      <c r="I606" s="19">
        <f>ROUND((ROUND((Source!AC503*Source!AW503*Source!I503),2)),2)</f>
        <v>17.36</v>
      </c>
      <c r="J606" s="15">
        <f>IF(Source!BC503&lt;&gt; 0, Source!BC503, 1)</f>
        <v>5.82</v>
      </c>
      <c r="K606" s="19">
        <f>Source!P503</f>
        <v>101.04</v>
      </c>
    </row>
    <row r="607" spans="1:28" ht="14.25" x14ac:dyDescent="0.2">
      <c r="A607" s="13"/>
      <c r="B607" s="14"/>
      <c r="C607" s="14" t="s">
        <v>633</v>
      </c>
      <c r="D607" s="16" t="s">
        <v>634</v>
      </c>
      <c r="E607" s="15">
        <f>Source!DN503</f>
        <v>112</v>
      </c>
      <c r="F607" s="18"/>
      <c r="G607" s="17"/>
      <c r="H607" s="15"/>
      <c r="I607" s="19">
        <f>SUM(Q604:Q606)</f>
        <v>75.67</v>
      </c>
      <c r="J607" s="15">
        <f>Source!BZ503</f>
        <v>90</v>
      </c>
      <c r="K607" s="19">
        <f>SUM(R604:R606)</f>
        <v>1509.16</v>
      </c>
    </row>
    <row r="608" spans="1:28" ht="14.25" x14ac:dyDescent="0.2">
      <c r="A608" s="13"/>
      <c r="B608" s="14"/>
      <c r="C608" s="14" t="s">
        <v>635</v>
      </c>
      <c r="D608" s="16" t="s">
        <v>634</v>
      </c>
      <c r="E608" s="15">
        <f>Source!DO503</f>
        <v>70</v>
      </c>
      <c r="F608" s="18"/>
      <c r="G608" s="17"/>
      <c r="H608" s="15"/>
      <c r="I608" s="19">
        <f>SUM(S604:S607)</f>
        <v>47.29</v>
      </c>
      <c r="J608" s="15">
        <f>Source!CA503</f>
        <v>43</v>
      </c>
      <c r="K608" s="19">
        <f>SUM(T604:T607)</f>
        <v>721.04</v>
      </c>
    </row>
    <row r="609" spans="1:28" ht="14.25" x14ac:dyDescent="0.2">
      <c r="A609" s="23"/>
      <c r="B609" s="24"/>
      <c r="C609" s="24" t="s">
        <v>637</v>
      </c>
      <c r="D609" s="25" t="s">
        <v>638</v>
      </c>
      <c r="E609" s="26">
        <f>Source!AQ503</f>
        <v>1.37</v>
      </c>
      <c r="F609" s="27"/>
      <c r="G609" s="28" t="str">
        <f>Source!DI503</f>
        <v/>
      </c>
      <c r="H609" s="26">
        <f>Source!AV503</f>
        <v>1</v>
      </c>
      <c r="I609" s="29">
        <f>Source!U503</f>
        <v>5.48</v>
      </c>
      <c r="J609" s="26"/>
      <c r="K609" s="29"/>
      <c r="AB609" s="22">
        <f>I609</f>
        <v>5.48</v>
      </c>
    </row>
    <row r="610" spans="1:28" ht="15" x14ac:dyDescent="0.25">
      <c r="A610" s="30"/>
      <c r="B610" s="30"/>
      <c r="C610" s="31" t="s">
        <v>639</v>
      </c>
      <c r="D610" s="30"/>
      <c r="E610" s="30"/>
      <c r="F610" s="30"/>
      <c r="G610" s="30"/>
      <c r="H610" s="44">
        <f>I605+I606+I607+I608</f>
        <v>207.88</v>
      </c>
      <c r="I610" s="44"/>
      <c r="J610" s="44">
        <f>K605+K606+K607+K608</f>
        <v>4008.08</v>
      </c>
      <c r="K610" s="44"/>
      <c r="O610" s="22">
        <f>I605+I606+I607+I608</f>
        <v>207.88</v>
      </c>
      <c r="P610" s="22">
        <f>K605+K606+K607+K608</f>
        <v>4008.08</v>
      </c>
      <c r="X610">
        <f>IF(Source!BI503&lt;=1,I605+I606+I607+I608-0, 0)</f>
        <v>0</v>
      </c>
      <c r="Y610">
        <f>IF(Source!BI503=2,I605+I606+I607+I608-0, 0)</f>
        <v>207.88</v>
      </c>
      <c r="Z610">
        <f>IF(Source!BI503=3,I605+I606+I607+I608-0, 0)</f>
        <v>0</v>
      </c>
      <c r="AA610">
        <f>IF(Source!BI503=4,I605+I606+I607+I608,0)</f>
        <v>0</v>
      </c>
    </row>
    <row r="612" spans="1:28" ht="71.25" x14ac:dyDescent="0.2">
      <c r="A612" s="23" t="str">
        <f>Source!E505</f>
        <v>63</v>
      </c>
      <c r="B612" s="24" t="str">
        <f>Source!F505</f>
        <v>1.21-5-279</v>
      </c>
      <c r="C612" s="24" t="s">
        <v>436</v>
      </c>
      <c r="D612" s="25" t="str">
        <f>Source!H505</f>
        <v>КОМПЛЕКТ</v>
      </c>
      <c r="E612" s="26">
        <f>Source!I505</f>
        <v>4</v>
      </c>
      <c r="F612" s="27">
        <f>Source!AL505</f>
        <v>257.39999999999998</v>
      </c>
      <c r="G612" s="28" t="str">
        <f>Source!DD505</f>
        <v/>
      </c>
      <c r="H612" s="26">
        <f>Source!AW505</f>
        <v>1</v>
      </c>
      <c r="I612" s="29">
        <f>ROUND((ROUND((Source!AC505*Source!AW505*Source!I505),2)),2)</f>
        <v>1029.5999999999999</v>
      </c>
      <c r="J612" s="26">
        <f>IF(Source!BC505&lt;&gt; 0, Source!BC505, 1)</f>
        <v>2.4</v>
      </c>
      <c r="K612" s="29">
        <f>Source!P505</f>
        <v>2471.04</v>
      </c>
      <c r="Q612">
        <f>ROUND((Source!DN505/100)*ROUND((ROUND((Source!AF505*Source!AV505*Source!I505),2)),2), 2)</f>
        <v>0</v>
      </c>
      <c r="R612">
        <f>Source!X505</f>
        <v>0</v>
      </c>
      <c r="S612">
        <f>ROUND((Source!DO505/100)*ROUND((ROUND((Source!AF505*Source!AV505*Source!I505),2)),2), 2)</f>
        <v>0</v>
      </c>
      <c r="T612">
        <f>Source!Y505</f>
        <v>0</v>
      </c>
      <c r="U612">
        <f>ROUND((175/100)*ROUND((ROUND((Source!AE505*Source!AV505*Source!I505),2)),2), 2)</f>
        <v>0</v>
      </c>
      <c r="V612">
        <f>ROUND((157/100)*ROUND(ROUND((ROUND((Source!AE505*Source!AV505*Source!I505),2)*Source!BS505),2), 2), 2)</f>
        <v>0</v>
      </c>
    </row>
    <row r="613" spans="1:28" ht="15" x14ac:dyDescent="0.25">
      <c r="A613" s="30"/>
      <c r="B613" s="30"/>
      <c r="C613" s="31" t="s">
        <v>639</v>
      </c>
      <c r="D613" s="30"/>
      <c r="E613" s="30"/>
      <c r="F613" s="30"/>
      <c r="G613" s="30"/>
      <c r="H613" s="44">
        <f>I612</f>
        <v>1029.5999999999999</v>
      </c>
      <c r="I613" s="44"/>
      <c r="J613" s="44">
        <f>K612</f>
        <v>2471.04</v>
      </c>
      <c r="K613" s="44"/>
      <c r="O613" s="22">
        <f>I612</f>
        <v>1029.5999999999999</v>
      </c>
      <c r="P613" s="22">
        <f>K612</f>
        <v>2471.04</v>
      </c>
      <c r="X613">
        <f>IF(Source!BI505&lt;=1,I612-0, 0)</f>
        <v>0</v>
      </c>
      <c r="Y613">
        <f>IF(Source!BI505=2,I612-0, 0)</f>
        <v>1029.5999999999999</v>
      </c>
      <c r="Z613">
        <f>IF(Source!BI505=3,I612-0, 0)</f>
        <v>0</v>
      </c>
      <c r="AA613">
        <f>IF(Source!BI505=4,I612,0)</f>
        <v>0</v>
      </c>
    </row>
    <row r="615" spans="1:28" ht="28.5" x14ac:dyDescent="0.2">
      <c r="A615" s="13" t="str">
        <f>Source!E507</f>
        <v>64</v>
      </c>
      <c r="B615" s="14" t="str">
        <f>Source!F507</f>
        <v>4.8-301-1</v>
      </c>
      <c r="C615" s="14" t="s">
        <v>441</v>
      </c>
      <c r="D615" s="16" t="str">
        <f>Source!H507</f>
        <v>100 компл.</v>
      </c>
      <c r="E615" s="15">
        <f>Source!I507</f>
        <v>0.04</v>
      </c>
      <c r="F615" s="18"/>
      <c r="G615" s="17"/>
      <c r="H615" s="15"/>
      <c r="I615" s="19"/>
      <c r="J615" s="15"/>
      <c r="K615" s="19"/>
      <c r="Q615">
        <f>ROUND((Source!DN507/100)*ROUND((ROUND((Source!AF507*Source!AV507*Source!I507),2)),2), 2)</f>
        <v>96.16</v>
      </c>
      <c r="R615">
        <f>Source!X507</f>
        <v>1917.95</v>
      </c>
      <c r="S615">
        <f>ROUND((Source!DO507/100)*ROUND((ROUND((Source!AF507*Source!AV507*Source!I507),2)),2), 2)</f>
        <v>60.1</v>
      </c>
      <c r="T615">
        <f>Source!Y507</f>
        <v>916.35</v>
      </c>
      <c r="U615">
        <f>ROUND((175/100)*ROUND((ROUND((Source!AE507*Source!AV507*Source!I507),2)),2), 2)</f>
        <v>4.34</v>
      </c>
      <c r="V615">
        <f>ROUND((157/100)*ROUND(ROUND((ROUND((Source!AE507*Source!AV507*Source!I507),2)*Source!BS507),2), 2), 2)</f>
        <v>96.63</v>
      </c>
    </row>
    <row r="616" spans="1:28" ht="14.25" x14ac:dyDescent="0.2">
      <c r="A616" s="13"/>
      <c r="B616" s="14"/>
      <c r="C616" s="14" t="s">
        <v>630</v>
      </c>
      <c r="D616" s="16"/>
      <c r="E616" s="15"/>
      <c r="F616" s="18">
        <f>Source!AO507</f>
        <v>2146.46</v>
      </c>
      <c r="G616" s="17" t="str">
        <f>Source!DG507</f>
        <v/>
      </c>
      <c r="H616" s="15">
        <f>Source!AV507</f>
        <v>1</v>
      </c>
      <c r="I616" s="19">
        <f>ROUND((ROUND((Source!AF507*Source!AV507*Source!I507),2)),2)</f>
        <v>85.86</v>
      </c>
      <c r="J616" s="15">
        <f>IF(Source!BA507&lt;&gt; 0, Source!BA507, 1)</f>
        <v>24.82</v>
      </c>
      <c r="K616" s="19">
        <f>Source!S507</f>
        <v>2131.0500000000002</v>
      </c>
      <c r="W616">
        <f>I616</f>
        <v>85.86</v>
      </c>
    </row>
    <row r="617" spans="1:28" ht="14.25" x14ac:dyDescent="0.2">
      <c r="A617" s="13"/>
      <c r="B617" s="14"/>
      <c r="C617" s="14" t="s">
        <v>631</v>
      </c>
      <c r="D617" s="16"/>
      <c r="E617" s="15"/>
      <c r="F617" s="18">
        <f>Source!AM507</f>
        <v>715.22</v>
      </c>
      <c r="G617" s="17" t="str">
        <f>Source!DE507</f>
        <v/>
      </c>
      <c r="H617" s="15">
        <f>Source!AV507</f>
        <v>1</v>
      </c>
      <c r="I617" s="19">
        <f>(ROUND((ROUND(((Source!ET507)*Source!AV507*Source!I507),2)),2)+ROUND((ROUND(((Source!AE507-(Source!EU507))*Source!AV507*Source!I507),2)),2))</f>
        <v>28.61</v>
      </c>
      <c r="J617" s="15">
        <f>IF(Source!BB507&lt;&gt; 0, Source!BB507, 1)</f>
        <v>7.39</v>
      </c>
      <c r="K617" s="19">
        <f>Source!Q507</f>
        <v>211.43</v>
      </c>
    </row>
    <row r="618" spans="1:28" ht="14.25" x14ac:dyDescent="0.2">
      <c r="A618" s="13"/>
      <c r="B618" s="14"/>
      <c r="C618" s="14" t="s">
        <v>632</v>
      </c>
      <c r="D618" s="16"/>
      <c r="E618" s="15"/>
      <c r="F618" s="18">
        <f>Source!AN507</f>
        <v>62.01</v>
      </c>
      <c r="G618" s="17" t="str">
        <f>Source!DF507</f>
        <v/>
      </c>
      <c r="H618" s="15">
        <f>Source!AV507</f>
        <v>1</v>
      </c>
      <c r="I618" s="21">
        <f>ROUND((ROUND((Source!AE507*Source!AV507*Source!I507),2)),2)</f>
        <v>2.48</v>
      </c>
      <c r="J618" s="15">
        <f>IF(Source!BS507&lt;&gt; 0, Source!BS507, 1)</f>
        <v>24.82</v>
      </c>
      <c r="K618" s="21">
        <f>Source!R507</f>
        <v>61.55</v>
      </c>
      <c r="W618">
        <f>I618</f>
        <v>2.48</v>
      </c>
    </row>
    <row r="619" spans="1:28" ht="14.25" x14ac:dyDescent="0.2">
      <c r="A619" s="13"/>
      <c r="B619" s="14"/>
      <c r="C619" s="14" t="s">
        <v>640</v>
      </c>
      <c r="D619" s="16"/>
      <c r="E619" s="15"/>
      <c r="F619" s="18">
        <f>Source!AL507</f>
        <v>519.45000000000005</v>
      </c>
      <c r="G619" s="17" t="str">
        <f>Source!DD507</f>
        <v/>
      </c>
      <c r="H619" s="15">
        <f>Source!AW507</f>
        <v>1</v>
      </c>
      <c r="I619" s="19">
        <f>ROUND((ROUND((Source!AC507*Source!AW507*Source!I507),2)),2)</f>
        <v>20.78</v>
      </c>
      <c r="J619" s="15">
        <f>IF(Source!BC507&lt;&gt; 0, Source!BC507, 1)</f>
        <v>5.82</v>
      </c>
      <c r="K619" s="19">
        <f>Source!P507</f>
        <v>120.94</v>
      </c>
    </row>
    <row r="620" spans="1:28" ht="14.25" x14ac:dyDescent="0.2">
      <c r="A620" s="13"/>
      <c r="B620" s="14"/>
      <c r="C620" s="14" t="s">
        <v>633</v>
      </c>
      <c r="D620" s="16" t="s">
        <v>634</v>
      </c>
      <c r="E620" s="15">
        <f>Source!DN507</f>
        <v>112</v>
      </c>
      <c r="F620" s="18"/>
      <c r="G620" s="17"/>
      <c r="H620" s="15"/>
      <c r="I620" s="19">
        <f>SUM(Q615:Q619)</f>
        <v>96.16</v>
      </c>
      <c r="J620" s="15">
        <f>Source!BZ507</f>
        <v>90</v>
      </c>
      <c r="K620" s="19">
        <f>SUM(R615:R619)</f>
        <v>1917.95</v>
      </c>
    </row>
    <row r="621" spans="1:28" ht="14.25" x14ac:dyDescent="0.2">
      <c r="A621" s="13"/>
      <c r="B621" s="14"/>
      <c r="C621" s="14" t="s">
        <v>635</v>
      </c>
      <c r="D621" s="16" t="s">
        <v>634</v>
      </c>
      <c r="E621" s="15">
        <f>Source!DO507</f>
        <v>70</v>
      </c>
      <c r="F621" s="18"/>
      <c r="G621" s="17"/>
      <c r="H621" s="15"/>
      <c r="I621" s="19">
        <f>SUM(S615:S620)</f>
        <v>60.1</v>
      </c>
      <c r="J621" s="15">
        <f>Source!CA507</f>
        <v>43</v>
      </c>
      <c r="K621" s="19">
        <f>SUM(T615:T620)</f>
        <v>916.35</v>
      </c>
    </row>
    <row r="622" spans="1:28" ht="14.25" x14ac:dyDescent="0.2">
      <c r="A622" s="13"/>
      <c r="B622" s="14"/>
      <c r="C622" s="14" t="s">
        <v>636</v>
      </c>
      <c r="D622" s="16" t="s">
        <v>634</v>
      </c>
      <c r="E622" s="15">
        <f>175</f>
        <v>175</v>
      </c>
      <c r="F622" s="18"/>
      <c r="G622" s="17"/>
      <c r="H622" s="15"/>
      <c r="I622" s="19">
        <f>SUM(U615:U621)</f>
        <v>4.34</v>
      </c>
      <c r="J622" s="15">
        <f>157</f>
        <v>157</v>
      </c>
      <c r="K622" s="19">
        <f>SUM(V615:V621)</f>
        <v>96.63</v>
      </c>
    </row>
    <row r="623" spans="1:28" ht="14.25" x14ac:dyDescent="0.2">
      <c r="A623" s="23"/>
      <c r="B623" s="24"/>
      <c r="C623" s="24" t="s">
        <v>637</v>
      </c>
      <c r="D623" s="25" t="s">
        <v>638</v>
      </c>
      <c r="E623" s="26">
        <f>Source!AQ507</f>
        <v>155.88999999999999</v>
      </c>
      <c r="F623" s="27"/>
      <c r="G623" s="28" t="str">
        <f>Source!DI507</f>
        <v/>
      </c>
      <c r="H623" s="26">
        <f>Source!AV507</f>
        <v>1</v>
      </c>
      <c r="I623" s="29">
        <f>Source!U507</f>
        <v>6.2355999999999998</v>
      </c>
      <c r="J623" s="26"/>
      <c r="K623" s="29"/>
      <c r="AB623" s="22">
        <f>I623</f>
        <v>6.2355999999999998</v>
      </c>
    </row>
    <row r="624" spans="1:28" ht="15" x14ac:dyDescent="0.25">
      <c r="A624" s="30"/>
      <c r="B624" s="30"/>
      <c r="C624" s="31" t="s">
        <v>639</v>
      </c>
      <c r="D624" s="30"/>
      <c r="E624" s="30"/>
      <c r="F624" s="30"/>
      <c r="G624" s="30"/>
      <c r="H624" s="44">
        <f>I616+I617+I619+I620+I621+I622</f>
        <v>295.84999999999997</v>
      </c>
      <c r="I624" s="44"/>
      <c r="J624" s="44">
        <f>K616+K617+K619+K620+K621+K622</f>
        <v>5394.35</v>
      </c>
      <c r="K624" s="44"/>
      <c r="O624" s="22">
        <f>I616+I617+I619+I620+I621+I622</f>
        <v>295.84999999999997</v>
      </c>
      <c r="P624" s="22">
        <f>K616+K617+K619+K620+K621+K622</f>
        <v>5394.35</v>
      </c>
      <c r="X624">
        <f>IF(Source!BI507&lt;=1,I616+I617+I619+I620+I621+I622-0, 0)</f>
        <v>0</v>
      </c>
      <c r="Y624">
        <f>IF(Source!BI507=2,I616+I617+I619+I620+I621+I622-0, 0)</f>
        <v>295.84999999999997</v>
      </c>
      <c r="Z624">
        <f>IF(Source!BI507=3,I616+I617+I619+I620+I621+I622-0, 0)</f>
        <v>0</v>
      </c>
      <c r="AA624">
        <f>IF(Source!BI507=4,I616+I617+I619+I620+I621+I622,0)</f>
        <v>0</v>
      </c>
    </row>
    <row r="626" spans="1:28" ht="28.5" x14ac:dyDescent="0.2">
      <c r="A626" s="23" t="str">
        <f>Source!E509</f>
        <v>65</v>
      </c>
      <c r="B626" s="24" t="str">
        <f>Source!F509</f>
        <v>1.21-5-1069</v>
      </c>
      <c r="C626" s="24" t="s">
        <v>448</v>
      </c>
      <c r="D626" s="25" t="str">
        <f>Source!H509</f>
        <v>КОМПЛЕКТ</v>
      </c>
      <c r="E626" s="26">
        <f>Source!I509</f>
        <v>4</v>
      </c>
      <c r="F626" s="27">
        <f>Source!AL509</f>
        <v>153.63</v>
      </c>
      <c r="G626" s="28" t="str">
        <f>Source!DD509</f>
        <v/>
      </c>
      <c r="H626" s="26">
        <f>Source!AW509</f>
        <v>1</v>
      </c>
      <c r="I626" s="29">
        <f>ROUND((ROUND((Source!AC509*Source!AW509*Source!I509),2)),2)</f>
        <v>614.52</v>
      </c>
      <c r="J626" s="26">
        <f>IF(Source!BC509&lt;&gt; 0, Source!BC509, 1)</f>
        <v>2.02</v>
      </c>
      <c r="K626" s="29">
        <f>Source!P509</f>
        <v>1241.33</v>
      </c>
      <c r="Q626">
        <f>ROUND((Source!DN509/100)*ROUND((ROUND((Source!AF509*Source!AV509*Source!I509),2)),2), 2)</f>
        <v>0</v>
      </c>
      <c r="R626">
        <f>Source!X509</f>
        <v>0</v>
      </c>
      <c r="S626">
        <f>ROUND((Source!DO509/100)*ROUND((ROUND((Source!AF509*Source!AV509*Source!I509),2)),2), 2)</f>
        <v>0</v>
      </c>
      <c r="T626">
        <f>Source!Y509</f>
        <v>0</v>
      </c>
      <c r="U626">
        <f>ROUND((175/100)*ROUND((ROUND((Source!AE509*Source!AV509*Source!I509),2)),2), 2)</f>
        <v>0</v>
      </c>
      <c r="V626">
        <f>ROUND((157/100)*ROUND(ROUND((ROUND((Source!AE509*Source!AV509*Source!I509),2)*Source!BS509),2), 2), 2)</f>
        <v>0</v>
      </c>
    </row>
    <row r="627" spans="1:28" ht="15" x14ac:dyDescent="0.25">
      <c r="A627" s="30"/>
      <c r="B627" s="30"/>
      <c r="C627" s="31" t="s">
        <v>639</v>
      </c>
      <c r="D627" s="30"/>
      <c r="E627" s="30"/>
      <c r="F627" s="30"/>
      <c r="G627" s="30"/>
      <c r="H627" s="44">
        <f>I626</f>
        <v>614.52</v>
      </c>
      <c r="I627" s="44"/>
      <c r="J627" s="44">
        <f>K626</f>
        <v>1241.33</v>
      </c>
      <c r="K627" s="44"/>
      <c r="O627" s="22">
        <f>I626</f>
        <v>614.52</v>
      </c>
      <c r="P627" s="22">
        <f>K626</f>
        <v>1241.33</v>
      </c>
      <c r="X627">
        <f>IF(Source!BI509&lt;=1,I626-0, 0)</f>
        <v>0</v>
      </c>
      <c r="Y627">
        <f>IF(Source!BI509=2,I626-0, 0)</f>
        <v>614.52</v>
      </c>
      <c r="Z627">
        <f>IF(Source!BI509=3,I626-0, 0)</f>
        <v>0</v>
      </c>
      <c r="AA627">
        <f>IF(Source!BI509=4,I626,0)</f>
        <v>0</v>
      </c>
    </row>
    <row r="629" spans="1:28" ht="28.5" x14ac:dyDescent="0.2">
      <c r="A629" s="13" t="str">
        <f>Source!E511</f>
        <v>66</v>
      </c>
      <c r="B629" s="14" t="str">
        <f>Source!F511</f>
        <v>4.8-117-1</v>
      </c>
      <c r="C629" s="14" t="s">
        <v>452</v>
      </c>
      <c r="D629" s="16" t="str">
        <f>Source!H511</f>
        <v>1  ШТ.</v>
      </c>
      <c r="E629" s="15">
        <f>Source!I511</f>
        <v>2</v>
      </c>
      <c r="F629" s="18"/>
      <c r="G629" s="17"/>
      <c r="H629" s="15"/>
      <c r="I629" s="19"/>
      <c r="J629" s="15"/>
      <c r="K629" s="19"/>
      <c r="Q629">
        <f>ROUND((Source!DN511/100)*ROUND((ROUND((Source!AF511*Source!AV511*Source!I511),2)),2), 2)</f>
        <v>53.89</v>
      </c>
      <c r="R629">
        <f>Source!X511</f>
        <v>1074.9100000000001</v>
      </c>
      <c r="S629">
        <f>ROUND((Source!DO511/100)*ROUND((ROUND((Source!AF511*Source!AV511*Source!I511),2)),2), 2)</f>
        <v>33.68</v>
      </c>
      <c r="T629">
        <f>Source!Y511</f>
        <v>513.57000000000005</v>
      </c>
      <c r="U629">
        <f>ROUND((175/100)*ROUND((ROUND((Source!AE511*Source!AV511*Source!I511),2)),2), 2)</f>
        <v>0</v>
      </c>
      <c r="V629">
        <f>ROUND((157/100)*ROUND(ROUND((ROUND((Source!AE511*Source!AV511*Source!I511),2)*Source!BS511),2), 2), 2)</f>
        <v>0</v>
      </c>
    </row>
    <row r="630" spans="1:28" ht="14.25" x14ac:dyDescent="0.2">
      <c r="A630" s="13"/>
      <c r="B630" s="14"/>
      <c r="C630" s="14" t="s">
        <v>630</v>
      </c>
      <c r="D630" s="16"/>
      <c r="E630" s="15"/>
      <c r="F630" s="18">
        <f>Source!AO511</f>
        <v>24.06</v>
      </c>
      <c r="G630" s="17" t="str">
        <f>Source!DG511</f>
        <v/>
      </c>
      <c r="H630" s="15">
        <f>Source!AV511</f>
        <v>1</v>
      </c>
      <c r="I630" s="19">
        <f>ROUND((ROUND((Source!AF511*Source!AV511*Source!I511),2)),2)</f>
        <v>48.12</v>
      </c>
      <c r="J630" s="15">
        <f>IF(Source!BA511&lt;&gt; 0, Source!BA511, 1)</f>
        <v>24.82</v>
      </c>
      <c r="K630" s="19">
        <f>Source!S511</f>
        <v>1194.3399999999999</v>
      </c>
      <c r="W630">
        <f>I630</f>
        <v>48.12</v>
      </c>
    </row>
    <row r="631" spans="1:28" ht="14.25" x14ac:dyDescent="0.2">
      <c r="A631" s="13"/>
      <c r="B631" s="14"/>
      <c r="C631" s="14" t="s">
        <v>640</v>
      </c>
      <c r="D631" s="16"/>
      <c r="E631" s="15"/>
      <c r="F631" s="18">
        <f>Source!AL511</f>
        <v>27.65</v>
      </c>
      <c r="G631" s="17" t="str">
        <f>Source!DD511</f>
        <v/>
      </c>
      <c r="H631" s="15">
        <f>Source!AW511</f>
        <v>1</v>
      </c>
      <c r="I631" s="19">
        <f>ROUND((ROUND((Source!AC511*Source!AW511*Source!I511),2)),2)</f>
        <v>55.3</v>
      </c>
      <c r="J631" s="15">
        <f>IF(Source!BC511&lt;&gt; 0, Source!BC511, 1)</f>
        <v>5.82</v>
      </c>
      <c r="K631" s="19">
        <f>Source!P511</f>
        <v>321.85000000000002</v>
      </c>
    </row>
    <row r="632" spans="1:28" ht="14.25" x14ac:dyDescent="0.2">
      <c r="A632" s="13"/>
      <c r="B632" s="14"/>
      <c r="C632" s="14" t="s">
        <v>633</v>
      </c>
      <c r="D632" s="16" t="s">
        <v>634</v>
      </c>
      <c r="E632" s="15">
        <f>Source!DN511</f>
        <v>112</v>
      </c>
      <c r="F632" s="18"/>
      <c r="G632" s="17"/>
      <c r="H632" s="15"/>
      <c r="I632" s="19">
        <f>SUM(Q629:Q631)</f>
        <v>53.89</v>
      </c>
      <c r="J632" s="15">
        <f>Source!BZ511</f>
        <v>90</v>
      </c>
      <c r="K632" s="19">
        <f>SUM(R629:R631)</f>
        <v>1074.9100000000001</v>
      </c>
    </row>
    <row r="633" spans="1:28" ht="14.25" x14ac:dyDescent="0.2">
      <c r="A633" s="13"/>
      <c r="B633" s="14"/>
      <c r="C633" s="14" t="s">
        <v>635</v>
      </c>
      <c r="D633" s="16" t="s">
        <v>634</v>
      </c>
      <c r="E633" s="15">
        <f>Source!DO511</f>
        <v>70</v>
      </c>
      <c r="F633" s="18"/>
      <c r="G633" s="17"/>
      <c r="H633" s="15"/>
      <c r="I633" s="19">
        <f>SUM(S629:S632)</f>
        <v>33.68</v>
      </c>
      <c r="J633" s="15">
        <f>Source!CA511</f>
        <v>43</v>
      </c>
      <c r="K633" s="19">
        <f>SUM(T629:T632)</f>
        <v>513.57000000000005</v>
      </c>
    </row>
    <row r="634" spans="1:28" ht="14.25" x14ac:dyDescent="0.2">
      <c r="A634" s="23"/>
      <c r="B634" s="24"/>
      <c r="C634" s="24" t="s">
        <v>637</v>
      </c>
      <c r="D634" s="25" t="s">
        <v>638</v>
      </c>
      <c r="E634" s="26">
        <f>Source!AQ511</f>
        <v>2</v>
      </c>
      <c r="F634" s="27"/>
      <c r="G634" s="28" t="str">
        <f>Source!DI511</f>
        <v/>
      </c>
      <c r="H634" s="26">
        <f>Source!AV511</f>
        <v>1</v>
      </c>
      <c r="I634" s="29">
        <f>Source!U511</f>
        <v>4</v>
      </c>
      <c r="J634" s="26"/>
      <c r="K634" s="29"/>
      <c r="AB634" s="22">
        <f>I634</f>
        <v>4</v>
      </c>
    </row>
    <row r="635" spans="1:28" ht="15" x14ac:dyDescent="0.25">
      <c r="A635" s="30"/>
      <c r="B635" s="30"/>
      <c r="C635" s="31" t="s">
        <v>639</v>
      </c>
      <c r="D635" s="30"/>
      <c r="E635" s="30"/>
      <c r="F635" s="30"/>
      <c r="G635" s="30"/>
      <c r="H635" s="44">
        <f>I630+I631+I632+I633</f>
        <v>190.99</v>
      </c>
      <c r="I635" s="44"/>
      <c r="J635" s="44">
        <f>K630+K631+K632+K633</f>
        <v>3104.6700000000005</v>
      </c>
      <c r="K635" s="44"/>
      <c r="O635" s="22">
        <f>I630+I631+I632+I633</f>
        <v>190.99</v>
      </c>
      <c r="P635" s="22">
        <f>K630+K631+K632+K633</f>
        <v>3104.6700000000005</v>
      </c>
      <c r="X635">
        <f>IF(Source!BI511&lt;=1,I630+I631+I632+I633-0, 0)</f>
        <v>0</v>
      </c>
      <c r="Y635">
        <f>IF(Source!BI511=2,I630+I631+I632+I633-0, 0)</f>
        <v>190.99</v>
      </c>
      <c r="Z635">
        <f>IF(Source!BI511=3,I630+I631+I632+I633-0, 0)</f>
        <v>0</v>
      </c>
      <c r="AA635">
        <f>IF(Source!BI511=4,I630+I631+I632+I633,0)</f>
        <v>0</v>
      </c>
    </row>
    <row r="637" spans="1:28" ht="28.5" x14ac:dyDescent="0.2">
      <c r="A637" s="23" t="str">
        <f>Source!E513</f>
        <v>67</v>
      </c>
      <c r="B637" s="24" t="str">
        <f>Source!F513</f>
        <v>1.21-5-858</v>
      </c>
      <c r="C637" s="24" t="s">
        <v>456</v>
      </c>
      <c r="D637" s="25" t="str">
        <f>Source!H513</f>
        <v>шт.</v>
      </c>
      <c r="E637" s="26">
        <f>Source!I513</f>
        <v>2</v>
      </c>
      <c r="F637" s="27">
        <f>Source!AL513</f>
        <v>18.21</v>
      </c>
      <c r="G637" s="28" t="str">
        <f>Source!DD513</f>
        <v/>
      </c>
      <c r="H637" s="26">
        <f>Source!AW513</f>
        <v>1</v>
      </c>
      <c r="I637" s="29">
        <f>ROUND((ROUND((Source!AC513*Source!AW513*Source!I513),2)),2)</f>
        <v>36.42</v>
      </c>
      <c r="J637" s="26">
        <f>IF(Source!BC513&lt;&gt; 0, Source!BC513, 1)</f>
        <v>3.96</v>
      </c>
      <c r="K637" s="29">
        <f>Source!P513</f>
        <v>144.22</v>
      </c>
      <c r="Q637">
        <f>ROUND((Source!DN513/100)*ROUND((ROUND((Source!AF513*Source!AV513*Source!I513),2)),2), 2)</f>
        <v>0</v>
      </c>
      <c r="R637">
        <f>Source!X513</f>
        <v>0</v>
      </c>
      <c r="S637">
        <f>ROUND((Source!DO513/100)*ROUND((ROUND((Source!AF513*Source!AV513*Source!I513),2)),2), 2)</f>
        <v>0</v>
      </c>
      <c r="T637">
        <f>Source!Y513</f>
        <v>0</v>
      </c>
      <c r="U637">
        <f>ROUND((175/100)*ROUND((ROUND((Source!AE513*Source!AV513*Source!I513),2)),2), 2)</f>
        <v>0</v>
      </c>
      <c r="V637">
        <f>ROUND((157/100)*ROUND(ROUND((ROUND((Source!AE513*Source!AV513*Source!I513),2)*Source!BS513),2), 2), 2)</f>
        <v>0</v>
      </c>
    </row>
    <row r="638" spans="1:28" ht="15" x14ac:dyDescent="0.25">
      <c r="A638" s="30"/>
      <c r="B638" s="30"/>
      <c r="C638" s="31" t="s">
        <v>639</v>
      </c>
      <c r="D638" s="30"/>
      <c r="E638" s="30"/>
      <c r="F638" s="30"/>
      <c r="G638" s="30"/>
      <c r="H638" s="44">
        <f>I637</f>
        <v>36.42</v>
      </c>
      <c r="I638" s="44"/>
      <c r="J638" s="44">
        <f>K637</f>
        <v>144.22</v>
      </c>
      <c r="K638" s="44"/>
      <c r="O638" s="22">
        <f>I637</f>
        <v>36.42</v>
      </c>
      <c r="P638" s="22">
        <f>K637</f>
        <v>144.22</v>
      </c>
      <c r="X638">
        <f>IF(Source!BI513&lt;=1,I637-0, 0)</f>
        <v>0</v>
      </c>
      <c r="Y638">
        <f>IF(Source!BI513=2,I637-0, 0)</f>
        <v>36.42</v>
      </c>
      <c r="Z638">
        <f>IF(Source!BI513=3,I637-0, 0)</f>
        <v>0</v>
      </c>
      <c r="AA638">
        <f>IF(Source!BI513=4,I637,0)</f>
        <v>0</v>
      </c>
    </row>
    <row r="641" spans="1:38" ht="15" x14ac:dyDescent="0.25">
      <c r="A641" s="41" t="str">
        <f>CONCATENATE("Итого по разделу: ",IF(Source!G515&lt;&gt;"Новый раздел", Source!G515, ""))</f>
        <v>Итого по разделу: Расключение опоры освещения</v>
      </c>
      <c r="B641" s="41"/>
      <c r="C641" s="41"/>
      <c r="D641" s="41"/>
      <c r="E641" s="41"/>
      <c r="F641" s="41"/>
      <c r="G641" s="41"/>
      <c r="H641" s="42">
        <f>SUM(O566:O640)</f>
        <v>3497.45</v>
      </c>
      <c r="I641" s="43"/>
      <c r="J641" s="42">
        <f>SUM(P566:P640)</f>
        <v>26184.840000000007</v>
      </c>
      <c r="K641" s="43"/>
    </row>
    <row r="642" spans="1:38" hidden="1" x14ac:dyDescent="0.2">
      <c r="A642" t="s">
        <v>645</v>
      </c>
      <c r="H642">
        <f>SUM(AC566:AC641)</f>
        <v>0</v>
      </c>
      <c r="J642">
        <f>SUM(AD566:AD641)</f>
        <v>0</v>
      </c>
    </row>
    <row r="643" spans="1:38" hidden="1" x14ac:dyDescent="0.2">
      <c r="A643" t="s">
        <v>646</v>
      </c>
      <c r="H643">
        <f>SUM(AE566:AE642)</f>
        <v>0</v>
      </c>
      <c r="J643">
        <f>SUM(AF566:AF642)</f>
        <v>0</v>
      </c>
    </row>
    <row r="645" spans="1:38" ht="15" x14ac:dyDescent="0.25">
      <c r="A645" s="41" t="str">
        <f>CONCATENATE("Итого по локальной смете: ",IF(Source!G545&lt;&gt;"Новая локальная смета", Source!G545, ""))</f>
        <v>Итого по локальной смете: Вариант 2.2 (п.переход 4 полосы / 2 опоры на ПП)</v>
      </c>
      <c r="B645" s="41"/>
      <c r="C645" s="41"/>
      <c r="D645" s="41"/>
      <c r="E645" s="41"/>
      <c r="F645" s="41"/>
      <c r="G645" s="41"/>
      <c r="H645" s="42">
        <f>SUM(O28:O644)</f>
        <v>166166.61000000004</v>
      </c>
      <c r="I645" s="43"/>
      <c r="J645" s="42">
        <f>SUM(P28:P644)</f>
        <v>1074986.4400000002</v>
      </c>
      <c r="K645" s="43"/>
      <c r="AL645" s="34" t="str">
        <f>CONCATENATE("Итого по локальной смете: ",IF(Source!G545&lt;&gt;"Новая локальная смета", Source!G545, ""))</f>
        <v>Итого по локальной смете: Вариант 2.2 (п.переход 4 полосы / 2 опоры на ПП)</v>
      </c>
    </row>
    <row r="646" spans="1:38" hidden="1" x14ac:dyDescent="0.2">
      <c r="A646" t="s">
        <v>645</v>
      </c>
      <c r="H646">
        <f>SUM(AC28:AC645)</f>
        <v>0</v>
      </c>
      <c r="J646">
        <f>SUM(AD28:AD645)</f>
        <v>0</v>
      </c>
    </row>
    <row r="647" spans="1:38" hidden="1" x14ac:dyDescent="0.2">
      <c r="A647" t="s">
        <v>646</v>
      </c>
      <c r="H647">
        <f>SUM(AE28:AE646)</f>
        <v>0</v>
      </c>
      <c r="J647">
        <f>SUM(AF28:AF646)</f>
        <v>0</v>
      </c>
    </row>
    <row r="649" spans="1:38" ht="15" x14ac:dyDescent="0.25">
      <c r="A649" s="41" t="str">
        <f>CONCATENATE("Итого по смете: ",IF(Source!G575&lt;&gt;"Новый объект", Source!G575, ""))</f>
        <v>Итого по смете: ЛС-04_Вариант 2.2 (п.переход 4 полосы / 2 опоры на ПП) 2 шт.</v>
      </c>
      <c r="B649" s="41"/>
      <c r="C649" s="41"/>
      <c r="D649" s="41"/>
      <c r="E649" s="41"/>
      <c r="F649" s="41"/>
      <c r="G649" s="41"/>
      <c r="H649" s="42">
        <f>SUM(O1:O648)</f>
        <v>166166.61000000004</v>
      </c>
      <c r="I649" s="43"/>
      <c r="J649" s="42">
        <f>SUM(P1:P648)</f>
        <v>1074986.4400000002</v>
      </c>
      <c r="K649" s="43"/>
      <c r="AL649" s="34" t="str">
        <f>CONCATENATE("Итого по смете: ",IF(Source!G575&lt;&gt;"Новый объект", Source!G575, ""))</f>
        <v>Итого по смете: ЛС-04_Вариант 2.2 (п.переход 4 полосы / 2 опоры на ПП) 2 шт.</v>
      </c>
    </row>
    <row r="650" spans="1:38" hidden="1" x14ac:dyDescent="0.2">
      <c r="A650" t="s">
        <v>645</v>
      </c>
      <c r="H650">
        <f>SUM(AC1:AC649)</f>
        <v>0</v>
      </c>
      <c r="J650">
        <f>SUM(AD1:AD649)</f>
        <v>0</v>
      </c>
    </row>
    <row r="651" spans="1:38" hidden="1" x14ac:dyDescent="0.2">
      <c r="A651" t="s">
        <v>646</v>
      </c>
      <c r="H651">
        <f>SUM(AE1:AE650)</f>
        <v>0</v>
      </c>
      <c r="J651">
        <f>SUM(AF1:AF650)</f>
        <v>0</v>
      </c>
    </row>
    <row r="652" spans="1:38" ht="14.25" x14ac:dyDescent="0.2">
      <c r="C652" s="39" t="str">
        <f>Source!H604</f>
        <v>НДС 20%</v>
      </c>
      <c r="D652" s="39"/>
      <c r="E652" s="39"/>
      <c r="F652" s="39"/>
      <c r="G652" s="39"/>
      <c r="H652" s="39"/>
      <c r="I652" s="39"/>
      <c r="J652" s="40">
        <f>IF(Source!P604=0, "", Source!P604)</f>
        <v>214997.29</v>
      </c>
      <c r="K652" s="40"/>
    </row>
    <row r="653" spans="1:38" ht="14.25" x14ac:dyDescent="0.2">
      <c r="C653" s="39" t="str">
        <f>Source!H605</f>
        <v>Итого с НДС</v>
      </c>
      <c r="D653" s="39"/>
      <c r="E653" s="39"/>
      <c r="F653" s="39"/>
      <c r="G653" s="39"/>
      <c r="H653" s="39"/>
      <c r="I653" s="39"/>
      <c r="J653" s="40">
        <f>IF(Source!P605=0, "", Source!P605)</f>
        <v>1289983.73</v>
      </c>
      <c r="K653" s="40"/>
    </row>
    <row r="656" spans="1:38" ht="14.25" x14ac:dyDescent="0.2">
      <c r="A656" s="37" t="s">
        <v>653</v>
      </c>
      <c r="B656" s="37"/>
      <c r="C656" s="35" t="str">
        <f>IF(Source!AC12&lt;&gt;"", Source!AC12," ")</f>
        <v xml:space="preserve"> </v>
      </c>
      <c r="D656" s="35"/>
      <c r="E656" s="35"/>
      <c r="F656" s="35"/>
      <c r="G656" s="35"/>
      <c r="H656" s="38" t="str">
        <f>IF(Source!AB12&lt;&gt;"", Source!AB12," ")</f>
        <v xml:space="preserve"> </v>
      </c>
      <c r="I656" s="38"/>
      <c r="J656" s="38"/>
      <c r="K656" s="38"/>
    </row>
    <row r="657" spans="1:11" ht="14.25" x14ac:dyDescent="0.2">
      <c r="A657" s="2"/>
      <c r="B657" s="2"/>
      <c r="C657" s="36" t="s">
        <v>654</v>
      </c>
      <c r="D657" s="36"/>
      <c r="E657" s="36"/>
      <c r="F657" s="36"/>
      <c r="G657" s="36"/>
      <c r="H657" s="2"/>
      <c r="I657" s="2"/>
      <c r="J657" s="2"/>
      <c r="K657" s="2"/>
    </row>
    <row r="658" spans="1:11" ht="14.2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4.25" x14ac:dyDescent="0.2">
      <c r="A659" s="37" t="s">
        <v>655</v>
      </c>
      <c r="B659" s="37"/>
      <c r="C659" s="35" t="str">
        <f>IF(Source!AE12&lt;&gt;"", Source!AE12," ")</f>
        <v xml:space="preserve"> </v>
      </c>
      <c r="D659" s="35"/>
      <c r="E659" s="35"/>
      <c r="F659" s="35"/>
      <c r="G659" s="35"/>
      <c r="H659" s="38" t="str">
        <f>IF(Source!AD12&lt;&gt;"", Source!AD12," ")</f>
        <v xml:space="preserve"> </v>
      </c>
      <c r="I659" s="38"/>
      <c r="J659" s="38"/>
      <c r="K659" s="38"/>
    </row>
    <row r="660" spans="1:11" ht="14.25" x14ac:dyDescent="0.2">
      <c r="A660" s="2"/>
      <c r="B660" s="2"/>
      <c r="C660" s="36" t="s">
        <v>654</v>
      </c>
      <c r="D660" s="36"/>
      <c r="E660" s="36"/>
      <c r="F660" s="36"/>
      <c r="G660" s="36"/>
      <c r="H660" s="2"/>
      <c r="I660" s="2"/>
      <c r="J660" s="2"/>
      <c r="K660" s="2"/>
    </row>
  </sheetData>
  <mergeCells count="207">
    <mergeCell ref="J2:K2"/>
    <mergeCell ref="A29:K29"/>
    <mergeCell ref="E14:H14"/>
    <mergeCell ref="E15:H15"/>
    <mergeCell ref="E16:H16"/>
    <mergeCell ref="E17:H17"/>
    <mergeCell ref="E18:H18"/>
    <mergeCell ref="E19:H19"/>
    <mergeCell ref="A3:K3"/>
    <mergeCell ref="A4:K4"/>
    <mergeCell ref="A6:K6"/>
    <mergeCell ref="A8:K8"/>
    <mergeCell ref="A9:K9"/>
    <mergeCell ref="A11:K11"/>
    <mergeCell ref="A31:K31"/>
    <mergeCell ref="J41:K41"/>
    <mergeCell ref="H41:I41"/>
    <mergeCell ref="J52:K52"/>
    <mergeCell ref="H52:I52"/>
    <mergeCell ref="J63:K63"/>
    <mergeCell ref="H63:I63"/>
    <mergeCell ref="E20:H20"/>
    <mergeCell ref="E21:H21"/>
    <mergeCell ref="E22:H22"/>
    <mergeCell ref="A25:K25"/>
    <mergeCell ref="J105:K105"/>
    <mergeCell ref="H105:I105"/>
    <mergeCell ref="J116:K116"/>
    <mergeCell ref="H116:I116"/>
    <mergeCell ref="J129:K129"/>
    <mergeCell ref="H129:I129"/>
    <mergeCell ref="J71:K71"/>
    <mergeCell ref="H71:I71"/>
    <mergeCell ref="J83:K83"/>
    <mergeCell ref="H83:I83"/>
    <mergeCell ref="J94:K94"/>
    <mergeCell ref="H94:I94"/>
    <mergeCell ref="J173:K173"/>
    <mergeCell ref="H173:I173"/>
    <mergeCell ref="J180:K180"/>
    <mergeCell ref="H180:I180"/>
    <mergeCell ref="J183:K183"/>
    <mergeCell ref="H183:I183"/>
    <mergeCell ref="J142:K142"/>
    <mergeCell ref="H142:I142"/>
    <mergeCell ref="J152:K152"/>
    <mergeCell ref="H152:I152"/>
    <mergeCell ref="J165:K165"/>
    <mergeCell ref="H165:I165"/>
    <mergeCell ref="J220:K220"/>
    <mergeCell ref="H220:I220"/>
    <mergeCell ref="J233:K233"/>
    <mergeCell ref="H233:I233"/>
    <mergeCell ref="J245:K245"/>
    <mergeCell ref="H245:I245"/>
    <mergeCell ref="A183:G183"/>
    <mergeCell ref="A187:K187"/>
    <mergeCell ref="J196:K196"/>
    <mergeCell ref="H196:I196"/>
    <mergeCell ref="J208:K208"/>
    <mergeCell ref="H208:I208"/>
    <mergeCell ref="J272:K272"/>
    <mergeCell ref="H272:I272"/>
    <mergeCell ref="J275:K275"/>
    <mergeCell ref="H275:I275"/>
    <mergeCell ref="J278:K278"/>
    <mergeCell ref="H278:I278"/>
    <mergeCell ref="J248:K248"/>
    <mergeCell ref="H248:I248"/>
    <mergeCell ref="J260:K260"/>
    <mergeCell ref="H260:I260"/>
    <mergeCell ref="J263:K263"/>
    <mergeCell ref="H263:I263"/>
    <mergeCell ref="J307:K307"/>
    <mergeCell ref="H307:I307"/>
    <mergeCell ref="J318:K318"/>
    <mergeCell ref="H318:I318"/>
    <mergeCell ref="J325:K325"/>
    <mergeCell ref="H325:I325"/>
    <mergeCell ref="A278:G278"/>
    <mergeCell ref="J282:K282"/>
    <mergeCell ref="H282:I282"/>
    <mergeCell ref="A282:G282"/>
    <mergeCell ref="A286:K286"/>
    <mergeCell ref="J296:K296"/>
    <mergeCell ref="H296:I296"/>
    <mergeCell ref="J352:K352"/>
    <mergeCell ref="H352:I352"/>
    <mergeCell ref="J365:K365"/>
    <mergeCell ref="H365:I365"/>
    <mergeCell ref="J377:K377"/>
    <mergeCell ref="H377:I377"/>
    <mergeCell ref="J333:K333"/>
    <mergeCell ref="H333:I333"/>
    <mergeCell ref="J341:K341"/>
    <mergeCell ref="H341:I341"/>
    <mergeCell ref="J349:K349"/>
    <mergeCell ref="H349:I349"/>
    <mergeCell ref="J409:K409"/>
    <mergeCell ref="H409:I409"/>
    <mergeCell ref="J422:K422"/>
    <mergeCell ref="H422:I422"/>
    <mergeCell ref="J432:K432"/>
    <mergeCell ref="H432:I432"/>
    <mergeCell ref="J380:K380"/>
    <mergeCell ref="H380:I380"/>
    <mergeCell ref="J388:K388"/>
    <mergeCell ref="H388:I388"/>
    <mergeCell ref="J396:K396"/>
    <mergeCell ref="H396:I396"/>
    <mergeCell ref="A461:G461"/>
    <mergeCell ref="A465:K465"/>
    <mergeCell ref="J475:K475"/>
    <mergeCell ref="H475:I475"/>
    <mergeCell ref="J478:K478"/>
    <mergeCell ref="H478:I478"/>
    <mergeCell ref="J445:K445"/>
    <mergeCell ref="H445:I445"/>
    <mergeCell ref="J458:K458"/>
    <mergeCell ref="H458:I458"/>
    <mergeCell ref="J461:K461"/>
    <mergeCell ref="H461:I461"/>
    <mergeCell ref="A487:G487"/>
    <mergeCell ref="A491:K491"/>
    <mergeCell ref="J501:K501"/>
    <mergeCell ref="H501:I501"/>
    <mergeCell ref="J504:K504"/>
    <mergeCell ref="H504:I504"/>
    <mergeCell ref="J481:K481"/>
    <mergeCell ref="H481:I481"/>
    <mergeCell ref="J484:K484"/>
    <mergeCell ref="H484:I484"/>
    <mergeCell ref="J487:K487"/>
    <mergeCell ref="H487:I487"/>
    <mergeCell ref="A513:G513"/>
    <mergeCell ref="A517:K517"/>
    <mergeCell ref="J521:K521"/>
    <mergeCell ref="H521:I521"/>
    <mergeCell ref="J525:K525"/>
    <mergeCell ref="H525:I525"/>
    <mergeCell ref="J507:K507"/>
    <mergeCell ref="H507:I507"/>
    <mergeCell ref="J510:K510"/>
    <mergeCell ref="H510:I510"/>
    <mergeCell ref="J513:K513"/>
    <mergeCell ref="H513:I513"/>
    <mergeCell ref="J541:K541"/>
    <mergeCell ref="H541:I541"/>
    <mergeCell ref="J546:K546"/>
    <mergeCell ref="H546:I546"/>
    <mergeCell ref="J549:K549"/>
    <mergeCell ref="H549:I549"/>
    <mergeCell ref="J528:K528"/>
    <mergeCell ref="H528:I528"/>
    <mergeCell ref="A528:G528"/>
    <mergeCell ref="A532:K532"/>
    <mergeCell ref="J536:K536"/>
    <mergeCell ref="H536:I536"/>
    <mergeCell ref="A566:K566"/>
    <mergeCell ref="J573:K573"/>
    <mergeCell ref="H573:I573"/>
    <mergeCell ref="J576:K576"/>
    <mergeCell ref="H576:I576"/>
    <mergeCell ref="J588:K588"/>
    <mergeCell ref="H588:I588"/>
    <mergeCell ref="A549:G549"/>
    <mergeCell ref="A553:K553"/>
    <mergeCell ref="J559:K559"/>
    <mergeCell ref="H559:I559"/>
    <mergeCell ref="J562:K562"/>
    <mergeCell ref="H562:I562"/>
    <mergeCell ref="A562:G562"/>
    <mergeCell ref="J613:K613"/>
    <mergeCell ref="H613:I613"/>
    <mergeCell ref="J624:K624"/>
    <mergeCell ref="H624:I624"/>
    <mergeCell ref="J627:K627"/>
    <mergeCell ref="H627:I627"/>
    <mergeCell ref="J599:K599"/>
    <mergeCell ref="H599:I599"/>
    <mergeCell ref="J602:K602"/>
    <mergeCell ref="H602:I602"/>
    <mergeCell ref="J610:K610"/>
    <mergeCell ref="H610:I610"/>
    <mergeCell ref="A641:G641"/>
    <mergeCell ref="J645:K645"/>
    <mergeCell ref="H645:I645"/>
    <mergeCell ref="A645:G645"/>
    <mergeCell ref="J649:K649"/>
    <mergeCell ref="H649:I649"/>
    <mergeCell ref="A649:G649"/>
    <mergeCell ref="J635:K635"/>
    <mergeCell ref="H635:I635"/>
    <mergeCell ref="J638:K638"/>
    <mergeCell ref="H638:I638"/>
    <mergeCell ref="J641:K641"/>
    <mergeCell ref="H641:I641"/>
    <mergeCell ref="C657:G657"/>
    <mergeCell ref="A659:B659"/>
    <mergeCell ref="H659:K659"/>
    <mergeCell ref="C660:G660"/>
    <mergeCell ref="C652:I652"/>
    <mergeCell ref="J652:K652"/>
    <mergeCell ref="C653:I653"/>
    <mergeCell ref="J653:K653"/>
    <mergeCell ref="A656:B656"/>
    <mergeCell ref="H656:K656"/>
  </mergeCells>
  <pageMargins left="0.4" right="0.2" top="0.2" bottom="0.4" header="0.2" footer="0.2"/>
  <pageSetup paperSize="9" scale="70" fitToHeight="0" orientation="portrait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tabSelected="1" zoomScaleNormal="100" workbookViewId="0"/>
  </sheetViews>
  <sheetFormatPr defaultRowHeight="12.75" x14ac:dyDescent="0.2"/>
  <cols>
    <col min="1" max="1" width="6.7109375" customWidth="1"/>
    <col min="2" max="2" width="75.7109375" customWidth="1"/>
    <col min="3" max="4" width="15.7109375" customWidth="1"/>
    <col min="5" max="5" width="15.7109375" hidden="1" customWidth="1"/>
    <col min="30" max="30" width="114.7109375" hidden="1" customWidth="1"/>
    <col min="31" max="31" width="0" hidden="1" customWidth="1"/>
  </cols>
  <sheetData>
    <row r="1" spans="1:30" x14ac:dyDescent="0.2">
      <c r="A1" s="1" t="str">
        <f>Source!B1</f>
        <v>Smeta.RU  (495) 974-1589</v>
      </c>
    </row>
    <row r="2" spans="1:30" ht="14.25" x14ac:dyDescent="0.2">
      <c r="B2" s="2"/>
      <c r="C2" s="2"/>
      <c r="D2" s="2"/>
    </row>
    <row r="3" spans="1:30" ht="15" x14ac:dyDescent="0.25">
      <c r="B3" s="5" t="s">
        <v>656</v>
      </c>
      <c r="C3" s="2"/>
      <c r="D3" s="33" t="s">
        <v>658</v>
      </c>
    </row>
    <row r="4" spans="1:30" ht="15" x14ac:dyDescent="0.25">
      <c r="B4" s="2"/>
      <c r="C4" s="33"/>
      <c r="D4" s="33"/>
    </row>
    <row r="5" spans="1:30" ht="15" x14ac:dyDescent="0.25">
      <c r="B5" s="5" t="s">
        <v>657</v>
      </c>
      <c r="C5" s="56" t="s">
        <v>657</v>
      </c>
      <c r="D5" s="56"/>
    </row>
    <row r="6" spans="1:30" ht="15" x14ac:dyDescent="0.25">
      <c r="B6" s="2"/>
      <c r="C6" s="57"/>
      <c r="D6" s="57"/>
    </row>
    <row r="7" spans="1:30" ht="15" x14ac:dyDescent="0.25">
      <c r="B7" s="5" t="s">
        <v>657</v>
      </c>
      <c r="C7" s="56" t="s">
        <v>657</v>
      </c>
      <c r="D7" s="56"/>
    </row>
    <row r="8" spans="1:30" ht="15" x14ac:dyDescent="0.25">
      <c r="B8" s="2"/>
      <c r="C8" s="57"/>
      <c r="D8" s="57"/>
    </row>
    <row r="9" spans="1:30" ht="15" x14ac:dyDescent="0.25">
      <c r="C9" s="33" t="s">
        <v>659</v>
      </c>
      <c r="D9" s="2"/>
    </row>
    <row r="10" spans="1:30" ht="14.25" x14ac:dyDescent="0.2">
      <c r="A10" s="2"/>
      <c r="B10" s="2"/>
      <c r="C10" s="2"/>
      <c r="D10" s="2"/>
      <c r="E10" s="2"/>
    </row>
    <row r="11" spans="1:30" ht="15.75" x14ac:dyDescent="0.25">
      <c r="A11" s="58" t="str">
        <f>CONCATENATE("Ведомость объемов работ ", IF(Source!AN15&lt;&gt;"", Source!AN15," "))</f>
        <v xml:space="preserve">Ведомость объемов работ  </v>
      </c>
      <c r="B11" s="58"/>
      <c r="C11" s="58"/>
      <c r="D11" s="58"/>
      <c r="E11" s="2"/>
    </row>
    <row r="12" spans="1:30" ht="15" x14ac:dyDescent="0.25">
      <c r="A12" s="59" t="str">
        <f>CONCATENATE("На капитальный ремонт ", Source!F12, " ", Source!G12)</f>
        <v>На капитальный ремонт 4 Таганский ЛС-04_Вариант 2.2 (п.переход 4 полосы / 2 опоры на ПП) 2 шт.</v>
      </c>
      <c r="B12" s="59"/>
      <c r="C12" s="59"/>
      <c r="D12" s="59"/>
      <c r="E12" s="2"/>
      <c r="AD12" s="61" t="str">
        <f>CONCATENATE("На капитальный ремонт ", Source!F12, " ", Source!G12)</f>
        <v>На капитальный ремонт 4 Таганский ЛС-04_Вариант 2.2 (п.переход 4 полосы / 2 опоры на ПП) 2 шт.</v>
      </c>
    </row>
    <row r="13" spans="1:30" ht="14.25" x14ac:dyDescent="0.2">
      <c r="A13" s="2"/>
      <c r="B13" s="2"/>
      <c r="C13" s="2"/>
      <c r="D13" s="2"/>
      <c r="E13" s="2"/>
    </row>
    <row r="14" spans="1:30" ht="28.5" x14ac:dyDescent="0.2">
      <c r="A14" s="10" t="s">
        <v>616</v>
      </c>
      <c r="B14" s="10" t="s">
        <v>618</v>
      </c>
      <c r="C14" s="10" t="s">
        <v>660</v>
      </c>
      <c r="D14" s="10" t="s">
        <v>661</v>
      </c>
      <c r="E14" s="11" t="s">
        <v>662</v>
      </c>
    </row>
    <row r="15" spans="1:30" ht="14.25" x14ac:dyDescent="0.2">
      <c r="A15" s="62">
        <v>1</v>
      </c>
      <c r="B15" s="62">
        <v>2</v>
      </c>
      <c r="C15" s="62">
        <v>3</v>
      </c>
      <c r="D15" s="62">
        <v>4</v>
      </c>
      <c r="E15" s="60">
        <v>5</v>
      </c>
    </row>
    <row r="16" spans="1:30" ht="16.5" x14ac:dyDescent="0.25">
      <c r="A16" s="63" t="str">
        <f>CONCATENATE("Локальная смета: ", Source!G20)</f>
        <v>Локальная смета: Вариант 2.2 (п.переход 4 полосы / 2 опоры на ПП)</v>
      </c>
      <c r="B16" s="63"/>
      <c r="C16" s="63"/>
      <c r="D16" s="63"/>
    </row>
    <row r="17" spans="1:4" ht="16.5" x14ac:dyDescent="0.25">
      <c r="A17" s="63" t="str">
        <f>CONCATENATE("Раздел: ", Source!G24)</f>
        <v>Раздел: Установка стойки опоры LGTK9-4 в асфальте (9м)</v>
      </c>
      <c r="B17" s="63"/>
      <c r="C17" s="63"/>
      <c r="D17" s="63"/>
    </row>
    <row r="18" spans="1:4" ht="16.5" x14ac:dyDescent="0.25">
      <c r="A18" s="63" t="str">
        <f>CONCATENATE("Подраздел: ", Source!G28)</f>
        <v>Подраздел: Строительные работы</v>
      </c>
      <c r="B18" s="63"/>
      <c r="C18" s="63"/>
      <c r="D18" s="63"/>
    </row>
    <row r="19" spans="1:4" ht="28.5" x14ac:dyDescent="0.2">
      <c r="A19" s="68">
        <v>1</v>
      </c>
      <c r="B19" s="69" t="str">
        <f>Source!G32</f>
        <v>Разборка покрытий и оснований асфальтобетонных</v>
      </c>
      <c r="C19" s="70" t="str">
        <f>Source!H32</f>
        <v>100 м3 конструкций</v>
      </c>
      <c r="D19" s="71">
        <f>Source!I32</f>
        <v>2E-3</v>
      </c>
    </row>
    <row r="20" spans="1:4" ht="28.5" x14ac:dyDescent="0.2">
      <c r="A20" s="68">
        <v>2</v>
      </c>
      <c r="B20" s="69" t="str">
        <f>Source!G34</f>
        <v>Разборка покрытий и оснований цементобетонных</v>
      </c>
      <c r="C20" s="70" t="str">
        <f>Source!H34</f>
        <v>100 м3 конструкций</v>
      </c>
      <c r="D20" s="71">
        <f>Source!I34</f>
        <v>2E-3</v>
      </c>
    </row>
    <row r="21" spans="1:4" ht="28.5" x14ac:dyDescent="0.2">
      <c r="A21" s="68">
        <v>3</v>
      </c>
      <c r="B21" s="69" t="str">
        <f>Source!G36</f>
        <v>Разборка покрытий и оснований щебеночных</v>
      </c>
      <c r="C21" s="70" t="str">
        <f>Source!H36</f>
        <v>100 м3 конструкций</v>
      </c>
      <c r="D21" s="71">
        <f>Source!I36</f>
        <v>2E-3</v>
      </c>
    </row>
    <row r="22" spans="1:4" ht="28.5" x14ac:dyDescent="0.2">
      <c r="A22" s="68">
        <v>4</v>
      </c>
      <c r="B22" s="69" t="str">
        <f>Source!G38</f>
        <v>Копание ям вручную без креплений для стоек и столбов с откосами глубиной до 1,5 м группа грунтов 1-3</v>
      </c>
      <c r="C22" s="70" t="str">
        <f>Source!H38</f>
        <v>100 м3 грунта</v>
      </c>
      <c r="D22" s="71">
        <f>Source!I38</f>
        <v>2.4320000000000001E-2</v>
      </c>
    </row>
    <row r="23" spans="1:4" ht="28.5" x14ac:dyDescent="0.2">
      <c r="A23" s="68">
        <v>5</v>
      </c>
      <c r="B23" s="69" t="str">
        <f>Source!G40</f>
        <v>Устройство гравийного основания под фундаменты</v>
      </c>
      <c r="C23" s="70" t="str">
        <f>Source!H40</f>
        <v>1 м3 основания</v>
      </c>
      <c r="D23" s="71">
        <f>Source!I40</f>
        <v>0.25600000000000001</v>
      </c>
    </row>
    <row r="24" spans="1:4" ht="14.25" x14ac:dyDescent="0.2">
      <c r="A24" s="68">
        <v>6</v>
      </c>
      <c r="B24" s="69" t="str">
        <f>Source!G44</f>
        <v>Установка закладных деталей весом более 20 кг</v>
      </c>
      <c r="C24" s="70" t="str">
        <f>Source!H44</f>
        <v>1 Т</v>
      </c>
      <c r="D24" s="71">
        <f>Source!I44</f>
        <v>0.2</v>
      </c>
    </row>
    <row r="25" spans="1:4" ht="28.5" x14ac:dyDescent="0.2">
      <c r="A25" s="68">
        <v>7</v>
      </c>
      <c r="B25" s="69" t="str">
        <f>Source!G48</f>
        <v>Устройство монолитных бетонных фундаментов заглубленных на одной отметке с опорой</v>
      </c>
      <c r="C25" s="70" t="str">
        <f>Source!H48</f>
        <v>1 м3</v>
      </c>
      <c r="D25" s="71">
        <f>Source!I48</f>
        <v>2.56</v>
      </c>
    </row>
    <row r="26" spans="1:4" ht="14.25" x14ac:dyDescent="0.2">
      <c r="A26" s="68">
        <v>8</v>
      </c>
      <c r="B26" s="69" t="str">
        <f>Source!G52</f>
        <v>Установка металлических фланцевых опор наружного освещения</v>
      </c>
      <c r="C26" s="70" t="str">
        <f>Source!H52</f>
        <v>1  ШТ.</v>
      </c>
      <c r="D26" s="71">
        <f>Source!I52</f>
        <v>2</v>
      </c>
    </row>
    <row r="27" spans="1:4" ht="57" x14ac:dyDescent="0.2">
      <c r="A27" s="68">
        <v>9</v>
      </c>
      <c r="B27" s="69" t="str">
        <f>Source!G56</f>
        <v>Устройство подстилающих и выравнивающих слоев оснований из щебня</v>
      </c>
      <c r="C27" s="70" t="str">
        <f>Source!H56</f>
        <v>100 м3 материала основания (в плотном теле)</v>
      </c>
      <c r="D27" s="71">
        <f>Source!I56</f>
        <v>2E-3</v>
      </c>
    </row>
    <row r="28" spans="1:4" ht="28.5" x14ac:dyDescent="0.2">
      <c r="A28" s="68">
        <v>10</v>
      </c>
      <c r="B28" s="69" t="str">
        <f>Source!G60</f>
        <v>Устройство цементобетонных оснований городских проездов толщина слоя, см 16</v>
      </c>
      <c r="C28" s="70" t="str">
        <f>Source!H60</f>
        <v>1000 м2 основания</v>
      </c>
      <c r="D28" s="71">
        <f>Source!I60</f>
        <v>4.0000000000000002E-4</v>
      </c>
    </row>
    <row r="29" spans="1:4" ht="28.5" x14ac:dyDescent="0.2">
      <c r="A29" s="68">
        <v>11</v>
      </c>
      <c r="B29" s="69" t="str">
        <f>Source!G64</f>
        <v>Устройство цементобетонных оснований городских проездов добавлять или исключать на каждый 1 см изменения толщины слоя</v>
      </c>
      <c r="C29" s="70" t="str">
        <f>Source!H64</f>
        <v>1000 м2 основания</v>
      </c>
      <c r="D29" s="71">
        <f>Source!I64</f>
        <v>4.0000000000000002E-4</v>
      </c>
    </row>
    <row r="30" spans="1:4" ht="42.75" x14ac:dyDescent="0.2">
      <c r="A30" s="68">
        <v>12</v>
      </c>
      <c r="B30" s="69" t="str">
        <f>Source!G68</f>
        <v>Устройство асфальтобетонных покрытий дорожек и тротуаров двухслойных верхний слой из песчаной асфальтобетонной смеси толщиной 3 см</v>
      </c>
      <c r="C30" s="70" t="str">
        <f>Source!H68</f>
        <v>100 м2 покрытия</v>
      </c>
      <c r="D30" s="71">
        <f>Source!I68</f>
        <v>0.02</v>
      </c>
    </row>
    <row r="31" spans="1:4" ht="14.25" x14ac:dyDescent="0.2">
      <c r="A31" s="68">
        <v>13</v>
      </c>
      <c r="B31" s="69" t="str">
        <f>Source!G72</f>
        <v>Погрузка грунта вручную в автомобили-самосвалы с выгрузкой</v>
      </c>
      <c r="C31" s="70" t="str">
        <f>Source!H72</f>
        <v>100 м3 грунта</v>
      </c>
      <c r="D31" s="71">
        <f>Source!I72</f>
        <v>2.4320000000000001E-2</v>
      </c>
    </row>
    <row r="32" spans="1:4" ht="28.5" x14ac:dyDescent="0.2">
      <c r="A32" s="68">
        <v>14</v>
      </c>
      <c r="B32" s="69" t="str">
        <f>Source!G74</f>
        <v>Механизированная погрузка строительного мусора в автомобили-самосвалы</v>
      </c>
      <c r="C32" s="70" t="str">
        <f>Source!H74</f>
        <v>1 Т</v>
      </c>
      <c r="D32" s="71">
        <f>Source!I74</f>
        <v>1.44</v>
      </c>
    </row>
    <row r="33" spans="1:4" ht="16.5" x14ac:dyDescent="0.25">
      <c r="A33" s="63" t="str">
        <f>CONCATENATE("Подраздел: ", Source!G107)</f>
        <v>Подраздел: Монтажные работы</v>
      </c>
      <c r="B33" s="63"/>
      <c r="C33" s="63"/>
      <c r="D33" s="63"/>
    </row>
    <row r="34" spans="1:4" ht="14.25" x14ac:dyDescent="0.2">
      <c r="A34" s="68">
        <v>15</v>
      </c>
      <c r="B34" s="69" t="str">
        <f>Source!G111</f>
        <v>Установка на опорах консолей неизолированных, массой 75 кг и менее</v>
      </c>
      <c r="C34" s="70" t="str">
        <f>Source!H111</f>
        <v>1 консоль</v>
      </c>
      <c r="D34" s="71">
        <f>Source!I111</f>
        <v>2</v>
      </c>
    </row>
    <row r="35" spans="1:4" ht="28.5" x14ac:dyDescent="0.2">
      <c r="A35" s="68">
        <v>16</v>
      </c>
      <c r="B35" s="69" t="str">
        <f>Source!G113</f>
        <v>Кронштейны специальные на опорах для светильников, сварные металлические, 1 рожок</v>
      </c>
      <c r="C35" s="70" t="str">
        <f>Source!H113</f>
        <v>1  ШТ.</v>
      </c>
      <c r="D35" s="71">
        <f>Source!I113</f>
        <v>2</v>
      </c>
    </row>
    <row r="36" spans="1:4" ht="14.25" x14ac:dyDescent="0.2">
      <c r="A36" s="68">
        <v>17</v>
      </c>
      <c r="B36" s="69" t="str">
        <f>Source!G117</f>
        <v>Кронштейны "переход" на опоре / установка декоративного конуса</v>
      </c>
      <c r="C36" s="70" t="str">
        <f>Source!H117</f>
        <v>1  ШТ.</v>
      </c>
      <c r="D36" s="71">
        <f>Source!I117</f>
        <v>2</v>
      </c>
    </row>
    <row r="37" spans="1:4" ht="14.25" x14ac:dyDescent="0.2">
      <c r="A37" s="68">
        <v>18</v>
      </c>
      <c r="B37" s="69" t="str">
        <f>Source!G121</f>
        <v>Светильники, устанавливаемые вне здания с лампами ртутными</v>
      </c>
      <c r="C37" s="70" t="str">
        <f>Source!H121</f>
        <v>1  ШТ.</v>
      </c>
      <c r="D37" s="71">
        <f>Source!I121</f>
        <v>4</v>
      </c>
    </row>
    <row r="38" spans="1:4" ht="42.75" x14ac:dyDescent="0.2">
      <c r="A38" s="68">
        <v>19</v>
      </c>
      <c r="B38" s="69" t="str">
        <f>Source!G127</f>
        <v>Затягивание проводов и кабелей в проложенные трубы и металлические рукава, провод первый одножильный или многожильный в общей оплетке, суммарное сечение до 6 мм2</v>
      </c>
      <c r="C38" s="70" t="str">
        <f>Source!H127</f>
        <v>100 м</v>
      </c>
      <c r="D38" s="71">
        <f>Source!I127</f>
        <v>0.34</v>
      </c>
    </row>
    <row r="39" spans="1:4" ht="42.75" x14ac:dyDescent="0.2">
      <c r="A39" s="68">
        <v>20</v>
      </c>
      <c r="B39" s="69" t="str">
        <f>Source!G131</f>
        <v>Затягивание проводов и кабелей в проложенные трубы и металлические рукава, провод первый одножильный или многожильный в общей оплетке, суммарное сечение до 16 мм2</v>
      </c>
      <c r="C39" s="70" t="str">
        <f>Source!H131</f>
        <v>100 м</v>
      </c>
      <c r="D39" s="71">
        <f>Source!I131</f>
        <v>0.46</v>
      </c>
    </row>
    <row r="40" spans="1:4" ht="28.5" x14ac:dyDescent="0.2">
      <c r="A40" s="68">
        <v>21</v>
      </c>
      <c r="B40" s="69" t="str">
        <f>Source!G135</f>
        <v>Присоединение к зажимам жил проводов или кабелей, провод или кабель, сечение до 2,5 мм2</v>
      </c>
      <c r="C40" s="70" t="str">
        <f>Source!H135</f>
        <v>100 шт.</v>
      </c>
      <c r="D40" s="71">
        <f>Source!I135</f>
        <v>0.08</v>
      </c>
    </row>
    <row r="41" spans="1:4" ht="16.5" x14ac:dyDescent="0.25">
      <c r="A41" s="63" t="str">
        <f>CONCATENATE("Раздел: ", Source!G200)</f>
        <v>Раздел: Устройство траншеи в асфальте с прокладкой кабеля ВБШВ 4х16 (30м.)</v>
      </c>
      <c r="B41" s="63"/>
      <c r="C41" s="63"/>
      <c r="D41" s="63"/>
    </row>
    <row r="42" spans="1:4" ht="28.5" x14ac:dyDescent="0.2">
      <c r="A42" s="68">
        <v>22</v>
      </c>
      <c r="B42" s="69" t="str">
        <f>Source!G204</f>
        <v>Разборка покрытий и оснований асфальтобетонных</v>
      </c>
      <c r="C42" s="70" t="str">
        <f>Source!H204</f>
        <v>100 м3 конструкций</v>
      </c>
      <c r="D42" s="71">
        <f>Source!I204</f>
        <v>3.3000000000000002E-2</v>
      </c>
    </row>
    <row r="43" spans="1:4" ht="28.5" x14ac:dyDescent="0.2">
      <c r="A43" s="68">
        <v>23</v>
      </c>
      <c r="B43" s="69" t="str">
        <f>Source!G206</f>
        <v>Разборка покрытий и оснований цементобетонных</v>
      </c>
      <c r="C43" s="70" t="str">
        <f>Source!H206</f>
        <v>100 м3 конструкций</v>
      </c>
      <c r="D43" s="71">
        <f>Source!I206</f>
        <v>2.1000000000000001E-2</v>
      </c>
    </row>
    <row r="44" spans="1:4" ht="28.5" x14ac:dyDescent="0.2">
      <c r="A44" s="68">
        <v>24</v>
      </c>
      <c r="B44" s="69" t="str">
        <f>Source!G208</f>
        <v>Разборка покрытий и оснований щебеночных</v>
      </c>
      <c r="C44" s="70" t="str">
        <f>Source!H208</f>
        <v>100 м3 конструкций</v>
      </c>
      <c r="D44" s="71">
        <f>Source!I208</f>
        <v>4.4999999999999998E-2</v>
      </c>
    </row>
    <row r="45" spans="1:4" ht="28.5" x14ac:dyDescent="0.2">
      <c r="A45" s="68">
        <v>25</v>
      </c>
      <c r="B45" s="69" t="str">
        <f>Source!G210</f>
        <v>Механизированная погрузка строительного мусора в автомобили-самосвалы</v>
      </c>
      <c r="C45" s="70" t="str">
        <f>Source!H210</f>
        <v>1 Т</v>
      </c>
      <c r="D45" s="71">
        <f>Source!I210</f>
        <v>21.384</v>
      </c>
    </row>
    <row r="46" spans="1:4" ht="28.5" x14ac:dyDescent="0.2">
      <c r="A46" s="68">
        <v>26</v>
      </c>
      <c r="B46" s="69" t="str">
        <f>Source!G212</f>
        <v>Погрузка и выгрузка вручную строительного мусора на транспортные средства</v>
      </c>
      <c r="C46" s="70" t="str">
        <f>Source!H212</f>
        <v>1 Т</v>
      </c>
      <c r="D46" s="71">
        <f>Source!I212</f>
        <v>2.3759999999999999</v>
      </c>
    </row>
    <row r="47" spans="1:4" ht="28.5" x14ac:dyDescent="0.2">
      <c r="A47" s="68">
        <v>27</v>
      </c>
      <c r="B47" s="69" t="str">
        <f>Source!G214</f>
        <v>Разработка грунта вручную в траншеях глубиной до 2 м без креплений с откосами группа грунтов 1-3</v>
      </c>
      <c r="C47" s="70" t="str">
        <f>Source!H214</f>
        <v>100 м3 грунта</v>
      </c>
      <c r="D47" s="71">
        <f>Source!I214</f>
        <v>0.18479999999999999</v>
      </c>
    </row>
    <row r="48" spans="1:4" ht="42.75" x14ac:dyDescent="0.2">
      <c r="A48" s="68">
        <v>28</v>
      </c>
      <c r="B48" s="69" t="str">
        <f>Source!G216</f>
        <v>Устройство трубопроводов из асбестоцементных труб с соединением манжетами полиэтиленовыми до 2-х отверстий</v>
      </c>
      <c r="C48" s="70" t="str">
        <f>Source!H216</f>
        <v>1 канало-километр трубопровода</v>
      </c>
      <c r="D48" s="71">
        <f>Source!I216</f>
        <v>0.12</v>
      </c>
    </row>
    <row r="49" spans="1:4" ht="28.5" x14ac:dyDescent="0.2">
      <c r="A49" s="68">
        <v>29</v>
      </c>
      <c r="B49" s="69" t="str">
        <f>Source!G220</f>
        <v>Протягивание полиэтиленовой трубки ПНД-32Т по свободному каналу трубопровода в одну нитку</v>
      </c>
      <c r="C49" s="70" t="str">
        <f>Source!H220</f>
        <v>100 М КАНАЛА</v>
      </c>
      <c r="D49" s="71">
        <f>Source!I220</f>
        <v>0.6</v>
      </c>
    </row>
    <row r="50" spans="1:4" ht="28.5" x14ac:dyDescent="0.2">
      <c r="A50" s="68">
        <v>30</v>
      </c>
      <c r="B50" s="69" t="str">
        <f>Source!G224</f>
        <v>Кабели до 35 кВ в проложенных трубах, блоках и коробах, кабель, масса 1 м, до 2 кг</v>
      </c>
      <c r="C50" s="70" t="str">
        <f>Source!H224</f>
        <v>100 М КАБЕЛЯ</v>
      </c>
      <c r="D50" s="71">
        <f>Source!I224</f>
        <v>0.6</v>
      </c>
    </row>
    <row r="51" spans="1:4" ht="14.25" x14ac:dyDescent="0.2">
      <c r="A51" s="68">
        <v>31</v>
      </c>
      <c r="B51" s="69" t="str">
        <f>Source!G228</f>
        <v>Погрузка грунта вручную в автомобили-самосвалы с выгрузкой</v>
      </c>
      <c r="C51" s="70" t="str">
        <f>Source!H228</f>
        <v>100 м3 грунта</v>
      </c>
      <c r="D51" s="71">
        <f>Source!I228</f>
        <v>4.8000000000000001E-2</v>
      </c>
    </row>
    <row r="52" spans="1:4" ht="14.25" x14ac:dyDescent="0.2">
      <c r="A52" s="68">
        <v>32</v>
      </c>
      <c r="B52" s="69" t="str">
        <f>Source!G230</f>
        <v>Засыпка вручную траншей, пазух котлованов и ям группа грунтов 1-3</v>
      </c>
      <c r="C52" s="70" t="str">
        <f>Source!H230</f>
        <v>100 м3 грунта</v>
      </c>
      <c r="D52" s="71">
        <f>Source!I230</f>
        <v>0.1368</v>
      </c>
    </row>
    <row r="53" spans="1:4" ht="57" x14ac:dyDescent="0.2">
      <c r="A53" s="68">
        <v>33</v>
      </c>
      <c r="B53" s="69" t="str">
        <f>Source!G232</f>
        <v>Устройство подстилающих и выравнивающих слоев оснований из щебня</v>
      </c>
      <c r="C53" s="70" t="str">
        <f>Source!H232</f>
        <v>100 м3 материала основания (в плотном теле)</v>
      </c>
      <c r="D53" s="71">
        <f>Source!I232</f>
        <v>4.4999999999999998E-2</v>
      </c>
    </row>
    <row r="54" spans="1:4" ht="28.5" x14ac:dyDescent="0.2">
      <c r="A54" s="68">
        <v>34</v>
      </c>
      <c r="B54" s="69" t="str">
        <f>Source!G236</f>
        <v>Устройство цементобетонных оснований городских проездов толщина слоя, см 16</v>
      </c>
      <c r="C54" s="70" t="str">
        <f>Source!H236</f>
        <v>1000 м2 основания</v>
      </c>
      <c r="D54" s="71">
        <f>Source!I236</f>
        <v>0.03</v>
      </c>
    </row>
    <row r="55" spans="1:4" ht="28.5" x14ac:dyDescent="0.2">
      <c r="A55" s="68">
        <v>35</v>
      </c>
      <c r="B55" s="69" t="str">
        <f>Source!G240</f>
        <v>Устройство цементобетонных оснований городских проездов добавлять или исключать на каждый 1 см изменения толщины слоя</v>
      </c>
      <c r="C55" s="70" t="str">
        <f>Source!H240</f>
        <v>1000 м2 основания</v>
      </c>
      <c r="D55" s="71">
        <f>Source!I240</f>
        <v>-0.03</v>
      </c>
    </row>
    <row r="56" spans="1:4" ht="28.5" x14ac:dyDescent="0.2">
      <c r="A56" s="68">
        <v>36</v>
      </c>
      <c r="B56" s="69" t="str">
        <f>Source!G244</f>
        <v>Устройство покрытий из асфальтобетонных смесей вручную, толщина 4 см /6 см</v>
      </c>
      <c r="C56" s="70" t="str">
        <f>Source!H244</f>
        <v>100 м2</v>
      </c>
      <c r="D56" s="71">
        <f>Source!I244</f>
        <v>0.3</v>
      </c>
    </row>
    <row r="57" spans="1:4" ht="28.5" x14ac:dyDescent="0.2">
      <c r="A57" s="68">
        <v>37</v>
      </c>
      <c r="B57" s="69" t="str">
        <f>Source!G248</f>
        <v>Устройство покрытий из асфальтобетонных смесей вручную, толщина 4 см</v>
      </c>
      <c r="C57" s="70" t="str">
        <f>Source!H248</f>
        <v>100 м2</v>
      </c>
      <c r="D57" s="71">
        <f>Source!I248</f>
        <v>0.3</v>
      </c>
    </row>
    <row r="58" spans="1:4" ht="16.5" x14ac:dyDescent="0.25">
      <c r="A58" s="63" t="str">
        <f>CONCATENATE("Раздел: ", Source!G283)</f>
        <v>Раздел: Установка радиометки на опору</v>
      </c>
      <c r="B58" s="63"/>
      <c r="C58" s="63"/>
      <c r="D58" s="63"/>
    </row>
    <row r="59" spans="1:4" ht="14.25" x14ac:dyDescent="0.2">
      <c r="A59" s="68">
        <v>38</v>
      </c>
      <c r="B59" s="69" t="str">
        <f>Source!G287</f>
        <v>Хомут на опоре</v>
      </c>
      <c r="C59" s="70" t="str">
        <f>Source!H287</f>
        <v>1  ШТ.</v>
      </c>
      <c r="D59" s="71">
        <f>Source!I287</f>
        <v>2</v>
      </c>
    </row>
    <row r="60" spans="1:4" ht="16.5" x14ac:dyDescent="0.25">
      <c r="A60" s="63" t="str">
        <f>CONCATENATE("Раздел: ", Source!G326)</f>
        <v>Раздел: Установка контроллера в светильник</v>
      </c>
      <c r="B60" s="63"/>
      <c r="C60" s="63"/>
      <c r="D60" s="63"/>
    </row>
    <row r="61" spans="1:4" ht="14.25" x14ac:dyDescent="0.2">
      <c r="A61" s="68">
        <v>39</v>
      </c>
      <c r="B61" s="69" t="str">
        <f>Source!G330</f>
        <v>Пускорегулирующий аппарат</v>
      </c>
      <c r="C61" s="70" t="str">
        <f>Source!H330</f>
        <v>1  ШТ.</v>
      </c>
      <c r="D61" s="71">
        <f>Source!I330</f>
        <v>2</v>
      </c>
    </row>
    <row r="62" spans="1:4" ht="16.5" x14ac:dyDescent="0.25">
      <c r="A62" s="63" t="str">
        <f>CONCATENATE("Раздел: ", Source!G369)</f>
        <v>Раздел: Перевозка и размещение грунта</v>
      </c>
      <c r="B62" s="63"/>
      <c r="C62" s="63"/>
      <c r="D62" s="63"/>
    </row>
    <row r="63" spans="1:4" ht="28.5" x14ac:dyDescent="0.2">
      <c r="A63" s="68">
        <v>40</v>
      </c>
      <c r="B63" s="69" t="str">
        <f>Source!G373</f>
        <v>Перевозка грунтов растительного слоя и торфов на расстояние до 55 км автосамосвалами грузоподъемностью до 20 т</v>
      </c>
      <c r="C63" s="70" t="str">
        <f>Source!H373</f>
        <v>т</v>
      </c>
      <c r="D63" s="71">
        <f>Source!I373</f>
        <v>13.0176</v>
      </c>
    </row>
    <row r="64" spans="1:4" ht="28.5" x14ac:dyDescent="0.2">
      <c r="A64" s="68">
        <v>41</v>
      </c>
      <c r="B64" s="69" t="str">
        <f>Source!G375</f>
        <v>Грунт, образовавшийся при проведении землеройных работ, не загрязненный опасными веществами, практически неопасный</v>
      </c>
      <c r="C64" s="70" t="str">
        <f>Source!H375</f>
        <v>1 Т</v>
      </c>
      <c r="D64" s="71">
        <f>Source!I375</f>
        <v>13.0176</v>
      </c>
    </row>
    <row r="65" spans="1:5" ht="16.5" x14ac:dyDescent="0.25">
      <c r="A65" s="63" t="str">
        <f>CONCATENATE("Раздел: ", Source!G408)</f>
        <v>Раздел: Перевозка и размещение мусора</v>
      </c>
      <c r="B65" s="63"/>
      <c r="C65" s="63"/>
      <c r="D65" s="63"/>
    </row>
    <row r="66" spans="1:5" ht="28.5" x14ac:dyDescent="0.2">
      <c r="A66" s="68">
        <v>42</v>
      </c>
      <c r="B66" s="69" t="str">
        <f>Source!G412</f>
        <v>Перевозка строительного мусора на расстояние до 52 км автосамосвалами грузоподъемностью до 20 т</v>
      </c>
      <c r="C66" s="70" t="str">
        <f>Source!H412</f>
        <v>т</v>
      </c>
      <c r="D66" s="71">
        <f>Source!I412</f>
        <v>25.2</v>
      </c>
    </row>
    <row r="67" spans="1:5" ht="14.25" x14ac:dyDescent="0.2">
      <c r="A67" s="68">
        <v>43</v>
      </c>
      <c r="B67" s="69" t="str">
        <f>Source!G414</f>
        <v>Лом асфальтовых и асфальтобетонных покрытий малоопасный</v>
      </c>
      <c r="C67" s="70" t="str">
        <f>Source!H414</f>
        <v>1 Т</v>
      </c>
      <c r="D67" s="71">
        <f>Source!I414</f>
        <v>17.64</v>
      </c>
    </row>
    <row r="68" spans="1:5" ht="14.25" x14ac:dyDescent="0.2">
      <c r="A68" s="68">
        <v>44</v>
      </c>
      <c r="B68" s="69" t="str">
        <f>Source!G416</f>
        <v>Отходы (мусор) от строительных и ремонтных работ малоопасные</v>
      </c>
      <c r="C68" s="70" t="str">
        <f>Source!H416</f>
        <v>1 Т</v>
      </c>
      <c r="D68" s="71">
        <f>Source!I416</f>
        <v>7.56</v>
      </c>
    </row>
    <row r="69" spans="1:5" ht="16.5" x14ac:dyDescent="0.25">
      <c r="A69" s="63" t="str">
        <f>CONCATENATE("Раздел: ", Source!G449)</f>
        <v>Раздел: ПНР опоры освещения</v>
      </c>
      <c r="B69" s="63"/>
      <c r="C69" s="63"/>
      <c r="D69" s="63"/>
    </row>
    <row r="70" spans="1:5" ht="14.25" x14ac:dyDescent="0.2">
      <c r="A70" s="68">
        <v>45</v>
      </c>
      <c r="B70" s="69" t="str">
        <f>Source!G453</f>
        <v>Установки наружного освещения</v>
      </c>
      <c r="C70" s="70" t="str">
        <f>Source!H453</f>
        <v>1 ОПОРА</v>
      </c>
      <c r="D70" s="71">
        <f>Source!I453</f>
        <v>2</v>
      </c>
    </row>
    <row r="71" spans="1:5" ht="16.5" x14ac:dyDescent="0.25">
      <c r="A71" s="63" t="str">
        <f>CONCATENATE("Раздел: ", Source!G486)</f>
        <v>Раздел: Расключение опоры освещения</v>
      </c>
      <c r="B71" s="63"/>
      <c r="C71" s="63"/>
      <c r="D71" s="63"/>
    </row>
    <row r="72" spans="1:5" ht="14.25" x14ac:dyDescent="0.2">
      <c r="A72" s="68">
        <v>46</v>
      </c>
      <c r="B72" s="69" t="str">
        <f>Source!G490</f>
        <v>Детали на пультах и панелях - колодка клеммная на 20 клемм</v>
      </c>
      <c r="C72" s="70" t="str">
        <f>Source!H490</f>
        <v>1  ШТ.</v>
      </c>
      <c r="D72" s="71">
        <f>Source!I490</f>
        <v>2</v>
      </c>
    </row>
    <row r="73" spans="1:5" ht="28.5" x14ac:dyDescent="0.2">
      <c r="A73" s="68">
        <v>47</v>
      </c>
      <c r="B73" s="69" t="str">
        <f>Source!G494</f>
        <v>Протягивание полиэтиленовой трубки ПНД-32Т по свободному каналу трубопровода в одну нитку</v>
      </c>
      <c r="C73" s="70" t="str">
        <f>Source!H494</f>
        <v>100 М КАНАЛА</v>
      </c>
      <c r="D73" s="71">
        <f>Source!I494</f>
        <v>0.04</v>
      </c>
    </row>
    <row r="74" spans="1:5" ht="28.5" x14ac:dyDescent="0.2">
      <c r="A74" s="68">
        <v>48</v>
      </c>
      <c r="B74" s="69" t="str">
        <f>Source!G498</f>
        <v>Кабели до 35 кВ в проложенных трубах, блоках и коробах, кабель, масса 1 м, до 2 кг</v>
      </c>
      <c r="C74" s="70" t="str">
        <f>Source!H498</f>
        <v>100 М КАБЕЛЯ</v>
      </c>
      <c r="D74" s="71">
        <f>Source!I498</f>
        <v>0.08</v>
      </c>
    </row>
    <row r="75" spans="1:5" ht="42.75" x14ac:dyDescent="0.2">
      <c r="A75" s="68">
        <v>49</v>
      </c>
      <c r="B75" s="69" t="str">
        <f>Source!G502</f>
        <v>Заделки концевые с термоусаживающимися полиэтиленовыми перчатками, заделка кабеля с бумажной изоляцией напряжением до 1 кВ, сечением до 35 мм2</v>
      </c>
      <c r="C75" s="70" t="str">
        <f>Source!H502</f>
        <v>1  ШТ.</v>
      </c>
      <c r="D75" s="71">
        <f>Source!I502</f>
        <v>4</v>
      </c>
    </row>
    <row r="76" spans="1:5" ht="14.25" x14ac:dyDescent="0.2">
      <c r="A76" s="68">
        <v>50</v>
      </c>
      <c r="B76" s="69" t="str">
        <f>Source!G506</f>
        <v>Уплотнитель кабельного прохода термоусаживаемый</v>
      </c>
      <c r="C76" s="70" t="str">
        <f>Source!H506</f>
        <v>100 компл.</v>
      </c>
      <c r="D76" s="71">
        <f>Source!I506</f>
        <v>0.04</v>
      </c>
    </row>
    <row r="77" spans="1:5" ht="14.25" x14ac:dyDescent="0.2">
      <c r="A77" s="64">
        <v>51</v>
      </c>
      <c r="B77" s="65" t="str">
        <f>Source!G510</f>
        <v>Заземление одиночной металлической опоры</v>
      </c>
      <c r="C77" s="66" t="str">
        <f>Source!H510</f>
        <v>1  ШТ.</v>
      </c>
      <c r="D77" s="67">
        <f>Source!I510</f>
        <v>2</v>
      </c>
    </row>
    <row r="80" spans="1:5" ht="15" x14ac:dyDescent="0.25">
      <c r="A80" s="7"/>
      <c r="B80" s="7" t="s">
        <v>663</v>
      </c>
      <c r="C80" s="7"/>
      <c r="D80" s="7"/>
      <c r="E80" s="2"/>
    </row>
  </sheetData>
  <mergeCells count="15">
    <mergeCell ref="A65:D65"/>
    <mergeCell ref="A69:D69"/>
    <mergeCell ref="A71:D71"/>
    <mergeCell ref="A18:D18"/>
    <mergeCell ref="A33:D33"/>
    <mergeCell ref="A41:D41"/>
    <mergeCell ref="A58:D58"/>
    <mergeCell ref="A60:D60"/>
    <mergeCell ref="A62:D62"/>
    <mergeCell ref="C5:D5"/>
    <mergeCell ref="C7:D7"/>
    <mergeCell ref="A11:D11"/>
    <mergeCell ref="A12:D12"/>
    <mergeCell ref="A16:D16"/>
    <mergeCell ref="A17:D17"/>
  </mergeCells>
  <pageMargins left="0.4" right="0.2" top="0.2" bottom="0.4" header="0.2" footer="0.2"/>
  <pageSetup paperSize="9" scale="87" fitToHeight="0" orientation="portrait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61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20004</v>
      </c>
      <c r="M1">
        <v>10</v>
      </c>
      <c r="N1">
        <v>11</v>
      </c>
      <c r="O1">
        <v>1</v>
      </c>
      <c r="P1">
        <v>0</v>
      </c>
      <c r="Q1">
        <v>1</v>
      </c>
    </row>
    <row r="4" spans="1:133" x14ac:dyDescent="0.2">
      <c r="A4">
        <v>1</v>
      </c>
      <c r="B4">
        <v>1</v>
      </c>
      <c r="C4">
        <v>0</v>
      </c>
      <c r="F4" t="s">
        <v>4</v>
      </c>
      <c r="G4" t="s">
        <v>5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>
        <v>2021</v>
      </c>
      <c r="Q4" t="s">
        <v>3</v>
      </c>
      <c r="AE4">
        <v>0</v>
      </c>
    </row>
    <row r="12" spans="1:133" x14ac:dyDescent="0.2">
      <c r="A12">
        <v>1</v>
      </c>
      <c r="B12">
        <v>612</v>
      </c>
      <c r="C12">
        <v>0</v>
      </c>
      <c r="D12">
        <f>ROW(A575)</f>
        <v>575</v>
      </c>
      <c r="E12">
        <v>0</v>
      </c>
      <c r="F12" t="s">
        <v>6</v>
      </c>
      <c r="G12" t="s">
        <v>7</v>
      </c>
      <c r="H12" t="s">
        <v>3</v>
      </c>
      <c r="I12">
        <v>0</v>
      </c>
      <c r="J12" t="s">
        <v>3</v>
      </c>
      <c r="K12">
        <v>0</v>
      </c>
      <c r="O12">
        <v>0</v>
      </c>
      <c r="P12">
        <v>0</v>
      </c>
      <c r="Q12">
        <v>0</v>
      </c>
      <c r="R12">
        <v>175</v>
      </c>
      <c r="S12">
        <v>157</v>
      </c>
      <c r="U12" t="s">
        <v>3</v>
      </c>
      <c r="V12">
        <v>0</v>
      </c>
      <c r="W12" t="s">
        <v>3</v>
      </c>
      <c r="X12" t="s">
        <v>3</v>
      </c>
      <c r="Y12" t="s">
        <v>3</v>
      </c>
      <c r="Z12" t="s">
        <v>3</v>
      </c>
      <c r="AA12" t="s">
        <v>3</v>
      </c>
      <c r="AB12" t="s">
        <v>3</v>
      </c>
      <c r="AC12" t="s">
        <v>3</v>
      </c>
      <c r="AD12" t="s">
        <v>3</v>
      </c>
      <c r="AE12" t="s">
        <v>3</v>
      </c>
      <c r="AF12" t="s">
        <v>3</v>
      </c>
      <c r="AG12" t="s">
        <v>3</v>
      </c>
      <c r="AH12" t="s">
        <v>3</v>
      </c>
      <c r="AI12" t="s">
        <v>3</v>
      </c>
      <c r="AJ12" t="s">
        <v>3</v>
      </c>
      <c r="AL12" t="s">
        <v>3</v>
      </c>
      <c r="AM12" t="s">
        <v>3</v>
      </c>
      <c r="AN12" t="s">
        <v>3</v>
      </c>
      <c r="AP12" t="s">
        <v>3</v>
      </c>
      <c r="AQ12" t="s">
        <v>3</v>
      </c>
      <c r="AR12" t="s">
        <v>3</v>
      </c>
      <c r="AX12" t="s">
        <v>3</v>
      </c>
      <c r="AY12" t="s">
        <v>3</v>
      </c>
      <c r="AZ12" t="s">
        <v>3</v>
      </c>
      <c r="BH12" t="s">
        <v>8</v>
      </c>
      <c r="BI12" t="s">
        <v>9</v>
      </c>
      <c r="BJ12">
        <v>1</v>
      </c>
      <c r="BK12">
        <v>1</v>
      </c>
      <c r="BL12">
        <v>0</v>
      </c>
      <c r="BM12">
        <v>0</v>
      </c>
      <c r="BN12">
        <v>1</v>
      </c>
      <c r="BO12">
        <v>0</v>
      </c>
      <c r="BP12">
        <v>6</v>
      </c>
      <c r="BQ12">
        <v>2</v>
      </c>
      <c r="BR12">
        <v>1</v>
      </c>
      <c r="BS12">
        <v>1</v>
      </c>
      <c r="BT12">
        <v>0</v>
      </c>
      <c r="BU12">
        <v>0</v>
      </c>
      <c r="BV12">
        <v>0</v>
      </c>
      <c r="BW12">
        <v>0</v>
      </c>
      <c r="BX12">
        <v>0</v>
      </c>
      <c r="BY12" t="s">
        <v>10</v>
      </c>
      <c r="BZ12" t="s">
        <v>11</v>
      </c>
      <c r="CA12" t="s">
        <v>12</v>
      </c>
      <c r="CB12" t="s">
        <v>12</v>
      </c>
      <c r="CC12" t="s">
        <v>12</v>
      </c>
      <c r="CD12" t="s">
        <v>12</v>
      </c>
      <c r="CE12" t="s">
        <v>13</v>
      </c>
      <c r="CF12">
        <v>0</v>
      </c>
      <c r="CG12">
        <v>0</v>
      </c>
      <c r="CH12">
        <v>16785416</v>
      </c>
      <c r="CI12" t="s">
        <v>3</v>
      </c>
      <c r="CJ12" t="s">
        <v>3</v>
      </c>
      <c r="CK12">
        <v>59</v>
      </c>
      <c r="EC12">
        <v>0</v>
      </c>
    </row>
    <row r="15" spans="1:133" x14ac:dyDescent="0.2">
      <c r="A15">
        <v>15</v>
      </c>
      <c r="B15">
        <v>1</v>
      </c>
    </row>
    <row r="18" spans="1:245" x14ac:dyDescent="0.2">
      <c r="A18">
        <v>52</v>
      </c>
      <c r="B18">
        <f t="shared" ref="B18:G18" si="0">B575</f>
        <v>612</v>
      </c>
      <c r="C18">
        <f t="shared" si="0"/>
        <v>1</v>
      </c>
      <c r="D18">
        <f t="shared" si="0"/>
        <v>12</v>
      </c>
      <c r="E18">
        <f t="shared" si="0"/>
        <v>0</v>
      </c>
      <c r="F18" t="str">
        <f t="shared" si="0"/>
        <v>4 Таганский</v>
      </c>
      <c r="G18" t="str">
        <f t="shared" si="0"/>
        <v>ЛС-04_Вариант 2.2 (п.переход 4 полосы / 2 опоры на ПП) 2 шт.</v>
      </c>
      <c r="O18">
        <f t="shared" ref="O18:AT18" si="1">O575</f>
        <v>161152.24</v>
      </c>
      <c r="P18">
        <f t="shared" si="1"/>
        <v>152521.79999999999</v>
      </c>
      <c r="Q18">
        <f t="shared" si="1"/>
        <v>6321.23</v>
      </c>
      <c r="R18">
        <f t="shared" si="1"/>
        <v>401.64</v>
      </c>
      <c r="S18">
        <f t="shared" si="1"/>
        <v>2309.21</v>
      </c>
      <c r="T18">
        <f t="shared" si="1"/>
        <v>0</v>
      </c>
      <c r="U18">
        <f t="shared" si="1"/>
        <v>196.08968800000002</v>
      </c>
      <c r="V18">
        <f t="shared" si="1"/>
        <v>0</v>
      </c>
      <c r="W18">
        <f t="shared" si="1"/>
        <v>0</v>
      </c>
      <c r="X18">
        <f t="shared" si="1"/>
        <v>2520.2800000000002</v>
      </c>
      <c r="Y18">
        <f t="shared" si="1"/>
        <v>1791.17</v>
      </c>
      <c r="Z18">
        <f t="shared" si="1"/>
        <v>0</v>
      </c>
      <c r="AA18">
        <f t="shared" si="1"/>
        <v>0</v>
      </c>
      <c r="AB18">
        <f t="shared" si="1"/>
        <v>0</v>
      </c>
      <c r="AC18">
        <f t="shared" si="1"/>
        <v>0</v>
      </c>
      <c r="AD18">
        <f t="shared" si="1"/>
        <v>0</v>
      </c>
      <c r="AE18">
        <f t="shared" si="1"/>
        <v>0</v>
      </c>
      <c r="AF18">
        <f t="shared" si="1"/>
        <v>0</v>
      </c>
      <c r="AG18">
        <f t="shared" si="1"/>
        <v>0</v>
      </c>
      <c r="AH18">
        <f t="shared" si="1"/>
        <v>0</v>
      </c>
      <c r="AI18">
        <f t="shared" si="1"/>
        <v>0</v>
      </c>
      <c r="AJ18">
        <f t="shared" si="1"/>
        <v>0</v>
      </c>
      <c r="AK18">
        <f t="shared" si="1"/>
        <v>0</v>
      </c>
      <c r="AL18">
        <f t="shared" si="1"/>
        <v>0</v>
      </c>
      <c r="AM18">
        <f t="shared" si="1"/>
        <v>0</v>
      </c>
      <c r="AN18">
        <f t="shared" si="1"/>
        <v>0</v>
      </c>
      <c r="AO18">
        <f t="shared" si="1"/>
        <v>0</v>
      </c>
      <c r="AP18">
        <f t="shared" si="1"/>
        <v>4078.66</v>
      </c>
      <c r="AQ18">
        <f t="shared" si="1"/>
        <v>0</v>
      </c>
      <c r="AR18">
        <f t="shared" si="1"/>
        <v>166166.60999999999</v>
      </c>
      <c r="AS18">
        <f t="shared" si="1"/>
        <v>112980.62</v>
      </c>
      <c r="AT18">
        <f t="shared" si="1"/>
        <v>44409.24</v>
      </c>
      <c r="AU18">
        <f t="shared" ref="AU18:BZ18" si="2">AU575</f>
        <v>4698.09</v>
      </c>
      <c r="AV18">
        <f t="shared" si="2"/>
        <v>152521.79999999999</v>
      </c>
      <c r="AW18">
        <f t="shared" si="2"/>
        <v>148443.14000000001</v>
      </c>
      <c r="AX18">
        <f t="shared" si="2"/>
        <v>0</v>
      </c>
      <c r="AY18">
        <f t="shared" si="2"/>
        <v>148443.14000000001</v>
      </c>
      <c r="AZ18">
        <f t="shared" si="2"/>
        <v>4078.66</v>
      </c>
      <c r="BA18">
        <f t="shared" si="2"/>
        <v>0</v>
      </c>
      <c r="BB18">
        <f t="shared" si="2"/>
        <v>0</v>
      </c>
      <c r="BC18">
        <f t="shared" si="2"/>
        <v>0</v>
      </c>
      <c r="BD18">
        <f t="shared" si="2"/>
        <v>0</v>
      </c>
      <c r="BE18">
        <f t="shared" si="2"/>
        <v>0</v>
      </c>
      <c r="BF18">
        <f t="shared" si="2"/>
        <v>0</v>
      </c>
      <c r="BG18">
        <f t="shared" si="2"/>
        <v>0</v>
      </c>
      <c r="BH18">
        <f t="shared" si="2"/>
        <v>0</v>
      </c>
      <c r="BI18">
        <f t="shared" si="2"/>
        <v>0</v>
      </c>
      <c r="BJ18">
        <f t="shared" si="2"/>
        <v>0</v>
      </c>
      <c r="BK18">
        <f t="shared" si="2"/>
        <v>0</v>
      </c>
      <c r="BL18">
        <f t="shared" si="2"/>
        <v>0</v>
      </c>
      <c r="BM18">
        <f t="shared" si="2"/>
        <v>0</v>
      </c>
      <c r="BN18">
        <f t="shared" si="2"/>
        <v>0</v>
      </c>
      <c r="BO18">
        <f t="shared" si="2"/>
        <v>0</v>
      </c>
      <c r="BP18">
        <f t="shared" si="2"/>
        <v>0</v>
      </c>
      <c r="BQ18">
        <f t="shared" si="2"/>
        <v>0</v>
      </c>
      <c r="BR18">
        <f t="shared" si="2"/>
        <v>0</v>
      </c>
      <c r="BS18">
        <f t="shared" si="2"/>
        <v>0</v>
      </c>
      <c r="BT18">
        <f t="shared" si="2"/>
        <v>0</v>
      </c>
      <c r="BU18">
        <f t="shared" si="2"/>
        <v>0</v>
      </c>
      <c r="BV18">
        <f t="shared" si="2"/>
        <v>0</v>
      </c>
      <c r="BW18">
        <f t="shared" si="2"/>
        <v>0</v>
      </c>
      <c r="BX18">
        <f t="shared" si="2"/>
        <v>0</v>
      </c>
      <c r="BY18">
        <f t="shared" si="2"/>
        <v>0</v>
      </c>
      <c r="BZ18">
        <f t="shared" si="2"/>
        <v>0</v>
      </c>
      <c r="CA18">
        <f t="shared" ref="CA18:DF18" si="3">CA575</f>
        <v>0</v>
      </c>
      <c r="CB18">
        <f t="shared" si="3"/>
        <v>0</v>
      </c>
      <c r="CC18">
        <f t="shared" si="3"/>
        <v>0</v>
      </c>
      <c r="CD18">
        <f t="shared" si="3"/>
        <v>0</v>
      </c>
      <c r="CE18">
        <f t="shared" si="3"/>
        <v>0</v>
      </c>
      <c r="CF18">
        <f t="shared" si="3"/>
        <v>0</v>
      </c>
      <c r="CG18">
        <f t="shared" si="3"/>
        <v>0</v>
      </c>
      <c r="CH18">
        <f t="shared" si="3"/>
        <v>0</v>
      </c>
      <c r="CI18">
        <f t="shared" si="3"/>
        <v>0</v>
      </c>
      <c r="CJ18">
        <f t="shared" si="3"/>
        <v>0</v>
      </c>
      <c r="CK18">
        <f t="shared" si="3"/>
        <v>0</v>
      </c>
      <c r="CL18">
        <f t="shared" si="3"/>
        <v>0</v>
      </c>
      <c r="CM18">
        <f t="shared" si="3"/>
        <v>0</v>
      </c>
      <c r="CN18">
        <f t="shared" si="3"/>
        <v>0</v>
      </c>
      <c r="CO18">
        <f t="shared" si="3"/>
        <v>0</v>
      </c>
      <c r="CP18">
        <f t="shared" si="3"/>
        <v>0</v>
      </c>
      <c r="CQ18">
        <f t="shared" si="3"/>
        <v>0</v>
      </c>
      <c r="CR18">
        <f t="shared" si="3"/>
        <v>0</v>
      </c>
      <c r="CS18">
        <f t="shared" si="3"/>
        <v>0</v>
      </c>
      <c r="CT18">
        <f t="shared" si="3"/>
        <v>0</v>
      </c>
      <c r="CU18">
        <f t="shared" si="3"/>
        <v>0</v>
      </c>
      <c r="CV18">
        <f t="shared" si="3"/>
        <v>0</v>
      </c>
      <c r="CW18">
        <f t="shared" si="3"/>
        <v>0</v>
      </c>
      <c r="CX18">
        <f t="shared" si="3"/>
        <v>0</v>
      </c>
      <c r="CY18">
        <f t="shared" si="3"/>
        <v>0</v>
      </c>
      <c r="CZ18">
        <f t="shared" si="3"/>
        <v>0</v>
      </c>
      <c r="DA18">
        <f t="shared" si="3"/>
        <v>0</v>
      </c>
      <c r="DB18">
        <f t="shared" si="3"/>
        <v>0</v>
      </c>
      <c r="DC18">
        <f t="shared" si="3"/>
        <v>0</v>
      </c>
      <c r="DD18">
        <f t="shared" si="3"/>
        <v>0</v>
      </c>
      <c r="DE18">
        <f t="shared" si="3"/>
        <v>0</v>
      </c>
      <c r="DF18">
        <f t="shared" si="3"/>
        <v>0</v>
      </c>
      <c r="DG18">
        <f t="shared" ref="DG18:EL18" si="4">DG575</f>
        <v>983040.65</v>
      </c>
      <c r="DH18">
        <f t="shared" si="4"/>
        <v>867166.57</v>
      </c>
      <c r="DI18">
        <f t="shared" si="4"/>
        <v>58559.47</v>
      </c>
      <c r="DJ18">
        <f t="shared" si="4"/>
        <v>9968.69</v>
      </c>
      <c r="DK18">
        <f t="shared" si="4"/>
        <v>57314.61</v>
      </c>
      <c r="DL18">
        <f t="shared" si="4"/>
        <v>0</v>
      </c>
      <c r="DM18">
        <f t="shared" si="4"/>
        <v>196.08968800000002</v>
      </c>
      <c r="DN18">
        <f t="shared" si="4"/>
        <v>0</v>
      </c>
      <c r="DO18">
        <f t="shared" si="4"/>
        <v>0</v>
      </c>
      <c r="DP18">
        <f t="shared" si="4"/>
        <v>51041.9</v>
      </c>
      <c r="DQ18">
        <f t="shared" si="4"/>
        <v>25253.07</v>
      </c>
      <c r="DR18">
        <f t="shared" si="4"/>
        <v>0</v>
      </c>
      <c r="DS18">
        <f t="shared" si="4"/>
        <v>0</v>
      </c>
      <c r="DT18">
        <f t="shared" si="4"/>
        <v>0</v>
      </c>
      <c r="DU18">
        <f t="shared" si="4"/>
        <v>0</v>
      </c>
      <c r="DV18">
        <f t="shared" si="4"/>
        <v>0</v>
      </c>
      <c r="DW18">
        <f t="shared" si="4"/>
        <v>0</v>
      </c>
      <c r="DX18">
        <f t="shared" si="4"/>
        <v>0</v>
      </c>
      <c r="DY18">
        <f t="shared" si="4"/>
        <v>0</v>
      </c>
      <c r="DZ18">
        <f t="shared" si="4"/>
        <v>0</v>
      </c>
      <c r="EA18">
        <f t="shared" si="4"/>
        <v>0</v>
      </c>
      <c r="EB18">
        <f t="shared" si="4"/>
        <v>0</v>
      </c>
      <c r="EC18">
        <f t="shared" si="4"/>
        <v>0</v>
      </c>
      <c r="ED18">
        <f t="shared" si="4"/>
        <v>0</v>
      </c>
      <c r="EE18">
        <f t="shared" si="4"/>
        <v>0</v>
      </c>
      <c r="EF18">
        <f t="shared" si="4"/>
        <v>0</v>
      </c>
      <c r="EG18">
        <f t="shared" si="4"/>
        <v>0</v>
      </c>
      <c r="EH18">
        <f t="shared" si="4"/>
        <v>18761.830000000002</v>
      </c>
      <c r="EI18">
        <f t="shared" si="4"/>
        <v>0</v>
      </c>
      <c r="EJ18">
        <f t="shared" si="4"/>
        <v>1074986.44</v>
      </c>
      <c r="EK18">
        <f t="shared" si="4"/>
        <v>723205.84</v>
      </c>
      <c r="EL18">
        <f t="shared" si="4"/>
        <v>284620.84999999998</v>
      </c>
      <c r="EM18">
        <f t="shared" ref="EM18:FR18" si="5">EM575</f>
        <v>48397.919999999998</v>
      </c>
      <c r="EN18">
        <f t="shared" si="5"/>
        <v>867166.57</v>
      </c>
      <c r="EO18">
        <f t="shared" si="5"/>
        <v>848404.74</v>
      </c>
      <c r="EP18">
        <f t="shared" si="5"/>
        <v>0</v>
      </c>
      <c r="EQ18">
        <f t="shared" si="5"/>
        <v>848404.74</v>
      </c>
      <c r="ER18">
        <f t="shared" si="5"/>
        <v>18761.830000000002</v>
      </c>
      <c r="ES18">
        <f t="shared" si="5"/>
        <v>0</v>
      </c>
      <c r="ET18">
        <f t="shared" si="5"/>
        <v>0</v>
      </c>
      <c r="EU18">
        <f t="shared" si="5"/>
        <v>0</v>
      </c>
      <c r="EV18">
        <f t="shared" si="5"/>
        <v>0</v>
      </c>
      <c r="EW18">
        <f t="shared" si="5"/>
        <v>0</v>
      </c>
      <c r="EX18">
        <f t="shared" si="5"/>
        <v>0</v>
      </c>
      <c r="EY18">
        <f t="shared" si="5"/>
        <v>0</v>
      </c>
      <c r="EZ18">
        <f t="shared" si="5"/>
        <v>0</v>
      </c>
      <c r="FA18">
        <f t="shared" si="5"/>
        <v>0</v>
      </c>
      <c r="FB18">
        <f t="shared" si="5"/>
        <v>0</v>
      </c>
      <c r="FC18">
        <f t="shared" si="5"/>
        <v>0</v>
      </c>
      <c r="FD18">
        <f t="shared" si="5"/>
        <v>0</v>
      </c>
      <c r="FE18">
        <f t="shared" si="5"/>
        <v>0</v>
      </c>
      <c r="FF18">
        <f t="shared" si="5"/>
        <v>0</v>
      </c>
      <c r="FG18">
        <f t="shared" si="5"/>
        <v>0</v>
      </c>
      <c r="FH18">
        <f t="shared" si="5"/>
        <v>0</v>
      </c>
      <c r="FI18">
        <f t="shared" si="5"/>
        <v>0</v>
      </c>
      <c r="FJ18">
        <f t="shared" si="5"/>
        <v>0</v>
      </c>
      <c r="FK18">
        <f t="shared" si="5"/>
        <v>0</v>
      </c>
      <c r="FL18">
        <f t="shared" si="5"/>
        <v>0</v>
      </c>
      <c r="FM18">
        <f t="shared" si="5"/>
        <v>0</v>
      </c>
      <c r="FN18">
        <f t="shared" si="5"/>
        <v>0</v>
      </c>
      <c r="FO18">
        <f t="shared" si="5"/>
        <v>0</v>
      </c>
      <c r="FP18">
        <f t="shared" si="5"/>
        <v>0</v>
      </c>
      <c r="FQ18">
        <f t="shared" si="5"/>
        <v>0</v>
      </c>
      <c r="FR18">
        <f t="shared" si="5"/>
        <v>0</v>
      </c>
      <c r="FS18">
        <f t="shared" ref="FS18:GX18" si="6">FS575</f>
        <v>0</v>
      </c>
      <c r="FT18">
        <f t="shared" si="6"/>
        <v>0</v>
      </c>
      <c r="FU18">
        <f t="shared" si="6"/>
        <v>0</v>
      </c>
      <c r="FV18">
        <f t="shared" si="6"/>
        <v>0</v>
      </c>
      <c r="FW18">
        <f t="shared" si="6"/>
        <v>0</v>
      </c>
      <c r="FX18">
        <f t="shared" si="6"/>
        <v>0</v>
      </c>
      <c r="FY18">
        <f t="shared" si="6"/>
        <v>0</v>
      </c>
      <c r="FZ18">
        <f t="shared" si="6"/>
        <v>0</v>
      </c>
      <c r="GA18">
        <f t="shared" si="6"/>
        <v>0</v>
      </c>
      <c r="GB18">
        <f t="shared" si="6"/>
        <v>0</v>
      </c>
      <c r="GC18">
        <f t="shared" si="6"/>
        <v>0</v>
      </c>
      <c r="GD18">
        <f t="shared" si="6"/>
        <v>0</v>
      </c>
      <c r="GE18">
        <f t="shared" si="6"/>
        <v>0</v>
      </c>
      <c r="GF18">
        <f t="shared" si="6"/>
        <v>0</v>
      </c>
      <c r="GG18">
        <f t="shared" si="6"/>
        <v>0</v>
      </c>
      <c r="GH18">
        <f t="shared" si="6"/>
        <v>0</v>
      </c>
      <c r="GI18">
        <f t="shared" si="6"/>
        <v>0</v>
      </c>
      <c r="GJ18">
        <f t="shared" si="6"/>
        <v>0</v>
      </c>
      <c r="GK18">
        <f t="shared" si="6"/>
        <v>0</v>
      </c>
      <c r="GL18">
        <f t="shared" si="6"/>
        <v>0</v>
      </c>
      <c r="GM18">
        <f t="shared" si="6"/>
        <v>0</v>
      </c>
      <c r="GN18">
        <f t="shared" si="6"/>
        <v>0</v>
      </c>
      <c r="GO18">
        <f t="shared" si="6"/>
        <v>0</v>
      </c>
      <c r="GP18">
        <f t="shared" si="6"/>
        <v>0</v>
      </c>
      <c r="GQ18">
        <f t="shared" si="6"/>
        <v>0</v>
      </c>
      <c r="GR18">
        <f t="shared" si="6"/>
        <v>0</v>
      </c>
      <c r="GS18">
        <f t="shared" si="6"/>
        <v>0</v>
      </c>
      <c r="GT18">
        <f t="shared" si="6"/>
        <v>0</v>
      </c>
      <c r="GU18">
        <f t="shared" si="6"/>
        <v>0</v>
      </c>
      <c r="GV18">
        <f t="shared" si="6"/>
        <v>0</v>
      </c>
      <c r="GW18">
        <f t="shared" si="6"/>
        <v>0</v>
      </c>
      <c r="GX18">
        <f t="shared" si="6"/>
        <v>0</v>
      </c>
    </row>
    <row r="20" spans="1:245" x14ac:dyDescent="0.2">
      <c r="A20">
        <v>3</v>
      </c>
      <c r="B20">
        <v>1</v>
      </c>
      <c r="D20">
        <f>ROW(A545)</f>
        <v>545</v>
      </c>
      <c r="F20" t="s">
        <v>14</v>
      </c>
      <c r="G20" t="s">
        <v>15</v>
      </c>
      <c r="H20" t="s">
        <v>3</v>
      </c>
      <c r="I20">
        <v>0</v>
      </c>
      <c r="J20" t="s">
        <v>3</v>
      </c>
      <c r="K20">
        <v>-1</v>
      </c>
      <c r="L20" t="s">
        <v>3</v>
      </c>
      <c r="U20" t="s">
        <v>3</v>
      </c>
      <c r="V20">
        <v>0</v>
      </c>
      <c r="AB20" t="s">
        <v>3</v>
      </c>
      <c r="AC20" t="s">
        <v>3</v>
      </c>
      <c r="AD20" t="s">
        <v>3</v>
      </c>
      <c r="AE20" t="s">
        <v>3</v>
      </c>
      <c r="AF20" t="s">
        <v>3</v>
      </c>
      <c r="AG20" t="s">
        <v>3</v>
      </c>
      <c r="AP20" t="s">
        <v>3</v>
      </c>
      <c r="AQ20" t="s">
        <v>3</v>
      </c>
      <c r="AR20" t="s">
        <v>3</v>
      </c>
      <c r="AZ20" t="s">
        <v>3</v>
      </c>
      <c r="BB20" t="s">
        <v>3</v>
      </c>
      <c r="BC20" t="s">
        <v>3</v>
      </c>
      <c r="BD20" t="s">
        <v>3</v>
      </c>
      <c r="BE20" t="s">
        <v>3</v>
      </c>
      <c r="BF20" t="s">
        <v>3</v>
      </c>
      <c r="BG20" t="s">
        <v>3</v>
      </c>
      <c r="BH20" t="s">
        <v>3</v>
      </c>
      <c r="BI20" t="s">
        <v>3</v>
      </c>
      <c r="BJ20" t="s">
        <v>3</v>
      </c>
      <c r="BK20" t="s">
        <v>3</v>
      </c>
      <c r="BL20" t="s">
        <v>3</v>
      </c>
      <c r="BM20" t="s">
        <v>3</v>
      </c>
      <c r="BN20" t="s">
        <v>3</v>
      </c>
      <c r="BO20" t="s">
        <v>3</v>
      </c>
      <c r="BP20" t="s">
        <v>3</v>
      </c>
      <c r="BX20">
        <v>0</v>
      </c>
      <c r="CF20">
        <v>0</v>
      </c>
      <c r="CG20">
        <v>0</v>
      </c>
      <c r="CI20" t="s">
        <v>3</v>
      </c>
      <c r="CJ20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</row>
    <row r="22" spans="1:245" x14ac:dyDescent="0.2">
      <c r="A22">
        <v>52</v>
      </c>
      <c r="B22">
        <f t="shared" ref="B22:G22" si="7">B545</f>
        <v>1</v>
      </c>
      <c r="C22">
        <f t="shared" si="7"/>
        <v>3</v>
      </c>
      <c r="D22">
        <f t="shared" si="7"/>
        <v>20</v>
      </c>
      <c r="E22">
        <f t="shared" si="7"/>
        <v>0</v>
      </c>
      <c r="F22" t="str">
        <f t="shared" si="7"/>
        <v>4</v>
      </c>
      <c r="G22" t="str">
        <f t="shared" si="7"/>
        <v>Вариант 2.2 (п.переход 4 полосы / 2 опоры на ПП)</v>
      </c>
      <c r="O22">
        <f t="shared" ref="O22:AT22" si="8">O545</f>
        <v>161152.24</v>
      </c>
      <c r="P22">
        <f t="shared" si="8"/>
        <v>152521.79999999999</v>
      </c>
      <c r="Q22">
        <f t="shared" si="8"/>
        <v>6321.23</v>
      </c>
      <c r="R22">
        <f t="shared" si="8"/>
        <v>401.64</v>
      </c>
      <c r="S22">
        <f t="shared" si="8"/>
        <v>2309.21</v>
      </c>
      <c r="T22">
        <f t="shared" si="8"/>
        <v>0</v>
      </c>
      <c r="U22">
        <f t="shared" si="8"/>
        <v>196.08968800000002</v>
      </c>
      <c r="V22">
        <f t="shared" si="8"/>
        <v>0</v>
      </c>
      <c r="W22">
        <f t="shared" si="8"/>
        <v>0</v>
      </c>
      <c r="X22">
        <f t="shared" si="8"/>
        <v>2520.2800000000002</v>
      </c>
      <c r="Y22">
        <f t="shared" si="8"/>
        <v>1791.17</v>
      </c>
      <c r="Z22">
        <f t="shared" si="8"/>
        <v>0</v>
      </c>
      <c r="AA22">
        <f t="shared" si="8"/>
        <v>0</v>
      </c>
      <c r="AB22">
        <f t="shared" si="8"/>
        <v>0</v>
      </c>
      <c r="AC22">
        <f t="shared" si="8"/>
        <v>0</v>
      </c>
      <c r="AD22">
        <f t="shared" si="8"/>
        <v>0</v>
      </c>
      <c r="AE22">
        <f t="shared" si="8"/>
        <v>0</v>
      </c>
      <c r="AF22">
        <f t="shared" si="8"/>
        <v>0</v>
      </c>
      <c r="AG22">
        <f t="shared" si="8"/>
        <v>0</v>
      </c>
      <c r="AH22">
        <f t="shared" si="8"/>
        <v>0</v>
      </c>
      <c r="AI22">
        <f t="shared" si="8"/>
        <v>0</v>
      </c>
      <c r="AJ22">
        <f t="shared" si="8"/>
        <v>0</v>
      </c>
      <c r="AK22">
        <f t="shared" si="8"/>
        <v>0</v>
      </c>
      <c r="AL22">
        <f t="shared" si="8"/>
        <v>0</v>
      </c>
      <c r="AM22">
        <f t="shared" si="8"/>
        <v>0</v>
      </c>
      <c r="AN22">
        <f t="shared" si="8"/>
        <v>0</v>
      </c>
      <c r="AO22">
        <f t="shared" si="8"/>
        <v>0</v>
      </c>
      <c r="AP22">
        <f t="shared" si="8"/>
        <v>4078.66</v>
      </c>
      <c r="AQ22">
        <f t="shared" si="8"/>
        <v>0</v>
      </c>
      <c r="AR22">
        <f t="shared" si="8"/>
        <v>166166.60999999999</v>
      </c>
      <c r="AS22">
        <f t="shared" si="8"/>
        <v>112980.62</v>
      </c>
      <c r="AT22">
        <f t="shared" si="8"/>
        <v>44409.24</v>
      </c>
      <c r="AU22">
        <f t="shared" ref="AU22:BZ22" si="9">AU545</f>
        <v>4698.09</v>
      </c>
      <c r="AV22">
        <f t="shared" si="9"/>
        <v>152521.79999999999</v>
      </c>
      <c r="AW22">
        <f t="shared" si="9"/>
        <v>148443.14000000001</v>
      </c>
      <c r="AX22">
        <f t="shared" si="9"/>
        <v>0</v>
      </c>
      <c r="AY22">
        <f t="shared" si="9"/>
        <v>148443.14000000001</v>
      </c>
      <c r="AZ22">
        <f t="shared" si="9"/>
        <v>4078.66</v>
      </c>
      <c r="BA22">
        <f t="shared" si="9"/>
        <v>0</v>
      </c>
      <c r="BB22">
        <f t="shared" si="9"/>
        <v>0</v>
      </c>
      <c r="BC22">
        <f t="shared" si="9"/>
        <v>0</v>
      </c>
      <c r="BD22">
        <f t="shared" si="9"/>
        <v>0</v>
      </c>
      <c r="BE22">
        <f t="shared" si="9"/>
        <v>0</v>
      </c>
      <c r="BF22">
        <f t="shared" si="9"/>
        <v>0</v>
      </c>
      <c r="BG22">
        <f t="shared" si="9"/>
        <v>0</v>
      </c>
      <c r="BH22">
        <f t="shared" si="9"/>
        <v>0</v>
      </c>
      <c r="BI22">
        <f t="shared" si="9"/>
        <v>0</v>
      </c>
      <c r="BJ22">
        <f t="shared" si="9"/>
        <v>0</v>
      </c>
      <c r="BK22">
        <f t="shared" si="9"/>
        <v>0</v>
      </c>
      <c r="BL22">
        <f t="shared" si="9"/>
        <v>0</v>
      </c>
      <c r="BM22">
        <f t="shared" si="9"/>
        <v>0</v>
      </c>
      <c r="BN22">
        <f t="shared" si="9"/>
        <v>0</v>
      </c>
      <c r="BO22">
        <f t="shared" si="9"/>
        <v>0</v>
      </c>
      <c r="BP22">
        <f t="shared" si="9"/>
        <v>0</v>
      </c>
      <c r="BQ22">
        <f t="shared" si="9"/>
        <v>0</v>
      </c>
      <c r="BR22">
        <f t="shared" si="9"/>
        <v>0</v>
      </c>
      <c r="BS22">
        <f t="shared" si="9"/>
        <v>0</v>
      </c>
      <c r="BT22">
        <f t="shared" si="9"/>
        <v>0</v>
      </c>
      <c r="BU22">
        <f t="shared" si="9"/>
        <v>0</v>
      </c>
      <c r="BV22">
        <f t="shared" si="9"/>
        <v>0</v>
      </c>
      <c r="BW22">
        <f t="shared" si="9"/>
        <v>0</v>
      </c>
      <c r="BX22">
        <f t="shared" si="9"/>
        <v>0</v>
      </c>
      <c r="BY22">
        <f t="shared" si="9"/>
        <v>0</v>
      </c>
      <c r="BZ22">
        <f t="shared" si="9"/>
        <v>0</v>
      </c>
      <c r="CA22">
        <f t="shared" ref="CA22:DF22" si="10">CA545</f>
        <v>0</v>
      </c>
      <c r="CB22">
        <f t="shared" si="10"/>
        <v>0</v>
      </c>
      <c r="CC22">
        <f t="shared" si="10"/>
        <v>0</v>
      </c>
      <c r="CD22">
        <f t="shared" si="10"/>
        <v>0</v>
      </c>
      <c r="CE22">
        <f t="shared" si="10"/>
        <v>0</v>
      </c>
      <c r="CF22">
        <f t="shared" si="10"/>
        <v>0</v>
      </c>
      <c r="CG22">
        <f t="shared" si="10"/>
        <v>0</v>
      </c>
      <c r="CH22">
        <f t="shared" si="10"/>
        <v>0</v>
      </c>
      <c r="CI22">
        <f t="shared" si="10"/>
        <v>0</v>
      </c>
      <c r="CJ22">
        <f t="shared" si="10"/>
        <v>0</v>
      </c>
      <c r="CK22">
        <f t="shared" si="10"/>
        <v>0</v>
      </c>
      <c r="CL22">
        <f t="shared" si="10"/>
        <v>0</v>
      </c>
      <c r="CM22">
        <f t="shared" si="10"/>
        <v>0</v>
      </c>
      <c r="CN22">
        <f t="shared" si="10"/>
        <v>0</v>
      </c>
      <c r="CO22">
        <f t="shared" si="10"/>
        <v>0</v>
      </c>
      <c r="CP22">
        <f t="shared" si="10"/>
        <v>0</v>
      </c>
      <c r="CQ22">
        <f t="shared" si="10"/>
        <v>0</v>
      </c>
      <c r="CR22">
        <f t="shared" si="10"/>
        <v>0</v>
      </c>
      <c r="CS22">
        <f t="shared" si="10"/>
        <v>0</v>
      </c>
      <c r="CT22">
        <f t="shared" si="10"/>
        <v>0</v>
      </c>
      <c r="CU22">
        <f t="shared" si="10"/>
        <v>0</v>
      </c>
      <c r="CV22">
        <f t="shared" si="10"/>
        <v>0</v>
      </c>
      <c r="CW22">
        <f t="shared" si="10"/>
        <v>0</v>
      </c>
      <c r="CX22">
        <f t="shared" si="10"/>
        <v>0</v>
      </c>
      <c r="CY22">
        <f t="shared" si="10"/>
        <v>0</v>
      </c>
      <c r="CZ22">
        <f t="shared" si="10"/>
        <v>0</v>
      </c>
      <c r="DA22">
        <f t="shared" si="10"/>
        <v>0</v>
      </c>
      <c r="DB22">
        <f t="shared" si="10"/>
        <v>0</v>
      </c>
      <c r="DC22">
        <f t="shared" si="10"/>
        <v>0</v>
      </c>
      <c r="DD22">
        <f t="shared" si="10"/>
        <v>0</v>
      </c>
      <c r="DE22">
        <f t="shared" si="10"/>
        <v>0</v>
      </c>
      <c r="DF22">
        <f t="shared" si="10"/>
        <v>0</v>
      </c>
      <c r="DG22">
        <f t="shared" ref="DG22:EL22" si="11">DG545</f>
        <v>983040.65</v>
      </c>
      <c r="DH22">
        <f t="shared" si="11"/>
        <v>867166.57</v>
      </c>
      <c r="DI22">
        <f t="shared" si="11"/>
        <v>58559.47</v>
      </c>
      <c r="DJ22">
        <f t="shared" si="11"/>
        <v>9968.69</v>
      </c>
      <c r="DK22">
        <f t="shared" si="11"/>
        <v>57314.61</v>
      </c>
      <c r="DL22">
        <f t="shared" si="11"/>
        <v>0</v>
      </c>
      <c r="DM22">
        <f t="shared" si="11"/>
        <v>196.08968800000002</v>
      </c>
      <c r="DN22">
        <f t="shared" si="11"/>
        <v>0</v>
      </c>
      <c r="DO22">
        <f t="shared" si="11"/>
        <v>0</v>
      </c>
      <c r="DP22">
        <f t="shared" si="11"/>
        <v>51041.9</v>
      </c>
      <c r="DQ22">
        <f t="shared" si="11"/>
        <v>25253.07</v>
      </c>
      <c r="DR22">
        <f t="shared" si="11"/>
        <v>0</v>
      </c>
      <c r="DS22">
        <f t="shared" si="11"/>
        <v>0</v>
      </c>
      <c r="DT22">
        <f t="shared" si="11"/>
        <v>0</v>
      </c>
      <c r="DU22">
        <f t="shared" si="11"/>
        <v>0</v>
      </c>
      <c r="DV22">
        <f t="shared" si="11"/>
        <v>0</v>
      </c>
      <c r="DW22">
        <f t="shared" si="11"/>
        <v>0</v>
      </c>
      <c r="DX22">
        <f t="shared" si="11"/>
        <v>0</v>
      </c>
      <c r="DY22">
        <f t="shared" si="11"/>
        <v>0</v>
      </c>
      <c r="DZ22">
        <f t="shared" si="11"/>
        <v>0</v>
      </c>
      <c r="EA22">
        <f t="shared" si="11"/>
        <v>0</v>
      </c>
      <c r="EB22">
        <f t="shared" si="11"/>
        <v>0</v>
      </c>
      <c r="EC22">
        <f t="shared" si="11"/>
        <v>0</v>
      </c>
      <c r="ED22">
        <f t="shared" si="11"/>
        <v>0</v>
      </c>
      <c r="EE22">
        <f t="shared" si="11"/>
        <v>0</v>
      </c>
      <c r="EF22">
        <f t="shared" si="11"/>
        <v>0</v>
      </c>
      <c r="EG22">
        <f t="shared" si="11"/>
        <v>0</v>
      </c>
      <c r="EH22">
        <f t="shared" si="11"/>
        <v>18761.830000000002</v>
      </c>
      <c r="EI22">
        <f t="shared" si="11"/>
        <v>0</v>
      </c>
      <c r="EJ22">
        <f t="shared" si="11"/>
        <v>1074986.44</v>
      </c>
      <c r="EK22">
        <f t="shared" si="11"/>
        <v>723205.84</v>
      </c>
      <c r="EL22">
        <f t="shared" si="11"/>
        <v>284620.84999999998</v>
      </c>
      <c r="EM22">
        <f t="shared" ref="EM22:FR22" si="12">EM545</f>
        <v>48397.919999999998</v>
      </c>
      <c r="EN22">
        <f t="shared" si="12"/>
        <v>867166.57</v>
      </c>
      <c r="EO22">
        <f t="shared" si="12"/>
        <v>848404.74</v>
      </c>
      <c r="EP22">
        <f t="shared" si="12"/>
        <v>0</v>
      </c>
      <c r="EQ22">
        <f t="shared" si="12"/>
        <v>848404.74</v>
      </c>
      <c r="ER22">
        <f t="shared" si="12"/>
        <v>18761.830000000002</v>
      </c>
      <c r="ES22">
        <f t="shared" si="12"/>
        <v>0</v>
      </c>
      <c r="ET22">
        <f t="shared" si="12"/>
        <v>0</v>
      </c>
      <c r="EU22">
        <f t="shared" si="12"/>
        <v>0</v>
      </c>
      <c r="EV22">
        <f t="shared" si="12"/>
        <v>0</v>
      </c>
      <c r="EW22">
        <f t="shared" si="12"/>
        <v>0</v>
      </c>
      <c r="EX22">
        <f t="shared" si="12"/>
        <v>0</v>
      </c>
      <c r="EY22">
        <f t="shared" si="12"/>
        <v>0</v>
      </c>
      <c r="EZ22">
        <f t="shared" si="12"/>
        <v>0</v>
      </c>
      <c r="FA22">
        <f t="shared" si="12"/>
        <v>0</v>
      </c>
      <c r="FB22">
        <f t="shared" si="12"/>
        <v>0</v>
      </c>
      <c r="FC22">
        <f t="shared" si="12"/>
        <v>0</v>
      </c>
      <c r="FD22">
        <f t="shared" si="12"/>
        <v>0</v>
      </c>
      <c r="FE22">
        <f t="shared" si="12"/>
        <v>0</v>
      </c>
      <c r="FF22">
        <f t="shared" si="12"/>
        <v>0</v>
      </c>
      <c r="FG22">
        <f t="shared" si="12"/>
        <v>0</v>
      </c>
      <c r="FH22">
        <f t="shared" si="12"/>
        <v>0</v>
      </c>
      <c r="FI22">
        <f t="shared" si="12"/>
        <v>0</v>
      </c>
      <c r="FJ22">
        <f t="shared" si="12"/>
        <v>0</v>
      </c>
      <c r="FK22">
        <f t="shared" si="12"/>
        <v>0</v>
      </c>
      <c r="FL22">
        <f t="shared" si="12"/>
        <v>0</v>
      </c>
      <c r="FM22">
        <f t="shared" si="12"/>
        <v>0</v>
      </c>
      <c r="FN22">
        <f t="shared" si="12"/>
        <v>0</v>
      </c>
      <c r="FO22">
        <f t="shared" si="12"/>
        <v>0</v>
      </c>
      <c r="FP22">
        <f t="shared" si="12"/>
        <v>0</v>
      </c>
      <c r="FQ22">
        <f t="shared" si="12"/>
        <v>0</v>
      </c>
      <c r="FR22">
        <f t="shared" si="12"/>
        <v>0</v>
      </c>
      <c r="FS22">
        <f t="shared" ref="FS22:GX22" si="13">FS545</f>
        <v>0</v>
      </c>
      <c r="FT22">
        <f t="shared" si="13"/>
        <v>0</v>
      </c>
      <c r="FU22">
        <f t="shared" si="13"/>
        <v>0</v>
      </c>
      <c r="FV22">
        <f t="shared" si="13"/>
        <v>0</v>
      </c>
      <c r="FW22">
        <f t="shared" si="13"/>
        <v>0</v>
      </c>
      <c r="FX22">
        <f t="shared" si="13"/>
        <v>0</v>
      </c>
      <c r="FY22">
        <f t="shared" si="13"/>
        <v>0</v>
      </c>
      <c r="FZ22">
        <f t="shared" si="13"/>
        <v>0</v>
      </c>
      <c r="GA22">
        <f t="shared" si="13"/>
        <v>0</v>
      </c>
      <c r="GB22">
        <f t="shared" si="13"/>
        <v>0</v>
      </c>
      <c r="GC22">
        <f t="shared" si="13"/>
        <v>0</v>
      </c>
      <c r="GD22">
        <f t="shared" si="13"/>
        <v>0</v>
      </c>
      <c r="GE22">
        <f t="shared" si="13"/>
        <v>0</v>
      </c>
      <c r="GF22">
        <f t="shared" si="13"/>
        <v>0</v>
      </c>
      <c r="GG22">
        <f t="shared" si="13"/>
        <v>0</v>
      </c>
      <c r="GH22">
        <f t="shared" si="13"/>
        <v>0</v>
      </c>
      <c r="GI22">
        <f t="shared" si="13"/>
        <v>0</v>
      </c>
      <c r="GJ22">
        <f t="shared" si="13"/>
        <v>0</v>
      </c>
      <c r="GK22">
        <f t="shared" si="13"/>
        <v>0</v>
      </c>
      <c r="GL22">
        <f t="shared" si="13"/>
        <v>0</v>
      </c>
      <c r="GM22">
        <f t="shared" si="13"/>
        <v>0</v>
      </c>
      <c r="GN22">
        <f t="shared" si="13"/>
        <v>0</v>
      </c>
      <c r="GO22">
        <f t="shared" si="13"/>
        <v>0</v>
      </c>
      <c r="GP22">
        <f t="shared" si="13"/>
        <v>0</v>
      </c>
      <c r="GQ22">
        <f t="shared" si="13"/>
        <v>0</v>
      </c>
      <c r="GR22">
        <f t="shared" si="13"/>
        <v>0</v>
      </c>
      <c r="GS22">
        <f t="shared" si="13"/>
        <v>0</v>
      </c>
      <c r="GT22">
        <f t="shared" si="13"/>
        <v>0</v>
      </c>
      <c r="GU22">
        <f t="shared" si="13"/>
        <v>0</v>
      </c>
      <c r="GV22">
        <f t="shared" si="13"/>
        <v>0</v>
      </c>
      <c r="GW22">
        <f t="shared" si="13"/>
        <v>0</v>
      </c>
      <c r="GX22">
        <f t="shared" si="13"/>
        <v>0</v>
      </c>
    </row>
    <row r="24" spans="1:245" x14ac:dyDescent="0.2">
      <c r="A24">
        <v>4</v>
      </c>
      <c r="B24">
        <v>1</v>
      </c>
      <c r="D24">
        <f>ROW(A170)</f>
        <v>170</v>
      </c>
      <c r="F24" t="s">
        <v>16</v>
      </c>
      <c r="G24" t="s">
        <v>17</v>
      </c>
      <c r="H24" t="s">
        <v>3</v>
      </c>
      <c r="I24">
        <v>0</v>
      </c>
      <c r="K24">
        <v>-1</v>
      </c>
      <c r="U24" t="s">
        <v>3</v>
      </c>
      <c r="V24">
        <v>0</v>
      </c>
      <c r="AB24" t="s">
        <v>3</v>
      </c>
      <c r="AC24" t="s">
        <v>3</v>
      </c>
      <c r="AD24" t="s">
        <v>3</v>
      </c>
      <c r="AE24" t="s">
        <v>3</v>
      </c>
      <c r="AF24" t="s">
        <v>3</v>
      </c>
      <c r="AG24" t="s">
        <v>3</v>
      </c>
      <c r="AP24" t="s">
        <v>3</v>
      </c>
      <c r="AQ24" t="s">
        <v>3</v>
      </c>
      <c r="AR24" t="s">
        <v>3</v>
      </c>
      <c r="AZ24" t="s">
        <v>3</v>
      </c>
      <c r="BB24" t="s">
        <v>3</v>
      </c>
      <c r="BC24" t="s">
        <v>3</v>
      </c>
      <c r="BD24" t="s">
        <v>3</v>
      </c>
      <c r="BE24" t="s">
        <v>3</v>
      </c>
      <c r="BF24" t="s">
        <v>3</v>
      </c>
      <c r="BG24" t="s">
        <v>3</v>
      </c>
      <c r="BH24" t="s">
        <v>3</v>
      </c>
      <c r="BI24" t="s">
        <v>3</v>
      </c>
      <c r="BJ24" t="s">
        <v>3</v>
      </c>
      <c r="BK24" t="s">
        <v>3</v>
      </c>
      <c r="BL24" t="s">
        <v>3</v>
      </c>
      <c r="BM24" t="s">
        <v>3</v>
      </c>
      <c r="BN24" t="s">
        <v>3</v>
      </c>
      <c r="BO24" t="s">
        <v>3</v>
      </c>
      <c r="BP24" t="s">
        <v>3</v>
      </c>
      <c r="BX24">
        <v>0</v>
      </c>
      <c r="CJ24">
        <v>0</v>
      </c>
    </row>
    <row r="26" spans="1:245" x14ac:dyDescent="0.2">
      <c r="A26">
        <v>52</v>
      </c>
      <c r="B26">
        <f t="shared" ref="B26:G26" si="14">B170</f>
        <v>1</v>
      </c>
      <c r="C26">
        <f t="shared" si="14"/>
        <v>4</v>
      </c>
      <c r="D26">
        <f t="shared" si="14"/>
        <v>24</v>
      </c>
      <c r="E26">
        <f t="shared" si="14"/>
        <v>0</v>
      </c>
      <c r="F26" t="str">
        <f t="shared" si="14"/>
        <v>Новый раздел</v>
      </c>
      <c r="G26" t="str">
        <f t="shared" si="14"/>
        <v>Установка стойки опоры LGTK9-4 в асфальте (9м)</v>
      </c>
      <c r="O26">
        <f t="shared" ref="O26:AT26" si="15">O170</f>
        <v>134537.51</v>
      </c>
      <c r="P26">
        <f t="shared" si="15"/>
        <v>132791.78</v>
      </c>
      <c r="Q26">
        <f t="shared" si="15"/>
        <v>1114.6400000000001</v>
      </c>
      <c r="R26">
        <f t="shared" si="15"/>
        <v>235.1</v>
      </c>
      <c r="S26">
        <f t="shared" si="15"/>
        <v>631.09</v>
      </c>
      <c r="T26">
        <f t="shared" si="15"/>
        <v>0</v>
      </c>
      <c r="U26">
        <f t="shared" si="15"/>
        <v>52.481436000000002</v>
      </c>
      <c r="V26">
        <f t="shared" si="15"/>
        <v>0</v>
      </c>
      <c r="W26">
        <f t="shared" si="15"/>
        <v>0</v>
      </c>
      <c r="X26">
        <f t="shared" si="15"/>
        <v>705.23</v>
      </c>
      <c r="Y26">
        <f t="shared" si="15"/>
        <v>528.84</v>
      </c>
      <c r="Z26">
        <f t="shared" si="15"/>
        <v>0</v>
      </c>
      <c r="AA26">
        <f t="shared" si="15"/>
        <v>0</v>
      </c>
      <c r="AB26">
        <f t="shared" si="15"/>
        <v>0</v>
      </c>
      <c r="AC26">
        <f t="shared" si="15"/>
        <v>0</v>
      </c>
      <c r="AD26">
        <f t="shared" si="15"/>
        <v>0</v>
      </c>
      <c r="AE26">
        <f t="shared" si="15"/>
        <v>0</v>
      </c>
      <c r="AF26">
        <f t="shared" si="15"/>
        <v>0</v>
      </c>
      <c r="AG26">
        <f t="shared" si="15"/>
        <v>0</v>
      </c>
      <c r="AH26">
        <f t="shared" si="15"/>
        <v>0</v>
      </c>
      <c r="AI26">
        <f t="shared" si="15"/>
        <v>0</v>
      </c>
      <c r="AJ26">
        <f t="shared" si="15"/>
        <v>0</v>
      </c>
      <c r="AK26">
        <f t="shared" si="15"/>
        <v>0</v>
      </c>
      <c r="AL26">
        <f t="shared" si="15"/>
        <v>0</v>
      </c>
      <c r="AM26">
        <f t="shared" si="15"/>
        <v>0</v>
      </c>
      <c r="AN26">
        <f t="shared" si="15"/>
        <v>0</v>
      </c>
      <c r="AO26">
        <f t="shared" si="15"/>
        <v>0</v>
      </c>
      <c r="AP26">
        <f t="shared" si="15"/>
        <v>0</v>
      </c>
      <c r="AQ26">
        <f t="shared" si="15"/>
        <v>0</v>
      </c>
      <c r="AR26">
        <f t="shared" si="15"/>
        <v>136183.03</v>
      </c>
      <c r="AS26">
        <f t="shared" si="15"/>
        <v>101426.82</v>
      </c>
      <c r="AT26">
        <f t="shared" si="15"/>
        <v>34756.21</v>
      </c>
      <c r="AU26">
        <f t="shared" ref="AU26:BZ26" si="16">AU170</f>
        <v>0</v>
      </c>
      <c r="AV26">
        <f t="shared" si="16"/>
        <v>132791.78</v>
      </c>
      <c r="AW26">
        <f t="shared" si="16"/>
        <v>132791.78</v>
      </c>
      <c r="AX26">
        <f t="shared" si="16"/>
        <v>0</v>
      </c>
      <c r="AY26">
        <f t="shared" si="16"/>
        <v>132791.78</v>
      </c>
      <c r="AZ26">
        <f t="shared" si="16"/>
        <v>0</v>
      </c>
      <c r="BA26">
        <f t="shared" si="16"/>
        <v>0</v>
      </c>
      <c r="BB26">
        <f t="shared" si="16"/>
        <v>0</v>
      </c>
      <c r="BC26">
        <f t="shared" si="16"/>
        <v>0</v>
      </c>
      <c r="BD26">
        <f t="shared" si="16"/>
        <v>0</v>
      </c>
      <c r="BE26">
        <f t="shared" si="16"/>
        <v>0</v>
      </c>
      <c r="BF26">
        <f t="shared" si="16"/>
        <v>0</v>
      </c>
      <c r="BG26">
        <f t="shared" si="16"/>
        <v>0</v>
      </c>
      <c r="BH26">
        <f t="shared" si="16"/>
        <v>0</v>
      </c>
      <c r="BI26">
        <f t="shared" si="16"/>
        <v>0</v>
      </c>
      <c r="BJ26">
        <f t="shared" si="16"/>
        <v>0</v>
      </c>
      <c r="BK26">
        <f t="shared" si="16"/>
        <v>0</v>
      </c>
      <c r="BL26">
        <f t="shared" si="16"/>
        <v>0</v>
      </c>
      <c r="BM26">
        <f t="shared" si="16"/>
        <v>0</v>
      </c>
      <c r="BN26">
        <f t="shared" si="16"/>
        <v>0</v>
      </c>
      <c r="BO26">
        <f t="shared" si="16"/>
        <v>0</v>
      </c>
      <c r="BP26">
        <f t="shared" si="16"/>
        <v>0</v>
      </c>
      <c r="BQ26">
        <f t="shared" si="16"/>
        <v>0</v>
      </c>
      <c r="BR26">
        <f t="shared" si="16"/>
        <v>0</v>
      </c>
      <c r="BS26">
        <f t="shared" si="16"/>
        <v>0</v>
      </c>
      <c r="BT26">
        <f t="shared" si="16"/>
        <v>0</v>
      </c>
      <c r="BU26">
        <f t="shared" si="16"/>
        <v>0</v>
      </c>
      <c r="BV26">
        <f t="shared" si="16"/>
        <v>0</v>
      </c>
      <c r="BW26">
        <f t="shared" si="16"/>
        <v>0</v>
      </c>
      <c r="BX26">
        <f t="shared" si="16"/>
        <v>0</v>
      </c>
      <c r="BY26">
        <f t="shared" si="16"/>
        <v>0</v>
      </c>
      <c r="BZ26">
        <f t="shared" si="16"/>
        <v>0</v>
      </c>
      <c r="CA26">
        <f t="shared" ref="CA26:DF26" si="17">CA170</f>
        <v>0</v>
      </c>
      <c r="CB26">
        <f t="shared" si="17"/>
        <v>0</v>
      </c>
      <c r="CC26">
        <f t="shared" si="17"/>
        <v>0</v>
      </c>
      <c r="CD26">
        <f t="shared" si="17"/>
        <v>0</v>
      </c>
      <c r="CE26">
        <f t="shared" si="17"/>
        <v>0</v>
      </c>
      <c r="CF26">
        <f t="shared" si="17"/>
        <v>0</v>
      </c>
      <c r="CG26">
        <f t="shared" si="17"/>
        <v>0</v>
      </c>
      <c r="CH26">
        <f t="shared" si="17"/>
        <v>0</v>
      </c>
      <c r="CI26">
        <f t="shared" si="17"/>
        <v>0</v>
      </c>
      <c r="CJ26">
        <f t="shared" si="17"/>
        <v>0</v>
      </c>
      <c r="CK26">
        <f t="shared" si="17"/>
        <v>0</v>
      </c>
      <c r="CL26">
        <f t="shared" si="17"/>
        <v>0</v>
      </c>
      <c r="CM26">
        <f t="shared" si="17"/>
        <v>0</v>
      </c>
      <c r="CN26">
        <f t="shared" si="17"/>
        <v>0</v>
      </c>
      <c r="CO26">
        <f t="shared" si="17"/>
        <v>0</v>
      </c>
      <c r="CP26">
        <f t="shared" si="17"/>
        <v>0</v>
      </c>
      <c r="CQ26">
        <f t="shared" si="17"/>
        <v>0</v>
      </c>
      <c r="CR26">
        <f t="shared" si="17"/>
        <v>0</v>
      </c>
      <c r="CS26">
        <f t="shared" si="17"/>
        <v>0</v>
      </c>
      <c r="CT26">
        <f t="shared" si="17"/>
        <v>0</v>
      </c>
      <c r="CU26">
        <f t="shared" si="17"/>
        <v>0</v>
      </c>
      <c r="CV26">
        <f t="shared" si="17"/>
        <v>0</v>
      </c>
      <c r="CW26">
        <f t="shared" si="17"/>
        <v>0</v>
      </c>
      <c r="CX26">
        <f t="shared" si="17"/>
        <v>0</v>
      </c>
      <c r="CY26">
        <f t="shared" si="17"/>
        <v>0</v>
      </c>
      <c r="CZ26">
        <f t="shared" si="17"/>
        <v>0</v>
      </c>
      <c r="DA26">
        <f t="shared" si="17"/>
        <v>0</v>
      </c>
      <c r="DB26">
        <f t="shared" si="17"/>
        <v>0</v>
      </c>
      <c r="DC26">
        <f t="shared" si="17"/>
        <v>0</v>
      </c>
      <c r="DD26">
        <f t="shared" si="17"/>
        <v>0</v>
      </c>
      <c r="DE26">
        <f t="shared" si="17"/>
        <v>0</v>
      </c>
      <c r="DF26">
        <f t="shared" si="17"/>
        <v>0</v>
      </c>
      <c r="DG26">
        <f t="shared" ref="DG26:EL26" si="18">DG170</f>
        <v>778618.49</v>
      </c>
      <c r="DH26">
        <f t="shared" si="18"/>
        <v>751623.55</v>
      </c>
      <c r="DI26">
        <f t="shared" si="18"/>
        <v>11331.29</v>
      </c>
      <c r="DJ26">
        <f t="shared" si="18"/>
        <v>5835.19</v>
      </c>
      <c r="DK26">
        <f t="shared" si="18"/>
        <v>15663.65</v>
      </c>
      <c r="DL26">
        <f t="shared" si="18"/>
        <v>0</v>
      </c>
      <c r="DM26">
        <f t="shared" si="18"/>
        <v>52.481436000000002</v>
      </c>
      <c r="DN26">
        <f t="shared" si="18"/>
        <v>0</v>
      </c>
      <c r="DO26">
        <f t="shared" si="18"/>
        <v>0</v>
      </c>
      <c r="DP26">
        <f t="shared" si="18"/>
        <v>14234.01</v>
      </c>
      <c r="DQ26">
        <f t="shared" si="18"/>
        <v>7398.4</v>
      </c>
      <c r="DR26">
        <f t="shared" si="18"/>
        <v>0</v>
      </c>
      <c r="DS26">
        <f t="shared" si="18"/>
        <v>0</v>
      </c>
      <c r="DT26">
        <f t="shared" si="18"/>
        <v>0</v>
      </c>
      <c r="DU26">
        <f t="shared" si="18"/>
        <v>0</v>
      </c>
      <c r="DV26">
        <f t="shared" si="18"/>
        <v>0</v>
      </c>
      <c r="DW26">
        <f t="shared" si="18"/>
        <v>0</v>
      </c>
      <c r="DX26">
        <f t="shared" si="18"/>
        <v>0</v>
      </c>
      <c r="DY26">
        <f t="shared" si="18"/>
        <v>0</v>
      </c>
      <c r="DZ26">
        <f t="shared" si="18"/>
        <v>0</v>
      </c>
      <c r="EA26">
        <f t="shared" si="18"/>
        <v>0</v>
      </c>
      <c r="EB26">
        <f t="shared" si="18"/>
        <v>0</v>
      </c>
      <c r="EC26">
        <f t="shared" si="18"/>
        <v>0</v>
      </c>
      <c r="ED26">
        <f t="shared" si="18"/>
        <v>0</v>
      </c>
      <c r="EE26">
        <f t="shared" si="18"/>
        <v>0</v>
      </c>
      <c r="EF26">
        <f t="shared" si="18"/>
        <v>0</v>
      </c>
      <c r="EG26">
        <f t="shared" si="18"/>
        <v>0</v>
      </c>
      <c r="EH26">
        <f t="shared" si="18"/>
        <v>0</v>
      </c>
      <c r="EI26">
        <f t="shared" si="18"/>
        <v>0</v>
      </c>
      <c r="EJ26">
        <f t="shared" si="18"/>
        <v>809412.15</v>
      </c>
      <c r="EK26">
        <f t="shared" si="18"/>
        <v>599023.9</v>
      </c>
      <c r="EL26">
        <f t="shared" si="18"/>
        <v>210388.25</v>
      </c>
      <c r="EM26">
        <f t="shared" ref="EM26:FR26" si="19">EM170</f>
        <v>0</v>
      </c>
      <c r="EN26">
        <f t="shared" si="19"/>
        <v>751623.55</v>
      </c>
      <c r="EO26">
        <f t="shared" si="19"/>
        <v>751623.55</v>
      </c>
      <c r="EP26">
        <f t="shared" si="19"/>
        <v>0</v>
      </c>
      <c r="EQ26">
        <f t="shared" si="19"/>
        <v>751623.55</v>
      </c>
      <c r="ER26">
        <f t="shared" si="19"/>
        <v>0</v>
      </c>
      <c r="ES26">
        <f t="shared" si="19"/>
        <v>0</v>
      </c>
      <c r="ET26">
        <f t="shared" si="19"/>
        <v>0</v>
      </c>
      <c r="EU26">
        <f t="shared" si="19"/>
        <v>0</v>
      </c>
      <c r="EV26">
        <f t="shared" si="19"/>
        <v>0</v>
      </c>
      <c r="EW26">
        <f t="shared" si="19"/>
        <v>0</v>
      </c>
      <c r="EX26">
        <f t="shared" si="19"/>
        <v>0</v>
      </c>
      <c r="EY26">
        <f t="shared" si="19"/>
        <v>0</v>
      </c>
      <c r="EZ26">
        <f t="shared" si="19"/>
        <v>0</v>
      </c>
      <c r="FA26">
        <f t="shared" si="19"/>
        <v>0</v>
      </c>
      <c r="FB26">
        <f t="shared" si="19"/>
        <v>0</v>
      </c>
      <c r="FC26">
        <f t="shared" si="19"/>
        <v>0</v>
      </c>
      <c r="FD26">
        <f t="shared" si="19"/>
        <v>0</v>
      </c>
      <c r="FE26">
        <f t="shared" si="19"/>
        <v>0</v>
      </c>
      <c r="FF26">
        <f t="shared" si="19"/>
        <v>0</v>
      </c>
      <c r="FG26">
        <f t="shared" si="19"/>
        <v>0</v>
      </c>
      <c r="FH26">
        <f t="shared" si="19"/>
        <v>0</v>
      </c>
      <c r="FI26">
        <f t="shared" si="19"/>
        <v>0</v>
      </c>
      <c r="FJ26">
        <f t="shared" si="19"/>
        <v>0</v>
      </c>
      <c r="FK26">
        <f t="shared" si="19"/>
        <v>0</v>
      </c>
      <c r="FL26">
        <f t="shared" si="19"/>
        <v>0</v>
      </c>
      <c r="FM26">
        <f t="shared" si="19"/>
        <v>0</v>
      </c>
      <c r="FN26">
        <f t="shared" si="19"/>
        <v>0</v>
      </c>
      <c r="FO26">
        <f t="shared" si="19"/>
        <v>0</v>
      </c>
      <c r="FP26">
        <f t="shared" si="19"/>
        <v>0</v>
      </c>
      <c r="FQ26">
        <f t="shared" si="19"/>
        <v>0</v>
      </c>
      <c r="FR26">
        <f t="shared" si="19"/>
        <v>0</v>
      </c>
      <c r="FS26">
        <f t="shared" ref="FS26:GX26" si="20">FS170</f>
        <v>0</v>
      </c>
      <c r="FT26">
        <f t="shared" si="20"/>
        <v>0</v>
      </c>
      <c r="FU26">
        <f t="shared" si="20"/>
        <v>0</v>
      </c>
      <c r="FV26">
        <f t="shared" si="20"/>
        <v>0</v>
      </c>
      <c r="FW26">
        <f t="shared" si="20"/>
        <v>0</v>
      </c>
      <c r="FX26">
        <f t="shared" si="20"/>
        <v>0</v>
      </c>
      <c r="FY26">
        <f t="shared" si="20"/>
        <v>0</v>
      </c>
      <c r="FZ26">
        <f t="shared" si="20"/>
        <v>0</v>
      </c>
      <c r="GA26">
        <f t="shared" si="20"/>
        <v>0</v>
      </c>
      <c r="GB26">
        <f t="shared" si="20"/>
        <v>0</v>
      </c>
      <c r="GC26">
        <f t="shared" si="20"/>
        <v>0</v>
      </c>
      <c r="GD26">
        <f t="shared" si="20"/>
        <v>0</v>
      </c>
      <c r="GE26">
        <f t="shared" si="20"/>
        <v>0</v>
      </c>
      <c r="GF26">
        <f t="shared" si="20"/>
        <v>0</v>
      </c>
      <c r="GG26">
        <f t="shared" si="20"/>
        <v>0</v>
      </c>
      <c r="GH26">
        <f t="shared" si="20"/>
        <v>0</v>
      </c>
      <c r="GI26">
        <f t="shared" si="20"/>
        <v>0</v>
      </c>
      <c r="GJ26">
        <f t="shared" si="20"/>
        <v>0</v>
      </c>
      <c r="GK26">
        <f t="shared" si="20"/>
        <v>0</v>
      </c>
      <c r="GL26">
        <f t="shared" si="20"/>
        <v>0</v>
      </c>
      <c r="GM26">
        <f t="shared" si="20"/>
        <v>0</v>
      </c>
      <c r="GN26">
        <f t="shared" si="20"/>
        <v>0</v>
      </c>
      <c r="GO26">
        <f t="shared" si="20"/>
        <v>0</v>
      </c>
      <c r="GP26">
        <f t="shared" si="20"/>
        <v>0</v>
      </c>
      <c r="GQ26">
        <f t="shared" si="20"/>
        <v>0</v>
      </c>
      <c r="GR26">
        <f t="shared" si="20"/>
        <v>0</v>
      </c>
      <c r="GS26">
        <f t="shared" si="20"/>
        <v>0</v>
      </c>
      <c r="GT26">
        <f t="shared" si="20"/>
        <v>0</v>
      </c>
      <c r="GU26">
        <f t="shared" si="20"/>
        <v>0</v>
      </c>
      <c r="GV26">
        <f t="shared" si="20"/>
        <v>0</v>
      </c>
      <c r="GW26">
        <f t="shared" si="20"/>
        <v>0</v>
      </c>
      <c r="GX26">
        <f t="shared" si="20"/>
        <v>0</v>
      </c>
    </row>
    <row r="28" spans="1:245" x14ac:dyDescent="0.2">
      <c r="A28">
        <v>5</v>
      </c>
      <c r="B28">
        <v>1</v>
      </c>
      <c r="D28">
        <f>ROW(A77)</f>
        <v>77</v>
      </c>
      <c r="F28" t="s">
        <v>18</v>
      </c>
      <c r="G28" t="s">
        <v>19</v>
      </c>
      <c r="H28" t="s">
        <v>3</v>
      </c>
      <c r="I28">
        <v>0</v>
      </c>
      <c r="K28">
        <v>0</v>
      </c>
      <c r="U28" t="s">
        <v>3</v>
      </c>
      <c r="V28">
        <v>0</v>
      </c>
      <c r="AB28" t="s">
        <v>3</v>
      </c>
      <c r="AC28" t="s">
        <v>3</v>
      </c>
      <c r="AD28" t="s">
        <v>3</v>
      </c>
      <c r="AE28" t="s">
        <v>3</v>
      </c>
      <c r="AF28" t="s">
        <v>3</v>
      </c>
      <c r="AG28" t="s">
        <v>3</v>
      </c>
      <c r="AP28" t="s">
        <v>3</v>
      </c>
      <c r="AQ28" t="s">
        <v>3</v>
      </c>
      <c r="AR28" t="s">
        <v>3</v>
      </c>
      <c r="AZ28" t="s">
        <v>3</v>
      </c>
      <c r="BB28" t="s">
        <v>3</v>
      </c>
      <c r="BC28" t="s">
        <v>3</v>
      </c>
      <c r="BD28" t="s">
        <v>3</v>
      </c>
      <c r="BE28" t="s">
        <v>3</v>
      </c>
      <c r="BF28" t="s">
        <v>3</v>
      </c>
      <c r="BG28" t="s">
        <v>3</v>
      </c>
      <c r="BH28" t="s">
        <v>3</v>
      </c>
      <c r="BI28" t="s">
        <v>3</v>
      </c>
      <c r="BJ28" t="s">
        <v>3</v>
      </c>
      <c r="BK28" t="s">
        <v>3</v>
      </c>
      <c r="BL28" t="s">
        <v>3</v>
      </c>
      <c r="BM28" t="s">
        <v>3</v>
      </c>
      <c r="BN28" t="s">
        <v>3</v>
      </c>
      <c r="BO28" t="s">
        <v>3</v>
      </c>
      <c r="BP28" t="s">
        <v>3</v>
      </c>
      <c r="BX28">
        <v>0</v>
      </c>
      <c r="CJ28">
        <v>0</v>
      </c>
    </row>
    <row r="30" spans="1:245" x14ac:dyDescent="0.2">
      <c r="A30">
        <v>52</v>
      </c>
      <c r="B30">
        <f t="shared" ref="B30:G30" si="21">B77</f>
        <v>1</v>
      </c>
      <c r="C30">
        <f t="shared" si="21"/>
        <v>5</v>
      </c>
      <c r="D30">
        <f t="shared" si="21"/>
        <v>28</v>
      </c>
      <c r="E30">
        <f t="shared" si="21"/>
        <v>0</v>
      </c>
      <c r="F30" t="str">
        <f t="shared" si="21"/>
        <v>Новый подраздел</v>
      </c>
      <c r="G30" t="str">
        <f t="shared" si="21"/>
        <v>Строительные работы</v>
      </c>
      <c r="O30">
        <f t="shared" ref="O30:AT30" si="22">O77</f>
        <v>99760.77</v>
      </c>
      <c r="P30">
        <f t="shared" si="22"/>
        <v>99337.91</v>
      </c>
      <c r="Q30">
        <f t="shared" si="22"/>
        <v>157.21</v>
      </c>
      <c r="R30">
        <f t="shared" si="22"/>
        <v>21.03</v>
      </c>
      <c r="S30">
        <f t="shared" si="22"/>
        <v>265.64999999999998</v>
      </c>
      <c r="T30">
        <f t="shared" si="22"/>
        <v>0</v>
      </c>
      <c r="U30">
        <f t="shared" si="22"/>
        <v>23.031636000000002</v>
      </c>
      <c r="V30">
        <f t="shared" si="22"/>
        <v>0</v>
      </c>
      <c r="W30">
        <f t="shared" si="22"/>
        <v>0</v>
      </c>
      <c r="X30">
        <f t="shared" si="22"/>
        <v>285.75</v>
      </c>
      <c r="Y30">
        <f t="shared" si="22"/>
        <v>203.05</v>
      </c>
      <c r="Z30">
        <f t="shared" si="22"/>
        <v>0</v>
      </c>
      <c r="AA30">
        <f t="shared" si="22"/>
        <v>0</v>
      </c>
      <c r="AB30">
        <f t="shared" si="22"/>
        <v>99760.77</v>
      </c>
      <c r="AC30">
        <f t="shared" si="22"/>
        <v>99337.91</v>
      </c>
      <c r="AD30">
        <f t="shared" si="22"/>
        <v>157.21</v>
      </c>
      <c r="AE30">
        <f t="shared" si="22"/>
        <v>21.03</v>
      </c>
      <c r="AF30">
        <f t="shared" si="22"/>
        <v>265.64999999999998</v>
      </c>
      <c r="AG30">
        <f t="shared" si="22"/>
        <v>0</v>
      </c>
      <c r="AH30">
        <f t="shared" si="22"/>
        <v>23.031636000000002</v>
      </c>
      <c r="AI30">
        <f t="shared" si="22"/>
        <v>0</v>
      </c>
      <c r="AJ30">
        <f t="shared" si="22"/>
        <v>0</v>
      </c>
      <c r="AK30">
        <f t="shared" si="22"/>
        <v>285.75</v>
      </c>
      <c r="AL30">
        <f t="shared" si="22"/>
        <v>203.05</v>
      </c>
      <c r="AM30">
        <f t="shared" si="22"/>
        <v>0</v>
      </c>
      <c r="AN30">
        <f t="shared" si="22"/>
        <v>0</v>
      </c>
      <c r="AO30">
        <f t="shared" si="22"/>
        <v>0</v>
      </c>
      <c r="AP30">
        <f t="shared" si="22"/>
        <v>0</v>
      </c>
      <c r="AQ30">
        <f t="shared" si="22"/>
        <v>0</v>
      </c>
      <c r="AR30">
        <f t="shared" si="22"/>
        <v>100286.39</v>
      </c>
      <c r="AS30">
        <f t="shared" si="22"/>
        <v>100286.39</v>
      </c>
      <c r="AT30">
        <f t="shared" si="22"/>
        <v>0</v>
      </c>
      <c r="AU30">
        <f t="shared" ref="AU30:BZ30" si="23">AU77</f>
        <v>0</v>
      </c>
      <c r="AV30">
        <f t="shared" si="23"/>
        <v>99337.91</v>
      </c>
      <c r="AW30">
        <f t="shared" si="23"/>
        <v>99337.91</v>
      </c>
      <c r="AX30">
        <f t="shared" si="23"/>
        <v>0</v>
      </c>
      <c r="AY30">
        <f t="shared" si="23"/>
        <v>99337.91</v>
      </c>
      <c r="AZ30">
        <f t="shared" si="23"/>
        <v>0</v>
      </c>
      <c r="BA30">
        <f t="shared" si="23"/>
        <v>0</v>
      </c>
      <c r="BB30">
        <f t="shared" si="23"/>
        <v>0</v>
      </c>
      <c r="BC30">
        <f t="shared" si="23"/>
        <v>0</v>
      </c>
      <c r="BD30">
        <f t="shared" si="23"/>
        <v>0</v>
      </c>
      <c r="BE30">
        <f t="shared" si="23"/>
        <v>0</v>
      </c>
      <c r="BF30">
        <f t="shared" si="23"/>
        <v>0</v>
      </c>
      <c r="BG30">
        <f t="shared" si="23"/>
        <v>0</v>
      </c>
      <c r="BH30">
        <f t="shared" si="23"/>
        <v>0</v>
      </c>
      <c r="BI30">
        <f t="shared" si="23"/>
        <v>0</v>
      </c>
      <c r="BJ30">
        <f t="shared" si="23"/>
        <v>0</v>
      </c>
      <c r="BK30">
        <f t="shared" si="23"/>
        <v>0</v>
      </c>
      <c r="BL30">
        <f t="shared" si="23"/>
        <v>0</v>
      </c>
      <c r="BM30">
        <f t="shared" si="23"/>
        <v>0</v>
      </c>
      <c r="BN30">
        <f t="shared" si="23"/>
        <v>0</v>
      </c>
      <c r="BO30">
        <f t="shared" si="23"/>
        <v>0</v>
      </c>
      <c r="BP30">
        <f t="shared" si="23"/>
        <v>0</v>
      </c>
      <c r="BQ30">
        <f t="shared" si="23"/>
        <v>0</v>
      </c>
      <c r="BR30">
        <f t="shared" si="23"/>
        <v>0</v>
      </c>
      <c r="BS30">
        <f t="shared" si="23"/>
        <v>0</v>
      </c>
      <c r="BT30">
        <f t="shared" si="23"/>
        <v>0</v>
      </c>
      <c r="BU30">
        <f t="shared" si="23"/>
        <v>0</v>
      </c>
      <c r="BV30">
        <f t="shared" si="23"/>
        <v>0</v>
      </c>
      <c r="BW30">
        <f t="shared" si="23"/>
        <v>0</v>
      </c>
      <c r="BX30">
        <f t="shared" si="23"/>
        <v>0</v>
      </c>
      <c r="BY30">
        <f t="shared" si="23"/>
        <v>0</v>
      </c>
      <c r="BZ30">
        <f t="shared" si="23"/>
        <v>0</v>
      </c>
      <c r="CA30">
        <f t="shared" ref="CA30:DF30" si="24">CA77</f>
        <v>100286.39</v>
      </c>
      <c r="CB30">
        <f t="shared" si="24"/>
        <v>100286.39</v>
      </c>
      <c r="CC30">
        <f t="shared" si="24"/>
        <v>0</v>
      </c>
      <c r="CD30">
        <f t="shared" si="24"/>
        <v>0</v>
      </c>
      <c r="CE30">
        <f t="shared" si="24"/>
        <v>99337.91</v>
      </c>
      <c r="CF30">
        <f t="shared" si="24"/>
        <v>99337.91</v>
      </c>
      <c r="CG30">
        <f t="shared" si="24"/>
        <v>0</v>
      </c>
      <c r="CH30">
        <f t="shared" si="24"/>
        <v>99337.91</v>
      </c>
      <c r="CI30">
        <f t="shared" si="24"/>
        <v>0</v>
      </c>
      <c r="CJ30">
        <f t="shared" si="24"/>
        <v>0</v>
      </c>
      <c r="CK30">
        <f t="shared" si="24"/>
        <v>0</v>
      </c>
      <c r="CL30">
        <f t="shared" si="24"/>
        <v>0</v>
      </c>
      <c r="CM30">
        <f t="shared" si="24"/>
        <v>0</v>
      </c>
      <c r="CN30">
        <f t="shared" si="24"/>
        <v>0</v>
      </c>
      <c r="CO30">
        <f t="shared" si="24"/>
        <v>0</v>
      </c>
      <c r="CP30">
        <f t="shared" si="24"/>
        <v>0</v>
      </c>
      <c r="CQ30">
        <f t="shared" si="24"/>
        <v>0</v>
      </c>
      <c r="CR30">
        <f t="shared" si="24"/>
        <v>0</v>
      </c>
      <c r="CS30">
        <f t="shared" si="24"/>
        <v>0</v>
      </c>
      <c r="CT30">
        <f t="shared" si="24"/>
        <v>0</v>
      </c>
      <c r="CU30">
        <f t="shared" si="24"/>
        <v>0</v>
      </c>
      <c r="CV30">
        <f t="shared" si="24"/>
        <v>0</v>
      </c>
      <c r="CW30">
        <f t="shared" si="24"/>
        <v>0</v>
      </c>
      <c r="CX30">
        <f t="shared" si="24"/>
        <v>0</v>
      </c>
      <c r="CY30">
        <f t="shared" si="24"/>
        <v>0</v>
      </c>
      <c r="CZ30">
        <f t="shared" si="24"/>
        <v>0</v>
      </c>
      <c r="DA30">
        <f t="shared" si="24"/>
        <v>0</v>
      </c>
      <c r="DB30">
        <f t="shared" si="24"/>
        <v>0</v>
      </c>
      <c r="DC30">
        <f t="shared" si="24"/>
        <v>0</v>
      </c>
      <c r="DD30">
        <f t="shared" si="24"/>
        <v>0</v>
      </c>
      <c r="DE30">
        <f t="shared" si="24"/>
        <v>0</v>
      </c>
      <c r="DF30">
        <f t="shared" si="24"/>
        <v>0</v>
      </c>
      <c r="DG30">
        <f t="shared" ref="DG30:EL30" si="25">DG77</f>
        <v>571085.26</v>
      </c>
      <c r="DH30">
        <f t="shared" si="25"/>
        <v>563091.55000000005</v>
      </c>
      <c r="DI30">
        <f t="shared" si="25"/>
        <v>1400.28</v>
      </c>
      <c r="DJ30">
        <f t="shared" si="25"/>
        <v>521.97</v>
      </c>
      <c r="DK30">
        <f t="shared" si="25"/>
        <v>6593.43</v>
      </c>
      <c r="DL30">
        <f t="shared" si="25"/>
        <v>0</v>
      </c>
      <c r="DM30">
        <f t="shared" si="25"/>
        <v>23.031636000000002</v>
      </c>
      <c r="DN30">
        <f t="shared" si="25"/>
        <v>0</v>
      </c>
      <c r="DO30">
        <f t="shared" si="25"/>
        <v>0</v>
      </c>
      <c r="DP30">
        <f t="shared" si="25"/>
        <v>5881.32</v>
      </c>
      <c r="DQ30">
        <f t="shared" si="25"/>
        <v>2992.9</v>
      </c>
      <c r="DR30">
        <f t="shared" si="25"/>
        <v>0</v>
      </c>
      <c r="DS30">
        <f t="shared" si="25"/>
        <v>0</v>
      </c>
      <c r="DT30">
        <f t="shared" si="25"/>
        <v>571085.26</v>
      </c>
      <c r="DU30">
        <f t="shared" si="25"/>
        <v>563091.55000000005</v>
      </c>
      <c r="DV30">
        <f t="shared" si="25"/>
        <v>1400.28</v>
      </c>
      <c r="DW30">
        <f t="shared" si="25"/>
        <v>521.97</v>
      </c>
      <c r="DX30">
        <f t="shared" si="25"/>
        <v>6593.43</v>
      </c>
      <c r="DY30">
        <f t="shared" si="25"/>
        <v>0</v>
      </c>
      <c r="DZ30">
        <f t="shared" si="25"/>
        <v>23.031636000000002</v>
      </c>
      <c r="EA30">
        <f t="shared" si="25"/>
        <v>0</v>
      </c>
      <c r="EB30">
        <f t="shared" si="25"/>
        <v>0</v>
      </c>
      <c r="EC30">
        <f t="shared" si="25"/>
        <v>5881.32</v>
      </c>
      <c r="ED30">
        <f t="shared" si="25"/>
        <v>2992.9</v>
      </c>
      <c r="EE30">
        <f t="shared" si="25"/>
        <v>0</v>
      </c>
      <c r="EF30">
        <f t="shared" si="25"/>
        <v>0</v>
      </c>
      <c r="EG30">
        <f t="shared" si="25"/>
        <v>0</v>
      </c>
      <c r="EH30">
        <f t="shared" si="25"/>
        <v>0</v>
      </c>
      <c r="EI30">
        <f t="shared" si="25"/>
        <v>0</v>
      </c>
      <c r="EJ30">
        <f t="shared" si="25"/>
        <v>580778.96</v>
      </c>
      <c r="EK30">
        <f t="shared" si="25"/>
        <v>580778.96</v>
      </c>
      <c r="EL30">
        <f t="shared" si="25"/>
        <v>0</v>
      </c>
      <c r="EM30">
        <f t="shared" ref="EM30:FR30" si="26">EM77</f>
        <v>0</v>
      </c>
      <c r="EN30">
        <f t="shared" si="26"/>
        <v>563091.55000000005</v>
      </c>
      <c r="EO30">
        <f t="shared" si="26"/>
        <v>563091.55000000005</v>
      </c>
      <c r="EP30">
        <f t="shared" si="26"/>
        <v>0</v>
      </c>
      <c r="EQ30">
        <f t="shared" si="26"/>
        <v>563091.55000000005</v>
      </c>
      <c r="ER30">
        <f t="shared" si="26"/>
        <v>0</v>
      </c>
      <c r="ES30">
        <f t="shared" si="26"/>
        <v>0</v>
      </c>
      <c r="ET30">
        <f t="shared" si="26"/>
        <v>0</v>
      </c>
      <c r="EU30">
        <f t="shared" si="26"/>
        <v>0</v>
      </c>
      <c r="EV30">
        <f t="shared" si="26"/>
        <v>0</v>
      </c>
      <c r="EW30">
        <f t="shared" si="26"/>
        <v>0</v>
      </c>
      <c r="EX30">
        <f t="shared" si="26"/>
        <v>0</v>
      </c>
      <c r="EY30">
        <f t="shared" si="26"/>
        <v>0</v>
      </c>
      <c r="EZ30">
        <f t="shared" si="26"/>
        <v>0</v>
      </c>
      <c r="FA30">
        <f t="shared" si="26"/>
        <v>0</v>
      </c>
      <c r="FB30">
        <f t="shared" si="26"/>
        <v>0</v>
      </c>
      <c r="FC30">
        <f t="shared" si="26"/>
        <v>0</v>
      </c>
      <c r="FD30">
        <f t="shared" si="26"/>
        <v>0</v>
      </c>
      <c r="FE30">
        <f t="shared" si="26"/>
        <v>0</v>
      </c>
      <c r="FF30">
        <f t="shared" si="26"/>
        <v>0</v>
      </c>
      <c r="FG30">
        <f t="shared" si="26"/>
        <v>0</v>
      </c>
      <c r="FH30">
        <f t="shared" si="26"/>
        <v>0</v>
      </c>
      <c r="FI30">
        <f t="shared" si="26"/>
        <v>0</v>
      </c>
      <c r="FJ30">
        <f t="shared" si="26"/>
        <v>0</v>
      </c>
      <c r="FK30">
        <f t="shared" si="26"/>
        <v>0</v>
      </c>
      <c r="FL30">
        <f t="shared" si="26"/>
        <v>0</v>
      </c>
      <c r="FM30">
        <f t="shared" si="26"/>
        <v>0</v>
      </c>
      <c r="FN30">
        <f t="shared" si="26"/>
        <v>0</v>
      </c>
      <c r="FO30">
        <f t="shared" si="26"/>
        <v>0</v>
      </c>
      <c r="FP30">
        <f t="shared" si="26"/>
        <v>0</v>
      </c>
      <c r="FQ30">
        <f t="shared" si="26"/>
        <v>0</v>
      </c>
      <c r="FR30">
        <f t="shared" si="26"/>
        <v>0</v>
      </c>
      <c r="FS30">
        <f t="shared" ref="FS30:GX30" si="27">FS77</f>
        <v>580778.96</v>
      </c>
      <c r="FT30">
        <f t="shared" si="27"/>
        <v>580778.96</v>
      </c>
      <c r="FU30">
        <f t="shared" si="27"/>
        <v>0</v>
      </c>
      <c r="FV30">
        <f t="shared" si="27"/>
        <v>0</v>
      </c>
      <c r="FW30">
        <f t="shared" si="27"/>
        <v>563091.55000000005</v>
      </c>
      <c r="FX30">
        <f t="shared" si="27"/>
        <v>563091.55000000005</v>
      </c>
      <c r="FY30">
        <f t="shared" si="27"/>
        <v>0</v>
      </c>
      <c r="FZ30">
        <f t="shared" si="27"/>
        <v>563091.55000000005</v>
      </c>
      <c r="GA30">
        <f t="shared" si="27"/>
        <v>0</v>
      </c>
      <c r="GB30">
        <f t="shared" si="27"/>
        <v>0</v>
      </c>
      <c r="GC30">
        <f t="shared" si="27"/>
        <v>0</v>
      </c>
      <c r="GD30">
        <f t="shared" si="27"/>
        <v>0</v>
      </c>
      <c r="GE30">
        <f t="shared" si="27"/>
        <v>0</v>
      </c>
      <c r="GF30">
        <f t="shared" si="27"/>
        <v>0</v>
      </c>
      <c r="GG30">
        <f t="shared" si="27"/>
        <v>0</v>
      </c>
      <c r="GH30">
        <f t="shared" si="27"/>
        <v>0</v>
      </c>
      <c r="GI30">
        <f t="shared" si="27"/>
        <v>0</v>
      </c>
      <c r="GJ30">
        <f t="shared" si="27"/>
        <v>0</v>
      </c>
      <c r="GK30">
        <f t="shared" si="27"/>
        <v>0</v>
      </c>
      <c r="GL30">
        <f t="shared" si="27"/>
        <v>0</v>
      </c>
      <c r="GM30">
        <f t="shared" si="27"/>
        <v>0</v>
      </c>
      <c r="GN30">
        <f t="shared" si="27"/>
        <v>0</v>
      </c>
      <c r="GO30">
        <f t="shared" si="27"/>
        <v>0</v>
      </c>
      <c r="GP30">
        <f t="shared" si="27"/>
        <v>0</v>
      </c>
      <c r="GQ30">
        <f t="shared" si="27"/>
        <v>0</v>
      </c>
      <c r="GR30">
        <f t="shared" si="27"/>
        <v>0</v>
      </c>
      <c r="GS30">
        <f t="shared" si="27"/>
        <v>0</v>
      </c>
      <c r="GT30">
        <f t="shared" si="27"/>
        <v>0</v>
      </c>
      <c r="GU30">
        <f t="shared" si="27"/>
        <v>0</v>
      </c>
      <c r="GV30">
        <f t="shared" si="27"/>
        <v>0</v>
      </c>
      <c r="GW30">
        <f t="shared" si="27"/>
        <v>0</v>
      </c>
      <c r="GX30">
        <f t="shared" si="27"/>
        <v>0</v>
      </c>
    </row>
    <row r="32" spans="1:245" x14ac:dyDescent="0.2">
      <c r="A32">
        <v>17</v>
      </c>
      <c r="B32">
        <v>1</v>
      </c>
      <c r="C32">
        <f>ROW(SmtRes!A5)</f>
        <v>5</v>
      </c>
      <c r="D32">
        <f>ROW(EtalonRes!A5)</f>
        <v>5</v>
      </c>
      <c r="E32" t="s">
        <v>4</v>
      </c>
      <c r="F32" t="s">
        <v>20</v>
      </c>
      <c r="G32" t="s">
        <v>21</v>
      </c>
      <c r="H32" t="s">
        <v>22</v>
      </c>
      <c r="I32">
        <f t="shared" ref="I32:I37" si="28">ROUND((((0.1/100)*18)/18*4)/2,9)</f>
        <v>2E-3</v>
      </c>
      <c r="J32">
        <v>0</v>
      </c>
      <c r="O32">
        <f t="shared" ref="O32:O75" si="29">ROUND(CP32,2)</f>
        <v>8.81</v>
      </c>
      <c r="P32">
        <f t="shared" ref="P32:P75" si="30">ROUND((ROUND((AC32*AW32*I32),2)*BC32),2)</f>
        <v>0</v>
      </c>
      <c r="Q32">
        <f t="shared" ref="Q32:Q63" si="31">(ROUND((ROUND(((ET32)*AV32*I32),2)*BB32),2)+ROUND((ROUND(((AE32-(EU32))*AV32*I32),2)*BS32),2))</f>
        <v>5.43</v>
      </c>
      <c r="R32">
        <f t="shared" ref="R32:R75" si="32">ROUND((ROUND((AE32*AV32*I32),2)*BS32),2)</f>
        <v>1.47</v>
      </c>
      <c r="S32">
        <f t="shared" ref="S32:S75" si="33">ROUND((ROUND((AF32*AV32*I32),2)*BA32),2)</f>
        <v>3.38</v>
      </c>
      <c r="T32">
        <f t="shared" ref="T32:T75" si="34">ROUND(CU32*I32,2)</f>
        <v>0</v>
      </c>
      <c r="U32">
        <f t="shared" ref="U32:U75" si="35">CV32*I32</f>
        <v>0.31</v>
      </c>
      <c r="V32">
        <f t="shared" ref="V32:V75" si="36">CW32*I32</f>
        <v>0</v>
      </c>
      <c r="W32">
        <f t="shared" ref="W32:W75" si="37">ROUND(CX32*I32,2)</f>
        <v>0</v>
      </c>
      <c r="X32">
        <f t="shared" ref="X32:X75" si="38">ROUND(CY32,2)</f>
        <v>2.7</v>
      </c>
      <c r="Y32">
        <f t="shared" ref="Y32:Y75" si="39">ROUND(CZ32,2)</f>
        <v>1.86</v>
      </c>
      <c r="AA32">
        <v>53286459</v>
      </c>
      <c r="AB32">
        <f t="shared" ref="AB32:AB75" si="40">ROUND((AC32+AD32+AF32),6)</f>
        <v>4401.5</v>
      </c>
      <c r="AC32">
        <f t="shared" ref="AC32:AC63" si="41">ROUND((ES32),6)</f>
        <v>0</v>
      </c>
      <c r="AD32">
        <f t="shared" ref="AD32:AD63" si="42">ROUND((((ET32)-(EU32))+AE32),6)</f>
        <v>2713.55</v>
      </c>
      <c r="AE32">
        <f t="shared" ref="AE32:AE63" si="43">ROUND((EU32),6)</f>
        <v>735.23</v>
      </c>
      <c r="AF32">
        <f t="shared" ref="AF32:AF63" si="44">ROUND((EV32),6)</f>
        <v>1687.95</v>
      </c>
      <c r="AG32">
        <f t="shared" ref="AG32:AG75" si="45">ROUND((AP32),6)</f>
        <v>0</v>
      </c>
      <c r="AH32">
        <f t="shared" ref="AH32:AH63" si="46">(EW32)</f>
        <v>155</v>
      </c>
      <c r="AI32">
        <f t="shared" ref="AI32:AI63" si="47">(EX32)</f>
        <v>0</v>
      </c>
      <c r="AJ32">
        <f t="shared" ref="AJ32:AJ75" si="48">(AS32)</f>
        <v>0</v>
      </c>
      <c r="AK32">
        <v>4401.5</v>
      </c>
      <c r="AL32">
        <v>0</v>
      </c>
      <c r="AM32">
        <v>2713.55</v>
      </c>
      <c r="AN32">
        <v>735.23</v>
      </c>
      <c r="AO32">
        <v>1687.95</v>
      </c>
      <c r="AP32">
        <v>0</v>
      </c>
      <c r="AQ32">
        <v>155</v>
      </c>
      <c r="AR32">
        <v>0</v>
      </c>
      <c r="AS32">
        <v>0</v>
      </c>
      <c r="AT32">
        <v>80</v>
      </c>
      <c r="AU32">
        <v>55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23</v>
      </c>
      <c r="BM32">
        <v>674</v>
      </c>
      <c r="BN32">
        <v>0</v>
      </c>
      <c r="BO32" t="s">
        <v>3</v>
      </c>
      <c r="BP32">
        <v>0</v>
      </c>
      <c r="BQ32">
        <v>60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80</v>
      </c>
      <c r="CA32">
        <v>55</v>
      </c>
      <c r="CE32">
        <v>30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ref="CP32:CP75" si="49">(P32+Q32+S32)</f>
        <v>8.8099999999999987</v>
      </c>
      <c r="CQ32">
        <f t="shared" ref="CQ32:CQ75" si="50">ROUND((ROUND((AC32*AW32*1),2)*BC32),2)</f>
        <v>0</v>
      </c>
      <c r="CR32">
        <f t="shared" ref="CR32:CR63" si="51">(ROUND((ROUND(((ET32)*AV32*1),2)*BB32),2)+ROUND((ROUND(((AE32-(EU32))*AV32*1),2)*BS32),2))</f>
        <v>2713.55</v>
      </c>
      <c r="CS32">
        <f t="shared" ref="CS32:CS75" si="52">ROUND((ROUND((AE32*AV32*1),2)*BS32),2)</f>
        <v>735.23</v>
      </c>
      <c r="CT32">
        <f t="shared" ref="CT32:CT75" si="53">ROUND((ROUND((AF32*AV32*1),2)*BA32),2)</f>
        <v>1687.95</v>
      </c>
      <c r="CU32">
        <f t="shared" ref="CU32:CU75" si="54">AG32</f>
        <v>0</v>
      </c>
      <c r="CV32">
        <f t="shared" ref="CV32:CV75" si="55">(AH32*AV32)</f>
        <v>155</v>
      </c>
      <c r="CW32">
        <f t="shared" ref="CW32:CW75" si="56">AI32</f>
        <v>0</v>
      </c>
      <c r="CX32">
        <f t="shared" ref="CX32:CX75" si="57">AJ32</f>
        <v>0</v>
      </c>
      <c r="CY32">
        <f>((S32*BZ32)/100)</f>
        <v>2.7039999999999997</v>
      </c>
      <c r="CZ32">
        <f>((S32*CA32)/100)</f>
        <v>1.859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1007</v>
      </c>
      <c r="DV32" t="s">
        <v>22</v>
      </c>
      <c r="DW32" t="s">
        <v>22</v>
      </c>
      <c r="DX32">
        <v>100</v>
      </c>
      <c r="EE32">
        <v>52539294</v>
      </c>
      <c r="EF32">
        <v>60</v>
      </c>
      <c r="EG32" t="s">
        <v>24</v>
      </c>
      <c r="EH32">
        <v>0</v>
      </c>
      <c r="EI32" t="s">
        <v>3</v>
      </c>
      <c r="EJ32">
        <v>1</v>
      </c>
      <c r="EK32">
        <v>674</v>
      </c>
      <c r="EL32" t="s">
        <v>25</v>
      </c>
      <c r="EM32" t="s">
        <v>26</v>
      </c>
      <c r="EO32" t="s">
        <v>3</v>
      </c>
      <c r="EQ32">
        <v>131072</v>
      </c>
      <c r="ER32">
        <v>4401.5</v>
      </c>
      <c r="ES32">
        <v>0</v>
      </c>
      <c r="ET32">
        <v>2713.55</v>
      </c>
      <c r="EU32">
        <v>735.23</v>
      </c>
      <c r="EV32">
        <v>1687.95</v>
      </c>
      <c r="EW32">
        <v>155</v>
      </c>
      <c r="EX32">
        <v>0</v>
      </c>
      <c r="EY32">
        <v>0</v>
      </c>
      <c r="FQ32">
        <v>0</v>
      </c>
      <c r="FR32">
        <f t="shared" ref="FR32:FR75" si="58">ROUND(IF(AND(BH32=3,BI32=3),P32,0),2)</f>
        <v>0</v>
      </c>
      <c r="FS32">
        <v>0</v>
      </c>
      <c r="FX32">
        <v>80</v>
      </c>
      <c r="FY32">
        <v>55</v>
      </c>
      <c r="GA32" t="s">
        <v>3</v>
      </c>
      <c r="GD32">
        <v>0</v>
      </c>
      <c r="GF32">
        <v>462798223</v>
      </c>
      <c r="GG32">
        <v>2</v>
      </c>
      <c r="GH32">
        <v>1</v>
      </c>
      <c r="GI32">
        <v>-2</v>
      </c>
      <c r="GJ32">
        <v>0</v>
      </c>
      <c r="GK32">
        <f>ROUND(R32*(R12)/100,2)</f>
        <v>2.57</v>
      </c>
      <c r="GL32">
        <f t="shared" ref="GL32:GL75" si="59">ROUND(IF(AND(BH32=3,BI32=3,FS32&lt;&gt;0),P32,0),2)</f>
        <v>0</v>
      </c>
      <c r="GM32">
        <f t="shared" ref="GM32:GM75" si="60">ROUND(O32+X32+Y32+GK32,2)+GX32</f>
        <v>15.94</v>
      </c>
      <c r="GN32">
        <f t="shared" ref="GN32:GN75" si="61">IF(OR(BI32=0,BI32=1),ROUND(O32+X32+Y32+GK32,2),0)</f>
        <v>15.94</v>
      </c>
      <c r="GO32">
        <f t="shared" ref="GO32:GO75" si="62">IF(BI32=2,ROUND(O32+X32+Y32+GK32,2),0)</f>
        <v>0</v>
      </c>
      <c r="GP32">
        <f t="shared" ref="GP32:GP75" si="63">IF(BI32=4,ROUND(O32+X32+Y32+GK32,2)+GX32,0)</f>
        <v>0</v>
      </c>
      <c r="GR32">
        <v>0</v>
      </c>
      <c r="GS32">
        <v>0</v>
      </c>
      <c r="GT32">
        <v>0</v>
      </c>
      <c r="GU32" t="s">
        <v>3</v>
      </c>
      <c r="GV32">
        <f t="shared" ref="GV32:GV63" si="64">ROUND((GT32),6)</f>
        <v>0</v>
      </c>
      <c r="GW32">
        <v>1</v>
      </c>
      <c r="GX32">
        <f t="shared" ref="GX32:GX75" si="65">ROUND(HC32*I32,2)</f>
        <v>0</v>
      </c>
      <c r="HA32">
        <v>0</v>
      </c>
      <c r="HB32">
        <v>0</v>
      </c>
      <c r="HC32">
        <f t="shared" ref="HC32:HC75" si="66">GV32*GW32</f>
        <v>0</v>
      </c>
      <c r="HE32" t="s">
        <v>3</v>
      </c>
      <c r="HF32" t="s">
        <v>3</v>
      </c>
      <c r="IK32">
        <v>0</v>
      </c>
    </row>
    <row r="33" spans="1:245" x14ac:dyDescent="0.2">
      <c r="A33">
        <v>17</v>
      </c>
      <c r="B33">
        <v>1</v>
      </c>
      <c r="C33">
        <f>ROW(SmtRes!A10)</f>
        <v>10</v>
      </c>
      <c r="D33">
        <f>ROW(EtalonRes!A10)</f>
        <v>10</v>
      </c>
      <c r="E33" t="s">
        <v>4</v>
      </c>
      <c r="F33" t="s">
        <v>20</v>
      </c>
      <c r="G33" t="s">
        <v>21</v>
      </c>
      <c r="H33" t="s">
        <v>22</v>
      </c>
      <c r="I33">
        <f t="shared" si="28"/>
        <v>2E-3</v>
      </c>
      <c r="J33">
        <v>0</v>
      </c>
      <c r="O33">
        <f t="shared" si="29"/>
        <v>145.57</v>
      </c>
      <c r="P33">
        <f t="shared" si="30"/>
        <v>0</v>
      </c>
      <c r="Q33">
        <f t="shared" si="31"/>
        <v>61.68</v>
      </c>
      <c r="R33">
        <f t="shared" si="32"/>
        <v>36.49</v>
      </c>
      <c r="S33">
        <f t="shared" si="33"/>
        <v>83.89</v>
      </c>
      <c r="T33">
        <f t="shared" si="34"/>
        <v>0</v>
      </c>
      <c r="U33">
        <f t="shared" si="35"/>
        <v>0.31</v>
      </c>
      <c r="V33">
        <f t="shared" si="36"/>
        <v>0</v>
      </c>
      <c r="W33">
        <f t="shared" si="37"/>
        <v>0</v>
      </c>
      <c r="X33">
        <f t="shared" si="38"/>
        <v>57.05</v>
      </c>
      <c r="Y33">
        <f t="shared" si="39"/>
        <v>34.39</v>
      </c>
      <c r="AA33">
        <v>53286460</v>
      </c>
      <c r="AB33">
        <f t="shared" si="40"/>
        <v>4401.5</v>
      </c>
      <c r="AC33">
        <f t="shared" si="41"/>
        <v>0</v>
      </c>
      <c r="AD33">
        <f t="shared" si="42"/>
        <v>2713.55</v>
      </c>
      <c r="AE33">
        <f t="shared" si="43"/>
        <v>735.23</v>
      </c>
      <c r="AF33">
        <f t="shared" si="44"/>
        <v>1687.95</v>
      </c>
      <c r="AG33">
        <f t="shared" si="45"/>
        <v>0</v>
      </c>
      <c r="AH33">
        <f t="shared" si="46"/>
        <v>155</v>
      </c>
      <c r="AI33">
        <f t="shared" si="47"/>
        <v>0</v>
      </c>
      <c r="AJ33">
        <f t="shared" si="48"/>
        <v>0</v>
      </c>
      <c r="AK33">
        <v>4401.5</v>
      </c>
      <c r="AL33">
        <v>0</v>
      </c>
      <c r="AM33">
        <v>2713.55</v>
      </c>
      <c r="AN33">
        <v>735.23</v>
      </c>
      <c r="AO33">
        <v>1687.95</v>
      </c>
      <c r="AP33">
        <v>0</v>
      </c>
      <c r="AQ33">
        <v>155</v>
      </c>
      <c r="AR33">
        <v>0</v>
      </c>
      <c r="AS33">
        <v>0</v>
      </c>
      <c r="AT33">
        <v>68</v>
      </c>
      <c r="AU33">
        <v>41</v>
      </c>
      <c r="AV33">
        <v>1</v>
      </c>
      <c r="AW33">
        <v>1</v>
      </c>
      <c r="AZ33">
        <v>1</v>
      </c>
      <c r="BA33">
        <v>24.82</v>
      </c>
      <c r="BB33">
        <v>11.36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23</v>
      </c>
      <c r="BM33">
        <v>674</v>
      </c>
      <c r="BN33">
        <v>0</v>
      </c>
      <c r="BO33" t="s">
        <v>20</v>
      </c>
      <c r="BP33">
        <v>1</v>
      </c>
      <c r="BQ33">
        <v>60</v>
      </c>
      <c r="BR33">
        <v>0</v>
      </c>
      <c r="BS33">
        <v>24.82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68</v>
      </c>
      <c r="CA33">
        <v>41</v>
      </c>
      <c r="CE33">
        <v>30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49"/>
        <v>145.57</v>
      </c>
      <c r="CQ33">
        <f t="shared" si="50"/>
        <v>0</v>
      </c>
      <c r="CR33">
        <f t="shared" si="51"/>
        <v>30825.93</v>
      </c>
      <c r="CS33">
        <f t="shared" si="52"/>
        <v>18248.41</v>
      </c>
      <c r="CT33">
        <f t="shared" si="53"/>
        <v>41894.92</v>
      </c>
      <c r="CU33">
        <f t="shared" si="54"/>
        <v>0</v>
      </c>
      <c r="CV33">
        <f t="shared" si="55"/>
        <v>155</v>
      </c>
      <c r="CW33">
        <f t="shared" si="56"/>
        <v>0</v>
      </c>
      <c r="CX33">
        <f t="shared" si="57"/>
        <v>0</v>
      </c>
      <c r="CY33">
        <f>S33*(BZ33/100)</f>
        <v>57.045200000000001</v>
      </c>
      <c r="CZ33">
        <f>S33*(CA33/100)</f>
        <v>34.3949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80</v>
      </c>
      <c r="DO33">
        <v>55</v>
      </c>
      <c r="DP33">
        <v>1</v>
      </c>
      <c r="DQ33">
        <v>1</v>
      </c>
      <c r="DU33">
        <v>1007</v>
      </c>
      <c r="DV33" t="s">
        <v>22</v>
      </c>
      <c r="DW33" t="s">
        <v>22</v>
      </c>
      <c r="DX33">
        <v>100</v>
      </c>
      <c r="EE33">
        <v>52539294</v>
      </c>
      <c r="EF33">
        <v>60</v>
      </c>
      <c r="EG33" t="s">
        <v>24</v>
      </c>
      <c r="EH33">
        <v>0</v>
      </c>
      <c r="EI33" t="s">
        <v>3</v>
      </c>
      <c r="EJ33">
        <v>1</v>
      </c>
      <c r="EK33">
        <v>674</v>
      </c>
      <c r="EL33" t="s">
        <v>25</v>
      </c>
      <c r="EM33" t="s">
        <v>26</v>
      </c>
      <c r="EO33" t="s">
        <v>3</v>
      </c>
      <c r="EQ33">
        <v>131072</v>
      </c>
      <c r="ER33">
        <v>4401.5</v>
      </c>
      <c r="ES33">
        <v>0</v>
      </c>
      <c r="ET33">
        <v>2713.55</v>
      </c>
      <c r="EU33">
        <v>735.23</v>
      </c>
      <c r="EV33">
        <v>1687.95</v>
      </c>
      <c r="EW33">
        <v>155</v>
      </c>
      <c r="EX33">
        <v>0</v>
      </c>
      <c r="EY33">
        <v>0</v>
      </c>
      <c r="FQ33">
        <v>0</v>
      </c>
      <c r="FR33">
        <f t="shared" si="58"/>
        <v>0</v>
      </c>
      <c r="FS33">
        <v>0</v>
      </c>
      <c r="FX33">
        <v>80</v>
      </c>
      <c r="FY33">
        <v>55</v>
      </c>
      <c r="GA33" t="s">
        <v>3</v>
      </c>
      <c r="GD33">
        <v>0</v>
      </c>
      <c r="GF33">
        <v>462798223</v>
      </c>
      <c r="GG33">
        <v>2</v>
      </c>
      <c r="GH33">
        <v>1</v>
      </c>
      <c r="GI33">
        <v>2</v>
      </c>
      <c r="GJ33">
        <v>0</v>
      </c>
      <c r="GK33">
        <f>ROUND(R33*(S12)/100,2)</f>
        <v>57.29</v>
      </c>
      <c r="GL33">
        <f t="shared" si="59"/>
        <v>0</v>
      </c>
      <c r="GM33">
        <f t="shared" si="60"/>
        <v>294.3</v>
      </c>
      <c r="GN33">
        <f t="shared" si="61"/>
        <v>294.3</v>
      </c>
      <c r="GO33">
        <f t="shared" si="62"/>
        <v>0</v>
      </c>
      <c r="GP33">
        <f t="shared" si="63"/>
        <v>0</v>
      </c>
      <c r="GR33">
        <v>0</v>
      </c>
      <c r="GS33">
        <v>0</v>
      </c>
      <c r="GT33">
        <v>0</v>
      </c>
      <c r="GU33" t="s">
        <v>3</v>
      </c>
      <c r="GV33">
        <f t="shared" si="64"/>
        <v>0</v>
      </c>
      <c r="GW33">
        <v>1</v>
      </c>
      <c r="GX33">
        <f t="shared" si="65"/>
        <v>0</v>
      </c>
      <c r="HA33">
        <v>0</v>
      </c>
      <c r="HB33">
        <v>0</v>
      </c>
      <c r="HC33">
        <f t="shared" si="66"/>
        <v>0</v>
      </c>
      <c r="HE33" t="s">
        <v>3</v>
      </c>
      <c r="HF33" t="s">
        <v>3</v>
      </c>
      <c r="IK33">
        <v>0</v>
      </c>
    </row>
    <row r="34" spans="1:245" x14ac:dyDescent="0.2">
      <c r="A34">
        <v>17</v>
      </c>
      <c r="B34">
        <v>1</v>
      </c>
      <c r="C34">
        <f>ROW(SmtRes!A14)</f>
        <v>14</v>
      </c>
      <c r="D34">
        <f>ROW(EtalonRes!A14)</f>
        <v>14</v>
      </c>
      <c r="E34" t="s">
        <v>27</v>
      </c>
      <c r="F34" t="s">
        <v>28</v>
      </c>
      <c r="G34" t="s">
        <v>29</v>
      </c>
      <c r="H34" t="s">
        <v>22</v>
      </c>
      <c r="I34">
        <f t="shared" si="28"/>
        <v>2E-3</v>
      </c>
      <c r="J34">
        <v>0</v>
      </c>
      <c r="O34">
        <f t="shared" si="29"/>
        <v>4.4000000000000004</v>
      </c>
      <c r="P34">
        <f t="shared" si="30"/>
        <v>0</v>
      </c>
      <c r="Q34">
        <f t="shared" si="31"/>
        <v>3.15</v>
      </c>
      <c r="R34">
        <f t="shared" si="32"/>
        <v>0.56000000000000005</v>
      </c>
      <c r="S34">
        <f t="shared" si="33"/>
        <v>1.25</v>
      </c>
      <c r="T34">
        <f t="shared" si="34"/>
        <v>0</v>
      </c>
      <c r="U34">
        <f t="shared" si="35"/>
        <v>9.9000000000000005E-2</v>
      </c>
      <c r="V34">
        <f t="shared" si="36"/>
        <v>0</v>
      </c>
      <c r="W34">
        <f t="shared" si="37"/>
        <v>0</v>
      </c>
      <c r="X34">
        <f t="shared" si="38"/>
        <v>1</v>
      </c>
      <c r="Y34">
        <f t="shared" si="39"/>
        <v>0.69</v>
      </c>
      <c r="AA34">
        <v>53286459</v>
      </c>
      <c r="AB34">
        <f t="shared" si="40"/>
        <v>2198.84</v>
      </c>
      <c r="AC34">
        <f t="shared" si="41"/>
        <v>0</v>
      </c>
      <c r="AD34">
        <f t="shared" si="42"/>
        <v>1574.15</v>
      </c>
      <c r="AE34">
        <f t="shared" si="43"/>
        <v>280.92</v>
      </c>
      <c r="AF34">
        <f t="shared" si="44"/>
        <v>624.69000000000005</v>
      </c>
      <c r="AG34">
        <f t="shared" si="45"/>
        <v>0</v>
      </c>
      <c r="AH34">
        <f t="shared" si="46"/>
        <v>49.5</v>
      </c>
      <c r="AI34">
        <f t="shared" si="47"/>
        <v>0</v>
      </c>
      <c r="AJ34">
        <f t="shared" si="48"/>
        <v>0</v>
      </c>
      <c r="AK34">
        <v>2198.84</v>
      </c>
      <c r="AL34">
        <v>0</v>
      </c>
      <c r="AM34">
        <v>1574.15</v>
      </c>
      <c r="AN34">
        <v>280.92</v>
      </c>
      <c r="AO34">
        <v>624.69000000000005</v>
      </c>
      <c r="AP34">
        <v>0</v>
      </c>
      <c r="AQ34">
        <v>49.5</v>
      </c>
      <c r="AR34">
        <v>0</v>
      </c>
      <c r="AS34">
        <v>0</v>
      </c>
      <c r="AT34">
        <v>80</v>
      </c>
      <c r="AU34">
        <v>55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1</v>
      </c>
      <c r="BJ34" t="s">
        <v>30</v>
      </c>
      <c r="BM34">
        <v>674</v>
      </c>
      <c r="BN34">
        <v>0</v>
      </c>
      <c r="BO34" t="s">
        <v>3</v>
      </c>
      <c r="BP34">
        <v>0</v>
      </c>
      <c r="BQ34">
        <v>60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80</v>
      </c>
      <c r="CA34">
        <v>55</v>
      </c>
      <c r="CE34">
        <v>30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49"/>
        <v>4.4000000000000004</v>
      </c>
      <c r="CQ34">
        <f t="shared" si="50"/>
        <v>0</v>
      </c>
      <c r="CR34">
        <f t="shared" si="51"/>
        <v>1574.15</v>
      </c>
      <c r="CS34">
        <f t="shared" si="52"/>
        <v>280.92</v>
      </c>
      <c r="CT34">
        <f t="shared" si="53"/>
        <v>624.69000000000005</v>
      </c>
      <c r="CU34">
        <f t="shared" si="54"/>
        <v>0</v>
      </c>
      <c r="CV34">
        <f t="shared" si="55"/>
        <v>49.5</v>
      </c>
      <c r="CW34">
        <f t="shared" si="56"/>
        <v>0</v>
      </c>
      <c r="CX34">
        <f t="shared" si="57"/>
        <v>0</v>
      </c>
      <c r="CY34">
        <f>((S34*BZ34)/100)</f>
        <v>1</v>
      </c>
      <c r="CZ34">
        <f>((S34*CA34)/100)</f>
        <v>0.6875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1007</v>
      </c>
      <c r="DV34" t="s">
        <v>22</v>
      </c>
      <c r="DW34" t="s">
        <v>22</v>
      </c>
      <c r="DX34">
        <v>100</v>
      </c>
      <c r="EE34">
        <v>52539294</v>
      </c>
      <c r="EF34">
        <v>60</v>
      </c>
      <c r="EG34" t="s">
        <v>24</v>
      </c>
      <c r="EH34">
        <v>0</v>
      </c>
      <c r="EI34" t="s">
        <v>3</v>
      </c>
      <c r="EJ34">
        <v>1</v>
      </c>
      <c r="EK34">
        <v>674</v>
      </c>
      <c r="EL34" t="s">
        <v>25</v>
      </c>
      <c r="EM34" t="s">
        <v>26</v>
      </c>
      <c r="EO34" t="s">
        <v>3</v>
      </c>
      <c r="EQ34">
        <v>131072</v>
      </c>
      <c r="ER34">
        <v>2198.84</v>
      </c>
      <c r="ES34">
        <v>0</v>
      </c>
      <c r="ET34">
        <v>1574.15</v>
      </c>
      <c r="EU34">
        <v>280.92</v>
      </c>
      <c r="EV34">
        <v>624.69000000000005</v>
      </c>
      <c r="EW34">
        <v>49.5</v>
      </c>
      <c r="EX34">
        <v>0</v>
      </c>
      <c r="EY34">
        <v>0</v>
      </c>
      <c r="FQ34">
        <v>0</v>
      </c>
      <c r="FR34">
        <f t="shared" si="58"/>
        <v>0</v>
      </c>
      <c r="FS34">
        <v>0</v>
      </c>
      <c r="FX34">
        <v>80</v>
      </c>
      <c r="FY34">
        <v>55</v>
      </c>
      <c r="GA34" t="s">
        <v>3</v>
      </c>
      <c r="GD34">
        <v>0</v>
      </c>
      <c r="GF34">
        <v>-490378372</v>
      </c>
      <c r="GG34">
        <v>2</v>
      </c>
      <c r="GH34">
        <v>1</v>
      </c>
      <c r="GI34">
        <v>-2</v>
      </c>
      <c r="GJ34">
        <v>0</v>
      </c>
      <c r="GK34">
        <f>ROUND(R34*(R12)/100,2)</f>
        <v>0.98</v>
      </c>
      <c r="GL34">
        <f t="shared" si="59"/>
        <v>0</v>
      </c>
      <c r="GM34">
        <f t="shared" si="60"/>
        <v>7.07</v>
      </c>
      <c r="GN34">
        <f t="shared" si="61"/>
        <v>7.07</v>
      </c>
      <c r="GO34">
        <f t="shared" si="62"/>
        <v>0</v>
      </c>
      <c r="GP34">
        <f t="shared" si="63"/>
        <v>0</v>
      </c>
      <c r="GR34">
        <v>0</v>
      </c>
      <c r="GS34">
        <v>0</v>
      </c>
      <c r="GT34">
        <v>0</v>
      </c>
      <c r="GU34" t="s">
        <v>3</v>
      </c>
      <c r="GV34">
        <f t="shared" si="64"/>
        <v>0</v>
      </c>
      <c r="GW34">
        <v>1</v>
      </c>
      <c r="GX34">
        <f t="shared" si="65"/>
        <v>0</v>
      </c>
      <c r="HA34">
        <v>0</v>
      </c>
      <c r="HB34">
        <v>0</v>
      </c>
      <c r="HC34">
        <f t="shared" si="66"/>
        <v>0</v>
      </c>
      <c r="HE34" t="s">
        <v>3</v>
      </c>
      <c r="HF34" t="s">
        <v>3</v>
      </c>
      <c r="IK34">
        <v>0</v>
      </c>
    </row>
    <row r="35" spans="1:245" x14ac:dyDescent="0.2">
      <c r="A35">
        <v>17</v>
      </c>
      <c r="B35">
        <v>1</v>
      </c>
      <c r="C35">
        <f>ROW(SmtRes!A18)</f>
        <v>18</v>
      </c>
      <c r="D35">
        <f>ROW(EtalonRes!A18)</f>
        <v>18</v>
      </c>
      <c r="E35" t="s">
        <v>27</v>
      </c>
      <c r="F35" t="s">
        <v>28</v>
      </c>
      <c r="G35" t="s">
        <v>29</v>
      </c>
      <c r="H35" t="s">
        <v>22</v>
      </c>
      <c r="I35">
        <f t="shared" si="28"/>
        <v>2E-3</v>
      </c>
      <c r="J35">
        <v>0</v>
      </c>
      <c r="O35">
        <f t="shared" si="29"/>
        <v>61.65</v>
      </c>
      <c r="P35">
        <f t="shared" si="30"/>
        <v>0</v>
      </c>
      <c r="Q35">
        <f t="shared" si="31"/>
        <v>30.62</v>
      </c>
      <c r="R35">
        <f t="shared" si="32"/>
        <v>13.9</v>
      </c>
      <c r="S35">
        <f t="shared" si="33"/>
        <v>31.03</v>
      </c>
      <c r="T35">
        <f t="shared" si="34"/>
        <v>0</v>
      </c>
      <c r="U35">
        <f t="shared" si="35"/>
        <v>9.9000000000000005E-2</v>
      </c>
      <c r="V35">
        <f t="shared" si="36"/>
        <v>0</v>
      </c>
      <c r="W35">
        <f t="shared" si="37"/>
        <v>0</v>
      </c>
      <c r="X35">
        <f t="shared" si="38"/>
        <v>21.1</v>
      </c>
      <c r="Y35">
        <f t="shared" si="39"/>
        <v>12.72</v>
      </c>
      <c r="AA35">
        <v>53286460</v>
      </c>
      <c r="AB35">
        <f t="shared" si="40"/>
        <v>2198.84</v>
      </c>
      <c r="AC35">
        <f t="shared" si="41"/>
        <v>0</v>
      </c>
      <c r="AD35">
        <f t="shared" si="42"/>
        <v>1574.15</v>
      </c>
      <c r="AE35">
        <f t="shared" si="43"/>
        <v>280.92</v>
      </c>
      <c r="AF35">
        <f t="shared" si="44"/>
        <v>624.69000000000005</v>
      </c>
      <c r="AG35">
        <f t="shared" si="45"/>
        <v>0</v>
      </c>
      <c r="AH35">
        <f t="shared" si="46"/>
        <v>49.5</v>
      </c>
      <c r="AI35">
        <f t="shared" si="47"/>
        <v>0</v>
      </c>
      <c r="AJ35">
        <f t="shared" si="48"/>
        <v>0</v>
      </c>
      <c r="AK35">
        <v>2198.84</v>
      </c>
      <c r="AL35">
        <v>0</v>
      </c>
      <c r="AM35">
        <v>1574.15</v>
      </c>
      <c r="AN35">
        <v>280.92</v>
      </c>
      <c r="AO35">
        <v>624.69000000000005</v>
      </c>
      <c r="AP35">
        <v>0</v>
      </c>
      <c r="AQ35">
        <v>49.5</v>
      </c>
      <c r="AR35">
        <v>0</v>
      </c>
      <c r="AS35">
        <v>0</v>
      </c>
      <c r="AT35">
        <v>68</v>
      </c>
      <c r="AU35">
        <v>41</v>
      </c>
      <c r="AV35">
        <v>1</v>
      </c>
      <c r="AW35">
        <v>1</v>
      </c>
      <c r="AZ35">
        <v>1</v>
      </c>
      <c r="BA35">
        <v>24.82</v>
      </c>
      <c r="BB35">
        <v>9.7200000000000006</v>
      </c>
      <c r="BC35">
        <v>1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1</v>
      </c>
      <c r="BJ35" t="s">
        <v>30</v>
      </c>
      <c r="BM35">
        <v>674</v>
      </c>
      <c r="BN35">
        <v>0</v>
      </c>
      <c r="BO35" t="s">
        <v>28</v>
      </c>
      <c r="BP35">
        <v>1</v>
      </c>
      <c r="BQ35">
        <v>60</v>
      </c>
      <c r="BR35">
        <v>0</v>
      </c>
      <c r="BS35">
        <v>24.82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68</v>
      </c>
      <c r="CA35">
        <v>41</v>
      </c>
      <c r="CE35">
        <v>30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49"/>
        <v>61.650000000000006</v>
      </c>
      <c r="CQ35">
        <f t="shared" si="50"/>
        <v>0</v>
      </c>
      <c r="CR35">
        <f t="shared" si="51"/>
        <v>15300.74</v>
      </c>
      <c r="CS35">
        <f t="shared" si="52"/>
        <v>6972.43</v>
      </c>
      <c r="CT35">
        <f t="shared" si="53"/>
        <v>15504.81</v>
      </c>
      <c r="CU35">
        <f t="shared" si="54"/>
        <v>0</v>
      </c>
      <c r="CV35">
        <f t="shared" si="55"/>
        <v>49.5</v>
      </c>
      <c r="CW35">
        <f t="shared" si="56"/>
        <v>0</v>
      </c>
      <c r="CX35">
        <f t="shared" si="57"/>
        <v>0</v>
      </c>
      <c r="CY35">
        <f>S35*(BZ35/100)</f>
        <v>21.100400000000004</v>
      </c>
      <c r="CZ35">
        <f>S35*(CA35/100)</f>
        <v>12.722299999999999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80</v>
      </c>
      <c r="DO35">
        <v>55</v>
      </c>
      <c r="DP35">
        <v>1</v>
      </c>
      <c r="DQ35">
        <v>1</v>
      </c>
      <c r="DU35">
        <v>1007</v>
      </c>
      <c r="DV35" t="s">
        <v>22</v>
      </c>
      <c r="DW35" t="s">
        <v>22</v>
      </c>
      <c r="DX35">
        <v>100</v>
      </c>
      <c r="EE35">
        <v>52539294</v>
      </c>
      <c r="EF35">
        <v>60</v>
      </c>
      <c r="EG35" t="s">
        <v>24</v>
      </c>
      <c r="EH35">
        <v>0</v>
      </c>
      <c r="EI35" t="s">
        <v>3</v>
      </c>
      <c r="EJ35">
        <v>1</v>
      </c>
      <c r="EK35">
        <v>674</v>
      </c>
      <c r="EL35" t="s">
        <v>25</v>
      </c>
      <c r="EM35" t="s">
        <v>26</v>
      </c>
      <c r="EO35" t="s">
        <v>3</v>
      </c>
      <c r="EQ35">
        <v>131072</v>
      </c>
      <c r="ER35">
        <v>2198.84</v>
      </c>
      <c r="ES35">
        <v>0</v>
      </c>
      <c r="ET35">
        <v>1574.15</v>
      </c>
      <c r="EU35">
        <v>280.92</v>
      </c>
      <c r="EV35">
        <v>624.69000000000005</v>
      </c>
      <c r="EW35">
        <v>49.5</v>
      </c>
      <c r="EX35">
        <v>0</v>
      </c>
      <c r="EY35">
        <v>0</v>
      </c>
      <c r="FQ35">
        <v>0</v>
      </c>
      <c r="FR35">
        <f t="shared" si="58"/>
        <v>0</v>
      </c>
      <c r="FS35">
        <v>0</v>
      </c>
      <c r="FX35">
        <v>80</v>
      </c>
      <c r="FY35">
        <v>55</v>
      </c>
      <c r="GA35" t="s">
        <v>3</v>
      </c>
      <c r="GD35">
        <v>0</v>
      </c>
      <c r="GF35">
        <v>-490378372</v>
      </c>
      <c r="GG35">
        <v>2</v>
      </c>
      <c r="GH35">
        <v>1</v>
      </c>
      <c r="GI35">
        <v>2</v>
      </c>
      <c r="GJ35">
        <v>0</v>
      </c>
      <c r="GK35">
        <f>ROUND(R35*(S12)/100,2)</f>
        <v>21.82</v>
      </c>
      <c r="GL35">
        <f t="shared" si="59"/>
        <v>0</v>
      </c>
      <c r="GM35">
        <f t="shared" si="60"/>
        <v>117.29</v>
      </c>
      <c r="GN35">
        <f t="shared" si="61"/>
        <v>117.29</v>
      </c>
      <c r="GO35">
        <f t="shared" si="62"/>
        <v>0</v>
      </c>
      <c r="GP35">
        <f t="shared" si="63"/>
        <v>0</v>
      </c>
      <c r="GR35">
        <v>0</v>
      </c>
      <c r="GS35">
        <v>0</v>
      </c>
      <c r="GT35">
        <v>0</v>
      </c>
      <c r="GU35" t="s">
        <v>3</v>
      </c>
      <c r="GV35">
        <f t="shared" si="64"/>
        <v>0</v>
      </c>
      <c r="GW35">
        <v>1</v>
      </c>
      <c r="GX35">
        <f t="shared" si="65"/>
        <v>0</v>
      </c>
      <c r="HA35">
        <v>0</v>
      </c>
      <c r="HB35">
        <v>0</v>
      </c>
      <c r="HC35">
        <f t="shared" si="66"/>
        <v>0</v>
      </c>
      <c r="HE35" t="s">
        <v>3</v>
      </c>
      <c r="HF35" t="s">
        <v>3</v>
      </c>
      <c r="IK35">
        <v>0</v>
      </c>
    </row>
    <row r="36" spans="1:245" x14ac:dyDescent="0.2">
      <c r="A36">
        <v>17</v>
      </c>
      <c r="B36">
        <v>1</v>
      </c>
      <c r="C36">
        <f>ROW(SmtRes!A22)</f>
        <v>22</v>
      </c>
      <c r="D36">
        <f>ROW(EtalonRes!A22)</f>
        <v>22</v>
      </c>
      <c r="E36" t="s">
        <v>31</v>
      </c>
      <c r="F36" t="s">
        <v>32</v>
      </c>
      <c r="G36" t="s">
        <v>33</v>
      </c>
      <c r="H36" t="s">
        <v>22</v>
      </c>
      <c r="I36">
        <f t="shared" si="28"/>
        <v>2E-3</v>
      </c>
      <c r="J36">
        <v>0</v>
      </c>
      <c r="O36">
        <f t="shared" si="29"/>
        <v>1.02</v>
      </c>
      <c r="P36">
        <f t="shared" si="30"/>
        <v>0</v>
      </c>
      <c r="Q36">
        <f t="shared" si="31"/>
        <v>0.8</v>
      </c>
      <c r="R36">
        <f t="shared" si="32"/>
        <v>0.16</v>
      </c>
      <c r="S36">
        <f t="shared" si="33"/>
        <v>0.22</v>
      </c>
      <c r="T36">
        <f t="shared" si="34"/>
        <v>0</v>
      </c>
      <c r="U36">
        <f t="shared" si="35"/>
        <v>2.3400000000000001E-2</v>
      </c>
      <c r="V36">
        <f t="shared" si="36"/>
        <v>0</v>
      </c>
      <c r="W36">
        <f t="shared" si="37"/>
        <v>0</v>
      </c>
      <c r="X36">
        <f t="shared" si="38"/>
        <v>0.18</v>
      </c>
      <c r="Y36">
        <f t="shared" si="39"/>
        <v>0.12</v>
      </c>
      <c r="AA36">
        <v>53286459</v>
      </c>
      <c r="AB36">
        <f t="shared" si="40"/>
        <v>512.76</v>
      </c>
      <c r="AC36">
        <f t="shared" si="41"/>
        <v>0</v>
      </c>
      <c r="AD36">
        <f t="shared" si="42"/>
        <v>402.43</v>
      </c>
      <c r="AE36">
        <f t="shared" si="43"/>
        <v>81.58</v>
      </c>
      <c r="AF36">
        <f t="shared" si="44"/>
        <v>110.33</v>
      </c>
      <c r="AG36">
        <f t="shared" si="45"/>
        <v>0</v>
      </c>
      <c r="AH36">
        <f t="shared" si="46"/>
        <v>11.7</v>
      </c>
      <c r="AI36">
        <f t="shared" si="47"/>
        <v>0</v>
      </c>
      <c r="AJ36">
        <f t="shared" si="48"/>
        <v>0</v>
      </c>
      <c r="AK36">
        <v>512.76</v>
      </c>
      <c r="AL36">
        <v>0</v>
      </c>
      <c r="AM36">
        <v>402.43</v>
      </c>
      <c r="AN36">
        <v>81.58</v>
      </c>
      <c r="AO36">
        <v>110.33</v>
      </c>
      <c r="AP36">
        <v>0</v>
      </c>
      <c r="AQ36">
        <v>11.7</v>
      </c>
      <c r="AR36">
        <v>0</v>
      </c>
      <c r="AS36">
        <v>0</v>
      </c>
      <c r="AT36">
        <v>80</v>
      </c>
      <c r="AU36">
        <v>55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1</v>
      </c>
      <c r="BJ36" t="s">
        <v>34</v>
      </c>
      <c r="BM36">
        <v>674</v>
      </c>
      <c r="BN36">
        <v>0</v>
      </c>
      <c r="BO36" t="s">
        <v>3</v>
      </c>
      <c r="BP36">
        <v>0</v>
      </c>
      <c r="BQ36">
        <v>60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80</v>
      </c>
      <c r="CA36">
        <v>55</v>
      </c>
      <c r="CE36">
        <v>30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49"/>
        <v>1.02</v>
      </c>
      <c r="CQ36">
        <f t="shared" si="50"/>
        <v>0</v>
      </c>
      <c r="CR36">
        <f t="shared" si="51"/>
        <v>402.43</v>
      </c>
      <c r="CS36">
        <f t="shared" si="52"/>
        <v>81.58</v>
      </c>
      <c r="CT36">
        <f t="shared" si="53"/>
        <v>110.33</v>
      </c>
      <c r="CU36">
        <f t="shared" si="54"/>
        <v>0</v>
      </c>
      <c r="CV36">
        <f t="shared" si="55"/>
        <v>11.7</v>
      </c>
      <c r="CW36">
        <f t="shared" si="56"/>
        <v>0</v>
      </c>
      <c r="CX36">
        <f t="shared" si="57"/>
        <v>0</v>
      </c>
      <c r="CY36">
        <f>((S36*BZ36)/100)</f>
        <v>0.17600000000000002</v>
      </c>
      <c r="CZ36">
        <f>((S36*CA36)/100)</f>
        <v>0.121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1007</v>
      </c>
      <c r="DV36" t="s">
        <v>22</v>
      </c>
      <c r="DW36" t="s">
        <v>22</v>
      </c>
      <c r="DX36">
        <v>100</v>
      </c>
      <c r="EE36">
        <v>52539294</v>
      </c>
      <c r="EF36">
        <v>60</v>
      </c>
      <c r="EG36" t="s">
        <v>24</v>
      </c>
      <c r="EH36">
        <v>0</v>
      </c>
      <c r="EI36" t="s">
        <v>3</v>
      </c>
      <c r="EJ36">
        <v>1</v>
      </c>
      <c r="EK36">
        <v>674</v>
      </c>
      <c r="EL36" t="s">
        <v>25</v>
      </c>
      <c r="EM36" t="s">
        <v>26</v>
      </c>
      <c r="EO36" t="s">
        <v>3</v>
      </c>
      <c r="EQ36">
        <v>131072</v>
      </c>
      <c r="ER36">
        <v>512.76</v>
      </c>
      <c r="ES36">
        <v>0</v>
      </c>
      <c r="ET36">
        <v>402.43</v>
      </c>
      <c r="EU36">
        <v>81.58</v>
      </c>
      <c r="EV36">
        <v>110.33</v>
      </c>
      <c r="EW36">
        <v>11.7</v>
      </c>
      <c r="EX36">
        <v>0</v>
      </c>
      <c r="EY36">
        <v>0</v>
      </c>
      <c r="FQ36">
        <v>0</v>
      </c>
      <c r="FR36">
        <f t="shared" si="58"/>
        <v>0</v>
      </c>
      <c r="FS36">
        <v>0</v>
      </c>
      <c r="FX36">
        <v>80</v>
      </c>
      <c r="FY36">
        <v>55</v>
      </c>
      <c r="GA36" t="s">
        <v>3</v>
      </c>
      <c r="GD36">
        <v>0</v>
      </c>
      <c r="GF36">
        <v>-1972224145</v>
      </c>
      <c r="GG36">
        <v>2</v>
      </c>
      <c r="GH36">
        <v>1</v>
      </c>
      <c r="GI36">
        <v>-2</v>
      </c>
      <c r="GJ36">
        <v>0</v>
      </c>
      <c r="GK36">
        <f>ROUND(R36*(R12)/100,2)</f>
        <v>0.28000000000000003</v>
      </c>
      <c r="GL36">
        <f t="shared" si="59"/>
        <v>0</v>
      </c>
      <c r="GM36">
        <f t="shared" si="60"/>
        <v>1.6</v>
      </c>
      <c r="GN36">
        <f t="shared" si="61"/>
        <v>1.6</v>
      </c>
      <c r="GO36">
        <f t="shared" si="62"/>
        <v>0</v>
      </c>
      <c r="GP36">
        <f t="shared" si="63"/>
        <v>0</v>
      </c>
      <c r="GR36">
        <v>0</v>
      </c>
      <c r="GS36">
        <v>0</v>
      </c>
      <c r="GT36">
        <v>0</v>
      </c>
      <c r="GU36" t="s">
        <v>3</v>
      </c>
      <c r="GV36">
        <f t="shared" si="64"/>
        <v>0</v>
      </c>
      <c r="GW36">
        <v>1</v>
      </c>
      <c r="GX36">
        <f t="shared" si="65"/>
        <v>0</v>
      </c>
      <c r="HA36">
        <v>0</v>
      </c>
      <c r="HB36">
        <v>0</v>
      </c>
      <c r="HC36">
        <f t="shared" si="66"/>
        <v>0</v>
      </c>
      <c r="HE36" t="s">
        <v>3</v>
      </c>
      <c r="HF36" t="s">
        <v>3</v>
      </c>
      <c r="IK36">
        <v>0</v>
      </c>
    </row>
    <row r="37" spans="1:245" x14ac:dyDescent="0.2">
      <c r="A37">
        <v>17</v>
      </c>
      <c r="B37">
        <v>1</v>
      </c>
      <c r="C37">
        <f>ROW(SmtRes!A26)</f>
        <v>26</v>
      </c>
      <c r="D37">
        <f>ROW(EtalonRes!A26)</f>
        <v>26</v>
      </c>
      <c r="E37" t="s">
        <v>31</v>
      </c>
      <c r="F37" t="s">
        <v>32</v>
      </c>
      <c r="G37" t="s">
        <v>33</v>
      </c>
      <c r="H37" t="s">
        <v>22</v>
      </c>
      <c r="I37">
        <f t="shared" si="28"/>
        <v>2E-3</v>
      </c>
      <c r="J37">
        <v>0</v>
      </c>
      <c r="O37">
        <f t="shared" si="29"/>
        <v>14.41</v>
      </c>
      <c r="P37">
        <f t="shared" si="30"/>
        <v>0</v>
      </c>
      <c r="Q37">
        <f t="shared" si="31"/>
        <v>8.9499999999999993</v>
      </c>
      <c r="R37">
        <f t="shared" si="32"/>
        <v>3.97</v>
      </c>
      <c r="S37">
        <f t="shared" si="33"/>
        <v>5.46</v>
      </c>
      <c r="T37">
        <f t="shared" si="34"/>
        <v>0</v>
      </c>
      <c r="U37">
        <f t="shared" si="35"/>
        <v>2.3400000000000001E-2</v>
      </c>
      <c r="V37">
        <f t="shared" si="36"/>
        <v>0</v>
      </c>
      <c r="W37">
        <f t="shared" si="37"/>
        <v>0</v>
      </c>
      <c r="X37">
        <f t="shared" si="38"/>
        <v>3.71</v>
      </c>
      <c r="Y37">
        <f t="shared" si="39"/>
        <v>2.2400000000000002</v>
      </c>
      <c r="AA37">
        <v>53286460</v>
      </c>
      <c r="AB37">
        <f t="shared" si="40"/>
        <v>512.76</v>
      </c>
      <c r="AC37">
        <f t="shared" si="41"/>
        <v>0</v>
      </c>
      <c r="AD37">
        <f t="shared" si="42"/>
        <v>402.43</v>
      </c>
      <c r="AE37">
        <f t="shared" si="43"/>
        <v>81.58</v>
      </c>
      <c r="AF37">
        <f t="shared" si="44"/>
        <v>110.33</v>
      </c>
      <c r="AG37">
        <f t="shared" si="45"/>
        <v>0</v>
      </c>
      <c r="AH37">
        <f t="shared" si="46"/>
        <v>11.7</v>
      </c>
      <c r="AI37">
        <f t="shared" si="47"/>
        <v>0</v>
      </c>
      <c r="AJ37">
        <f t="shared" si="48"/>
        <v>0</v>
      </c>
      <c r="AK37">
        <v>512.76</v>
      </c>
      <c r="AL37">
        <v>0</v>
      </c>
      <c r="AM37">
        <v>402.43</v>
      </c>
      <c r="AN37">
        <v>81.58</v>
      </c>
      <c r="AO37">
        <v>110.33</v>
      </c>
      <c r="AP37">
        <v>0</v>
      </c>
      <c r="AQ37">
        <v>11.7</v>
      </c>
      <c r="AR37">
        <v>0</v>
      </c>
      <c r="AS37">
        <v>0</v>
      </c>
      <c r="AT37">
        <v>68</v>
      </c>
      <c r="AU37">
        <v>41</v>
      </c>
      <c r="AV37">
        <v>1</v>
      </c>
      <c r="AW37">
        <v>1</v>
      </c>
      <c r="AZ37">
        <v>1</v>
      </c>
      <c r="BA37">
        <v>24.82</v>
      </c>
      <c r="BB37">
        <v>11.19</v>
      </c>
      <c r="BC37">
        <v>1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34</v>
      </c>
      <c r="BM37">
        <v>674</v>
      </c>
      <c r="BN37">
        <v>0</v>
      </c>
      <c r="BO37" t="s">
        <v>32</v>
      </c>
      <c r="BP37">
        <v>1</v>
      </c>
      <c r="BQ37">
        <v>60</v>
      </c>
      <c r="BR37">
        <v>0</v>
      </c>
      <c r="BS37">
        <v>24.82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68</v>
      </c>
      <c r="CA37">
        <v>41</v>
      </c>
      <c r="CE37">
        <v>30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49"/>
        <v>14.41</v>
      </c>
      <c r="CQ37">
        <f t="shared" si="50"/>
        <v>0</v>
      </c>
      <c r="CR37">
        <f t="shared" si="51"/>
        <v>4503.1899999999996</v>
      </c>
      <c r="CS37">
        <f t="shared" si="52"/>
        <v>2024.82</v>
      </c>
      <c r="CT37">
        <f t="shared" si="53"/>
        <v>2738.39</v>
      </c>
      <c r="CU37">
        <f t="shared" si="54"/>
        <v>0</v>
      </c>
      <c r="CV37">
        <f t="shared" si="55"/>
        <v>11.7</v>
      </c>
      <c r="CW37">
        <f t="shared" si="56"/>
        <v>0</v>
      </c>
      <c r="CX37">
        <f t="shared" si="57"/>
        <v>0</v>
      </c>
      <c r="CY37">
        <f>S37*(BZ37/100)</f>
        <v>3.7128000000000001</v>
      </c>
      <c r="CZ37">
        <f>S37*(CA37/100)</f>
        <v>2.2385999999999999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80</v>
      </c>
      <c r="DO37">
        <v>55</v>
      </c>
      <c r="DP37">
        <v>1</v>
      </c>
      <c r="DQ37">
        <v>1</v>
      </c>
      <c r="DU37">
        <v>1007</v>
      </c>
      <c r="DV37" t="s">
        <v>22</v>
      </c>
      <c r="DW37" t="s">
        <v>22</v>
      </c>
      <c r="DX37">
        <v>100</v>
      </c>
      <c r="EE37">
        <v>52539294</v>
      </c>
      <c r="EF37">
        <v>60</v>
      </c>
      <c r="EG37" t="s">
        <v>24</v>
      </c>
      <c r="EH37">
        <v>0</v>
      </c>
      <c r="EI37" t="s">
        <v>3</v>
      </c>
      <c r="EJ37">
        <v>1</v>
      </c>
      <c r="EK37">
        <v>674</v>
      </c>
      <c r="EL37" t="s">
        <v>25</v>
      </c>
      <c r="EM37" t="s">
        <v>26</v>
      </c>
      <c r="EO37" t="s">
        <v>3</v>
      </c>
      <c r="EQ37">
        <v>131072</v>
      </c>
      <c r="ER37">
        <v>512.76</v>
      </c>
      <c r="ES37">
        <v>0</v>
      </c>
      <c r="ET37">
        <v>402.43</v>
      </c>
      <c r="EU37">
        <v>81.58</v>
      </c>
      <c r="EV37">
        <v>110.33</v>
      </c>
      <c r="EW37">
        <v>11.7</v>
      </c>
      <c r="EX37">
        <v>0</v>
      </c>
      <c r="EY37">
        <v>0</v>
      </c>
      <c r="FQ37">
        <v>0</v>
      </c>
      <c r="FR37">
        <f t="shared" si="58"/>
        <v>0</v>
      </c>
      <c r="FS37">
        <v>0</v>
      </c>
      <c r="FX37">
        <v>80</v>
      </c>
      <c r="FY37">
        <v>55</v>
      </c>
      <c r="GA37" t="s">
        <v>3</v>
      </c>
      <c r="GD37">
        <v>0</v>
      </c>
      <c r="GF37">
        <v>-1972224145</v>
      </c>
      <c r="GG37">
        <v>2</v>
      </c>
      <c r="GH37">
        <v>1</v>
      </c>
      <c r="GI37">
        <v>2</v>
      </c>
      <c r="GJ37">
        <v>0</v>
      </c>
      <c r="GK37">
        <f>ROUND(R37*(S12)/100,2)</f>
        <v>6.23</v>
      </c>
      <c r="GL37">
        <f t="shared" si="59"/>
        <v>0</v>
      </c>
      <c r="GM37">
        <f t="shared" si="60"/>
        <v>26.59</v>
      </c>
      <c r="GN37">
        <f t="shared" si="61"/>
        <v>26.59</v>
      </c>
      <c r="GO37">
        <f t="shared" si="62"/>
        <v>0</v>
      </c>
      <c r="GP37">
        <f t="shared" si="63"/>
        <v>0</v>
      </c>
      <c r="GR37">
        <v>0</v>
      </c>
      <c r="GS37">
        <v>0</v>
      </c>
      <c r="GT37">
        <v>0</v>
      </c>
      <c r="GU37" t="s">
        <v>3</v>
      </c>
      <c r="GV37">
        <f t="shared" si="64"/>
        <v>0</v>
      </c>
      <c r="GW37">
        <v>1</v>
      </c>
      <c r="GX37">
        <f t="shared" si="65"/>
        <v>0</v>
      </c>
      <c r="HA37">
        <v>0</v>
      </c>
      <c r="HB37">
        <v>0</v>
      </c>
      <c r="HC37">
        <f t="shared" si="66"/>
        <v>0</v>
      </c>
      <c r="HE37" t="s">
        <v>3</v>
      </c>
      <c r="HF37" t="s">
        <v>3</v>
      </c>
      <c r="IK37">
        <v>0</v>
      </c>
    </row>
    <row r="38" spans="1:245" x14ac:dyDescent="0.2">
      <c r="A38">
        <v>17</v>
      </c>
      <c r="B38">
        <v>1</v>
      </c>
      <c r="C38">
        <f>ROW(SmtRes!A27)</f>
        <v>27</v>
      </c>
      <c r="D38">
        <f>ROW(EtalonRes!A27)</f>
        <v>27</v>
      </c>
      <c r="E38" t="s">
        <v>14</v>
      </c>
      <c r="F38" t="s">
        <v>35</v>
      </c>
      <c r="G38" t="s">
        <v>36</v>
      </c>
      <c r="H38" t="s">
        <v>37</v>
      </c>
      <c r="I38">
        <f>ROUND((((1.216/100)*18)/18*4)/2,9)</f>
        <v>2.4320000000000001E-2</v>
      </c>
      <c r="J38">
        <v>0</v>
      </c>
      <c r="O38">
        <f t="shared" si="29"/>
        <v>49.68</v>
      </c>
      <c r="P38">
        <f t="shared" si="30"/>
        <v>0</v>
      </c>
      <c r="Q38">
        <f t="shared" si="31"/>
        <v>0</v>
      </c>
      <c r="R38">
        <f t="shared" si="32"/>
        <v>0</v>
      </c>
      <c r="S38">
        <f t="shared" si="33"/>
        <v>49.68</v>
      </c>
      <c r="T38">
        <f t="shared" si="34"/>
        <v>0</v>
      </c>
      <c r="U38">
        <f t="shared" si="35"/>
        <v>4.686464</v>
      </c>
      <c r="V38">
        <f t="shared" si="36"/>
        <v>0</v>
      </c>
      <c r="W38">
        <f t="shared" si="37"/>
        <v>0</v>
      </c>
      <c r="X38">
        <f t="shared" si="38"/>
        <v>52.16</v>
      </c>
      <c r="Y38">
        <f t="shared" si="39"/>
        <v>38.25</v>
      </c>
      <c r="AA38">
        <v>53286459</v>
      </c>
      <c r="AB38">
        <f t="shared" si="40"/>
        <v>2042.62</v>
      </c>
      <c r="AC38">
        <f t="shared" si="41"/>
        <v>0</v>
      </c>
      <c r="AD38">
        <f t="shared" si="42"/>
        <v>0</v>
      </c>
      <c r="AE38">
        <f t="shared" si="43"/>
        <v>0</v>
      </c>
      <c r="AF38">
        <f t="shared" si="44"/>
        <v>2042.62</v>
      </c>
      <c r="AG38">
        <f t="shared" si="45"/>
        <v>0</v>
      </c>
      <c r="AH38">
        <f t="shared" si="46"/>
        <v>192.7</v>
      </c>
      <c r="AI38">
        <f t="shared" si="47"/>
        <v>0</v>
      </c>
      <c r="AJ38">
        <f t="shared" si="48"/>
        <v>0</v>
      </c>
      <c r="AK38">
        <v>2042.62</v>
      </c>
      <c r="AL38">
        <v>0</v>
      </c>
      <c r="AM38">
        <v>0</v>
      </c>
      <c r="AN38">
        <v>0</v>
      </c>
      <c r="AO38">
        <v>2042.62</v>
      </c>
      <c r="AP38">
        <v>0</v>
      </c>
      <c r="AQ38">
        <v>192.7</v>
      </c>
      <c r="AR38">
        <v>0</v>
      </c>
      <c r="AS38">
        <v>0</v>
      </c>
      <c r="AT38">
        <v>105</v>
      </c>
      <c r="AU38">
        <v>77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1</v>
      </c>
      <c r="BJ38" t="s">
        <v>38</v>
      </c>
      <c r="BM38">
        <v>16</v>
      </c>
      <c r="BN38">
        <v>0</v>
      </c>
      <c r="BO38" t="s">
        <v>3</v>
      </c>
      <c r="BP38">
        <v>0</v>
      </c>
      <c r="BQ38">
        <v>30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105</v>
      </c>
      <c r="CA38">
        <v>77</v>
      </c>
      <c r="CE38">
        <v>30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49"/>
        <v>49.68</v>
      </c>
      <c r="CQ38">
        <f t="shared" si="50"/>
        <v>0</v>
      </c>
      <c r="CR38">
        <f t="shared" si="51"/>
        <v>0</v>
      </c>
      <c r="CS38">
        <f t="shared" si="52"/>
        <v>0</v>
      </c>
      <c r="CT38">
        <f t="shared" si="53"/>
        <v>2042.62</v>
      </c>
      <c r="CU38">
        <f t="shared" si="54"/>
        <v>0</v>
      </c>
      <c r="CV38">
        <f t="shared" si="55"/>
        <v>192.7</v>
      </c>
      <c r="CW38">
        <f t="shared" si="56"/>
        <v>0</v>
      </c>
      <c r="CX38">
        <f t="shared" si="57"/>
        <v>0</v>
      </c>
      <c r="CY38">
        <f>((S38*BZ38)/100)</f>
        <v>52.163999999999994</v>
      </c>
      <c r="CZ38">
        <f>((S38*CA38)/100)</f>
        <v>38.253599999999999</v>
      </c>
      <c r="DC38" t="s">
        <v>3</v>
      </c>
      <c r="DD38" t="s">
        <v>3</v>
      </c>
      <c r="DE38" t="s">
        <v>3</v>
      </c>
      <c r="DF38" t="s">
        <v>3</v>
      </c>
      <c r="DG38" t="s">
        <v>3</v>
      </c>
      <c r="DH38" t="s">
        <v>3</v>
      </c>
      <c r="DI38" t="s">
        <v>3</v>
      </c>
      <c r="DJ38" t="s">
        <v>3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1013</v>
      </c>
      <c r="DV38" t="s">
        <v>37</v>
      </c>
      <c r="DW38" t="s">
        <v>37</v>
      </c>
      <c r="DX38">
        <v>1</v>
      </c>
      <c r="EE38">
        <v>52538680</v>
      </c>
      <c r="EF38">
        <v>30</v>
      </c>
      <c r="EG38" t="s">
        <v>19</v>
      </c>
      <c r="EH38">
        <v>0</v>
      </c>
      <c r="EI38" t="s">
        <v>3</v>
      </c>
      <c r="EJ38">
        <v>1</v>
      </c>
      <c r="EK38">
        <v>16</v>
      </c>
      <c r="EL38" t="s">
        <v>39</v>
      </c>
      <c r="EM38" t="s">
        <v>40</v>
      </c>
      <c r="EO38" t="s">
        <v>3</v>
      </c>
      <c r="EQ38">
        <v>131072</v>
      </c>
      <c r="ER38">
        <v>2042.62</v>
      </c>
      <c r="ES38">
        <v>0</v>
      </c>
      <c r="ET38">
        <v>0</v>
      </c>
      <c r="EU38">
        <v>0</v>
      </c>
      <c r="EV38">
        <v>2042.62</v>
      </c>
      <c r="EW38">
        <v>192.7</v>
      </c>
      <c r="EX38">
        <v>0</v>
      </c>
      <c r="EY38">
        <v>0</v>
      </c>
      <c r="FQ38">
        <v>0</v>
      </c>
      <c r="FR38">
        <f t="shared" si="58"/>
        <v>0</v>
      </c>
      <c r="FS38">
        <v>0</v>
      </c>
      <c r="FX38">
        <v>105</v>
      </c>
      <c r="FY38">
        <v>77</v>
      </c>
      <c r="GA38" t="s">
        <v>3</v>
      </c>
      <c r="GD38">
        <v>0</v>
      </c>
      <c r="GF38">
        <v>-1648296244</v>
      </c>
      <c r="GG38">
        <v>2</v>
      </c>
      <c r="GH38">
        <v>1</v>
      </c>
      <c r="GI38">
        <v>-2</v>
      </c>
      <c r="GJ38">
        <v>0</v>
      </c>
      <c r="GK38">
        <f>ROUND(R38*(R12)/100,2)</f>
        <v>0</v>
      </c>
      <c r="GL38">
        <f t="shared" si="59"/>
        <v>0</v>
      </c>
      <c r="GM38">
        <f t="shared" si="60"/>
        <v>140.09</v>
      </c>
      <c r="GN38">
        <f t="shared" si="61"/>
        <v>140.09</v>
      </c>
      <c r="GO38">
        <f t="shared" si="62"/>
        <v>0</v>
      </c>
      <c r="GP38">
        <f t="shared" si="63"/>
        <v>0</v>
      </c>
      <c r="GR38">
        <v>0</v>
      </c>
      <c r="GS38">
        <v>0</v>
      </c>
      <c r="GT38">
        <v>0</v>
      </c>
      <c r="GU38" t="s">
        <v>3</v>
      </c>
      <c r="GV38">
        <f t="shared" si="64"/>
        <v>0</v>
      </c>
      <c r="GW38">
        <v>1</v>
      </c>
      <c r="GX38">
        <f t="shared" si="65"/>
        <v>0</v>
      </c>
      <c r="HA38">
        <v>0</v>
      </c>
      <c r="HB38">
        <v>0</v>
      </c>
      <c r="HC38">
        <f t="shared" si="66"/>
        <v>0</v>
      </c>
      <c r="HE38" t="s">
        <v>3</v>
      </c>
      <c r="HF38" t="s">
        <v>3</v>
      </c>
      <c r="IK38">
        <v>0</v>
      </c>
    </row>
    <row r="39" spans="1:245" x14ac:dyDescent="0.2">
      <c r="A39">
        <v>17</v>
      </c>
      <c r="B39">
        <v>1</v>
      </c>
      <c r="C39">
        <f>ROW(SmtRes!A28)</f>
        <v>28</v>
      </c>
      <c r="D39">
        <f>ROW(EtalonRes!A28)</f>
        <v>28</v>
      </c>
      <c r="E39" t="s">
        <v>14</v>
      </c>
      <c r="F39" t="s">
        <v>35</v>
      </c>
      <c r="G39" t="s">
        <v>36</v>
      </c>
      <c r="H39" t="s">
        <v>37</v>
      </c>
      <c r="I39">
        <f>ROUND((((1.216/100)*18)/18*4)/2,9)</f>
        <v>2.4320000000000001E-2</v>
      </c>
      <c r="J39">
        <v>0</v>
      </c>
      <c r="O39">
        <f t="shared" si="29"/>
        <v>1233.06</v>
      </c>
      <c r="P39">
        <f t="shared" si="30"/>
        <v>0</v>
      </c>
      <c r="Q39">
        <f t="shared" si="31"/>
        <v>0</v>
      </c>
      <c r="R39">
        <f t="shared" si="32"/>
        <v>0</v>
      </c>
      <c r="S39">
        <f t="shared" si="33"/>
        <v>1233.06</v>
      </c>
      <c r="T39">
        <f t="shared" si="34"/>
        <v>0</v>
      </c>
      <c r="U39">
        <f t="shared" si="35"/>
        <v>4.686464</v>
      </c>
      <c r="V39">
        <f t="shared" si="36"/>
        <v>0</v>
      </c>
      <c r="W39">
        <f t="shared" si="37"/>
        <v>0</v>
      </c>
      <c r="X39">
        <f t="shared" si="38"/>
        <v>1048.0999999999999</v>
      </c>
      <c r="Y39">
        <f t="shared" si="39"/>
        <v>505.55</v>
      </c>
      <c r="AA39">
        <v>53286460</v>
      </c>
      <c r="AB39">
        <f t="shared" si="40"/>
        <v>2042.62</v>
      </c>
      <c r="AC39">
        <f t="shared" si="41"/>
        <v>0</v>
      </c>
      <c r="AD39">
        <f t="shared" si="42"/>
        <v>0</v>
      </c>
      <c r="AE39">
        <f t="shared" si="43"/>
        <v>0</v>
      </c>
      <c r="AF39">
        <f t="shared" si="44"/>
        <v>2042.62</v>
      </c>
      <c r="AG39">
        <f t="shared" si="45"/>
        <v>0</v>
      </c>
      <c r="AH39">
        <f t="shared" si="46"/>
        <v>192.7</v>
      </c>
      <c r="AI39">
        <f t="shared" si="47"/>
        <v>0</v>
      </c>
      <c r="AJ39">
        <f t="shared" si="48"/>
        <v>0</v>
      </c>
      <c r="AK39">
        <v>2042.62</v>
      </c>
      <c r="AL39">
        <v>0</v>
      </c>
      <c r="AM39">
        <v>0</v>
      </c>
      <c r="AN39">
        <v>0</v>
      </c>
      <c r="AO39">
        <v>2042.62</v>
      </c>
      <c r="AP39">
        <v>0</v>
      </c>
      <c r="AQ39">
        <v>192.7</v>
      </c>
      <c r="AR39">
        <v>0</v>
      </c>
      <c r="AS39">
        <v>0</v>
      </c>
      <c r="AT39">
        <v>85</v>
      </c>
      <c r="AU39">
        <v>41</v>
      </c>
      <c r="AV39">
        <v>1</v>
      </c>
      <c r="AW39">
        <v>1</v>
      </c>
      <c r="AZ39">
        <v>1</v>
      </c>
      <c r="BA39">
        <v>24.82</v>
      </c>
      <c r="BB39">
        <v>1</v>
      </c>
      <c r="BC39">
        <v>1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38</v>
      </c>
      <c r="BM39">
        <v>16</v>
      </c>
      <c r="BN39">
        <v>0</v>
      </c>
      <c r="BO39" t="s">
        <v>35</v>
      </c>
      <c r="BP39">
        <v>1</v>
      </c>
      <c r="BQ39">
        <v>30</v>
      </c>
      <c r="BR39">
        <v>0</v>
      </c>
      <c r="BS39">
        <v>24.82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85</v>
      </c>
      <c r="CA39">
        <v>41</v>
      </c>
      <c r="CE39">
        <v>30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49"/>
        <v>1233.06</v>
      </c>
      <c r="CQ39">
        <f t="shared" si="50"/>
        <v>0</v>
      </c>
      <c r="CR39">
        <f t="shared" si="51"/>
        <v>0</v>
      </c>
      <c r="CS39">
        <f t="shared" si="52"/>
        <v>0</v>
      </c>
      <c r="CT39">
        <f t="shared" si="53"/>
        <v>50697.83</v>
      </c>
      <c r="CU39">
        <f t="shared" si="54"/>
        <v>0</v>
      </c>
      <c r="CV39">
        <f t="shared" si="55"/>
        <v>192.7</v>
      </c>
      <c r="CW39">
        <f t="shared" si="56"/>
        <v>0</v>
      </c>
      <c r="CX39">
        <f t="shared" si="57"/>
        <v>0</v>
      </c>
      <c r="CY39">
        <f>S39*(BZ39/100)</f>
        <v>1048.1009999999999</v>
      </c>
      <c r="CZ39">
        <f>S39*(CA39/100)</f>
        <v>505.55459999999994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105</v>
      </c>
      <c r="DO39">
        <v>77</v>
      </c>
      <c r="DP39">
        <v>1</v>
      </c>
      <c r="DQ39">
        <v>1</v>
      </c>
      <c r="DU39">
        <v>1013</v>
      </c>
      <c r="DV39" t="s">
        <v>37</v>
      </c>
      <c r="DW39" t="s">
        <v>37</v>
      </c>
      <c r="DX39">
        <v>1</v>
      </c>
      <c r="EE39">
        <v>52538680</v>
      </c>
      <c r="EF39">
        <v>30</v>
      </c>
      <c r="EG39" t="s">
        <v>19</v>
      </c>
      <c r="EH39">
        <v>0</v>
      </c>
      <c r="EI39" t="s">
        <v>3</v>
      </c>
      <c r="EJ39">
        <v>1</v>
      </c>
      <c r="EK39">
        <v>16</v>
      </c>
      <c r="EL39" t="s">
        <v>39</v>
      </c>
      <c r="EM39" t="s">
        <v>40</v>
      </c>
      <c r="EO39" t="s">
        <v>3</v>
      </c>
      <c r="EQ39">
        <v>131072</v>
      </c>
      <c r="ER39">
        <v>2042.62</v>
      </c>
      <c r="ES39">
        <v>0</v>
      </c>
      <c r="ET39">
        <v>0</v>
      </c>
      <c r="EU39">
        <v>0</v>
      </c>
      <c r="EV39">
        <v>2042.62</v>
      </c>
      <c r="EW39">
        <v>192.7</v>
      </c>
      <c r="EX39">
        <v>0</v>
      </c>
      <c r="EY39">
        <v>0</v>
      </c>
      <c r="FQ39">
        <v>0</v>
      </c>
      <c r="FR39">
        <f t="shared" si="58"/>
        <v>0</v>
      </c>
      <c r="FS39">
        <v>0</v>
      </c>
      <c r="FX39">
        <v>105</v>
      </c>
      <c r="FY39">
        <v>77</v>
      </c>
      <c r="GA39" t="s">
        <v>3</v>
      </c>
      <c r="GD39">
        <v>0</v>
      </c>
      <c r="GF39">
        <v>-1648296244</v>
      </c>
      <c r="GG39">
        <v>2</v>
      </c>
      <c r="GH39">
        <v>1</v>
      </c>
      <c r="GI39">
        <v>2</v>
      </c>
      <c r="GJ39">
        <v>0</v>
      </c>
      <c r="GK39">
        <f>ROUND(R39*(S12)/100,2)</f>
        <v>0</v>
      </c>
      <c r="GL39">
        <f t="shared" si="59"/>
        <v>0</v>
      </c>
      <c r="GM39">
        <f t="shared" si="60"/>
        <v>2786.71</v>
      </c>
      <c r="GN39">
        <f t="shared" si="61"/>
        <v>2786.71</v>
      </c>
      <c r="GO39">
        <f t="shared" si="62"/>
        <v>0</v>
      </c>
      <c r="GP39">
        <f t="shared" si="63"/>
        <v>0</v>
      </c>
      <c r="GR39">
        <v>0</v>
      </c>
      <c r="GS39">
        <v>3</v>
      </c>
      <c r="GT39">
        <v>0</v>
      </c>
      <c r="GU39" t="s">
        <v>3</v>
      </c>
      <c r="GV39">
        <f t="shared" si="64"/>
        <v>0</v>
      </c>
      <c r="GW39">
        <v>1</v>
      </c>
      <c r="GX39">
        <f t="shared" si="65"/>
        <v>0</v>
      </c>
      <c r="HA39">
        <v>0</v>
      </c>
      <c r="HB39">
        <v>0</v>
      </c>
      <c r="HC39">
        <f t="shared" si="66"/>
        <v>0</v>
      </c>
      <c r="HE39" t="s">
        <v>3</v>
      </c>
      <c r="HF39" t="s">
        <v>3</v>
      </c>
      <c r="IK39">
        <v>0</v>
      </c>
    </row>
    <row r="40" spans="1:245" x14ac:dyDescent="0.2">
      <c r="A40">
        <v>17</v>
      </c>
      <c r="B40">
        <v>1</v>
      </c>
      <c r="C40">
        <f>ROW(SmtRes!A34)</f>
        <v>34</v>
      </c>
      <c r="D40">
        <f>ROW(EtalonRes!A34)</f>
        <v>34</v>
      </c>
      <c r="E40" t="s">
        <v>41</v>
      </c>
      <c r="F40" t="s">
        <v>42</v>
      </c>
      <c r="G40" t="s">
        <v>43</v>
      </c>
      <c r="H40" t="s">
        <v>44</v>
      </c>
      <c r="I40">
        <v>0.25600000000000001</v>
      </c>
      <c r="J40">
        <v>0</v>
      </c>
      <c r="O40">
        <f t="shared" si="29"/>
        <v>6.64</v>
      </c>
      <c r="P40">
        <f t="shared" si="30"/>
        <v>0.27</v>
      </c>
      <c r="Q40">
        <f t="shared" si="31"/>
        <v>4.0999999999999996</v>
      </c>
      <c r="R40">
        <f t="shared" si="32"/>
        <v>1.04</v>
      </c>
      <c r="S40">
        <f t="shared" si="33"/>
        <v>2.27</v>
      </c>
      <c r="T40">
        <f t="shared" si="34"/>
        <v>0</v>
      </c>
      <c r="U40">
        <f t="shared" si="35"/>
        <v>0.21759999999999999</v>
      </c>
      <c r="V40">
        <f t="shared" si="36"/>
        <v>0</v>
      </c>
      <c r="W40">
        <f t="shared" si="37"/>
        <v>0</v>
      </c>
      <c r="X40">
        <f t="shared" si="38"/>
        <v>2.38</v>
      </c>
      <c r="Y40">
        <f t="shared" si="39"/>
        <v>1.75</v>
      </c>
      <c r="AA40">
        <v>53286459</v>
      </c>
      <c r="AB40">
        <f t="shared" si="40"/>
        <v>25.93</v>
      </c>
      <c r="AC40">
        <f t="shared" si="41"/>
        <v>1.06</v>
      </c>
      <c r="AD40">
        <f t="shared" si="42"/>
        <v>16.02</v>
      </c>
      <c r="AE40">
        <f t="shared" si="43"/>
        <v>4.05</v>
      </c>
      <c r="AF40">
        <f t="shared" si="44"/>
        <v>8.85</v>
      </c>
      <c r="AG40">
        <f t="shared" si="45"/>
        <v>0</v>
      </c>
      <c r="AH40">
        <f t="shared" si="46"/>
        <v>0.85</v>
      </c>
      <c r="AI40">
        <f t="shared" si="47"/>
        <v>0</v>
      </c>
      <c r="AJ40">
        <f t="shared" si="48"/>
        <v>0</v>
      </c>
      <c r="AK40">
        <v>25.93</v>
      </c>
      <c r="AL40">
        <v>1.06</v>
      </c>
      <c r="AM40">
        <v>16.02</v>
      </c>
      <c r="AN40">
        <v>4.05</v>
      </c>
      <c r="AO40">
        <v>8.85</v>
      </c>
      <c r="AP40">
        <v>0</v>
      </c>
      <c r="AQ40">
        <v>0.85</v>
      </c>
      <c r="AR40">
        <v>0</v>
      </c>
      <c r="AS40">
        <v>0</v>
      </c>
      <c r="AT40">
        <v>105</v>
      </c>
      <c r="AU40">
        <v>77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</v>
      </c>
      <c r="BD40" t="s">
        <v>3</v>
      </c>
      <c r="BE40" t="s">
        <v>3</v>
      </c>
      <c r="BF40" t="s">
        <v>3</v>
      </c>
      <c r="BG40" t="s">
        <v>3</v>
      </c>
      <c r="BH40">
        <v>0</v>
      </c>
      <c r="BI40">
        <v>1</v>
      </c>
      <c r="BJ40" t="s">
        <v>45</v>
      </c>
      <c r="BM40">
        <v>64</v>
      </c>
      <c r="BN40">
        <v>0</v>
      </c>
      <c r="BO40" t="s">
        <v>3</v>
      </c>
      <c r="BP40">
        <v>0</v>
      </c>
      <c r="BQ40">
        <v>30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3</v>
      </c>
      <c r="BZ40">
        <v>105</v>
      </c>
      <c r="CA40">
        <v>77</v>
      </c>
      <c r="CE40">
        <v>30</v>
      </c>
      <c r="CF40">
        <v>0</v>
      </c>
      <c r="CG40">
        <v>0</v>
      </c>
      <c r="CM40">
        <v>0</v>
      </c>
      <c r="CN40" t="s">
        <v>3</v>
      </c>
      <c r="CO40">
        <v>0</v>
      </c>
      <c r="CP40">
        <f t="shared" si="49"/>
        <v>6.6399999999999988</v>
      </c>
      <c r="CQ40">
        <f t="shared" si="50"/>
        <v>1.06</v>
      </c>
      <c r="CR40">
        <f t="shared" si="51"/>
        <v>16.02</v>
      </c>
      <c r="CS40">
        <f t="shared" si="52"/>
        <v>4.05</v>
      </c>
      <c r="CT40">
        <f t="shared" si="53"/>
        <v>8.85</v>
      </c>
      <c r="CU40">
        <f t="shared" si="54"/>
        <v>0</v>
      </c>
      <c r="CV40">
        <f t="shared" si="55"/>
        <v>0.85</v>
      </c>
      <c r="CW40">
        <f t="shared" si="56"/>
        <v>0</v>
      </c>
      <c r="CX40">
        <f t="shared" si="57"/>
        <v>0</v>
      </c>
      <c r="CY40">
        <f>((S40*BZ40)/100)</f>
        <v>2.3834999999999997</v>
      </c>
      <c r="CZ40">
        <f>((S40*CA40)/100)</f>
        <v>1.7479</v>
      </c>
      <c r="DC40" t="s">
        <v>3</v>
      </c>
      <c r="DD40" t="s">
        <v>3</v>
      </c>
      <c r="DE40" t="s">
        <v>3</v>
      </c>
      <c r="DF40" t="s">
        <v>3</v>
      </c>
      <c r="DG40" t="s">
        <v>3</v>
      </c>
      <c r="DH40" t="s">
        <v>3</v>
      </c>
      <c r="DI40" t="s">
        <v>3</v>
      </c>
      <c r="DJ40" t="s">
        <v>3</v>
      </c>
      <c r="DK40" t="s">
        <v>3</v>
      </c>
      <c r="DL40" t="s">
        <v>3</v>
      </c>
      <c r="DM40" t="s">
        <v>3</v>
      </c>
      <c r="DN40">
        <v>0</v>
      </c>
      <c r="DO40">
        <v>0</v>
      </c>
      <c r="DP40">
        <v>1</v>
      </c>
      <c r="DQ40">
        <v>1</v>
      </c>
      <c r="DU40">
        <v>1013</v>
      </c>
      <c r="DV40" t="s">
        <v>44</v>
      </c>
      <c r="DW40" t="s">
        <v>44</v>
      </c>
      <c r="DX40">
        <v>1</v>
      </c>
      <c r="EE40">
        <v>52538630</v>
      </c>
      <c r="EF40">
        <v>30</v>
      </c>
      <c r="EG40" t="s">
        <v>19</v>
      </c>
      <c r="EH40">
        <v>0</v>
      </c>
      <c r="EI40" t="s">
        <v>3</v>
      </c>
      <c r="EJ40">
        <v>1</v>
      </c>
      <c r="EK40">
        <v>64</v>
      </c>
      <c r="EL40" t="s">
        <v>46</v>
      </c>
      <c r="EM40" t="s">
        <v>47</v>
      </c>
      <c r="EO40" t="s">
        <v>3</v>
      </c>
      <c r="EQ40">
        <v>131072</v>
      </c>
      <c r="ER40">
        <v>25.93</v>
      </c>
      <c r="ES40">
        <v>1.06</v>
      </c>
      <c r="ET40">
        <v>16.02</v>
      </c>
      <c r="EU40">
        <v>4.05</v>
      </c>
      <c r="EV40">
        <v>8.85</v>
      </c>
      <c r="EW40">
        <v>0.85</v>
      </c>
      <c r="EX40">
        <v>0</v>
      </c>
      <c r="EY40">
        <v>0</v>
      </c>
      <c r="FQ40">
        <v>0</v>
      </c>
      <c r="FR40">
        <f t="shared" si="58"/>
        <v>0</v>
      </c>
      <c r="FS40">
        <v>0</v>
      </c>
      <c r="FX40">
        <v>105</v>
      </c>
      <c r="FY40">
        <v>77</v>
      </c>
      <c r="GA40" t="s">
        <v>3</v>
      </c>
      <c r="GD40">
        <v>0</v>
      </c>
      <c r="GF40">
        <v>1171979586</v>
      </c>
      <c r="GG40">
        <v>2</v>
      </c>
      <c r="GH40">
        <v>1</v>
      </c>
      <c r="GI40">
        <v>-2</v>
      </c>
      <c r="GJ40">
        <v>0</v>
      </c>
      <c r="GK40">
        <f>ROUND(R40*(R12)/100,2)</f>
        <v>1.82</v>
      </c>
      <c r="GL40">
        <f t="shared" si="59"/>
        <v>0</v>
      </c>
      <c r="GM40">
        <f t="shared" si="60"/>
        <v>12.59</v>
      </c>
      <c r="GN40">
        <f t="shared" si="61"/>
        <v>12.59</v>
      </c>
      <c r="GO40">
        <f t="shared" si="62"/>
        <v>0</v>
      </c>
      <c r="GP40">
        <f t="shared" si="63"/>
        <v>0</v>
      </c>
      <c r="GR40">
        <v>0</v>
      </c>
      <c r="GS40">
        <v>0</v>
      </c>
      <c r="GT40">
        <v>0</v>
      </c>
      <c r="GU40" t="s">
        <v>3</v>
      </c>
      <c r="GV40">
        <f t="shared" si="64"/>
        <v>0</v>
      </c>
      <c r="GW40">
        <v>1</v>
      </c>
      <c r="GX40">
        <f t="shared" si="65"/>
        <v>0</v>
      </c>
      <c r="HA40">
        <v>0</v>
      </c>
      <c r="HB40">
        <v>0</v>
      </c>
      <c r="HC40">
        <f t="shared" si="66"/>
        <v>0</v>
      </c>
      <c r="HE40" t="s">
        <v>3</v>
      </c>
      <c r="HF40" t="s">
        <v>3</v>
      </c>
      <c r="IK40">
        <v>0</v>
      </c>
    </row>
    <row r="41" spans="1:245" x14ac:dyDescent="0.2">
      <c r="A41">
        <v>17</v>
      </c>
      <c r="B41">
        <v>1</v>
      </c>
      <c r="C41">
        <f>ROW(SmtRes!A40)</f>
        <v>40</v>
      </c>
      <c r="D41">
        <f>ROW(EtalonRes!A40)</f>
        <v>40</v>
      </c>
      <c r="E41" t="s">
        <v>41</v>
      </c>
      <c r="F41" t="s">
        <v>42</v>
      </c>
      <c r="G41" t="s">
        <v>43</v>
      </c>
      <c r="H41" t="s">
        <v>44</v>
      </c>
      <c r="I41">
        <v>0.25600000000000001</v>
      </c>
      <c r="J41">
        <v>0</v>
      </c>
      <c r="O41">
        <f t="shared" si="29"/>
        <v>104.14</v>
      </c>
      <c r="P41">
        <f t="shared" si="30"/>
        <v>1.35</v>
      </c>
      <c r="Q41">
        <f t="shared" si="31"/>
        <v>46.45</v>
      </c>
      <c r="R41">
        <f t="shared" si="32"/>
        <v>25.81</v>
      </c>
      <c r="S41">
        <f t="shared" si="33"/>
        <v>56.34</v>
      </c>
      <c r="T41">
        <f t="shared" si="34"/>
        <v>0</v>
      </c>
      <c r="U41">
        <f t="shared" si="35"/>
        <v>0.21759999999999999</v>
      </c>
      <c r="V41">
        <f t="shared" si="36"/>
        <v>0</v>
      </c>
      <c r="W41">
        <f t="shared" si="37"/>
        <v>0</v>
      </c>
      <c r="X41">
        <f t="shared" si="38"/>
        <v>47.89</v>
      </c>
      <c r="Y41">
        <f t="shared" si="39"/>
        <v>23.1</v>
      </c>
      <c r="AA41">
        <v>53286460</v>
      </c>
      <c r="AB41">
        <f t="shared" si="40"/>
        <v>25.93</v>
      </c>
      <c r="AC41">
        <f t="shared" si="41"/>
        <v>1.06</v>
      </c>
      <c r="AD41">
        <f t="shared" si="42"/>
        <v>16.02</v>
      </c>
      <c r="AE41">
        <f t="shared" si="43"/>
        <v>4.05</v>
      </c>
      <c r="AF41">
        <f t="shared" si="44"/>
        <v>8.85</v>
      </c>
      <c r="AG41">
        <f t="shared" si="45"/>
        <v>0</v>
      </c>
      <c r="AH41">
        <f t="shared" si="46"/>
        <v>0.85</v>
      </c>
      <c r="AI41">
        <f t="shared" si="47"/>
        <v>0</v>
      </c>
      <c r="AJ41">
        <f t="shared" si="48"/>
        <v>0</v>
      </c>
      <c r="AK41">
        <v>25.93</v>
      </c>
      <c r="AL41">
        <v>1.06</v>
      </c>
      <c r="AM41">
        <v>16.02</v>
      </c>
      <c r="AN41">
        <v>4.05</v>
      </c>
      <c r="AO41">
        <v>8.85</v>
      </c>
      <c r="AP41">
        <v>0</v>
      </c>
      <c r="AQ41">
        <v>0.85</v>
      </c>
      <c r="AR41">
        <v>0</v>
      </c>
      <c r="AS41">
        <v>0</v>
      </c>
      <c r="AT41">
        <v>85</v>
      </c>
      <c r="AU41">
        <v>41</v>
      </c>
      <c r="AV41">
        <v>1</v>
      </c>
      <c r="AW41">
        <v>1</v>
      </c>
      <c r="AZ41">
        <v>1</v>
      </c>
      <c r="BA41">
        <v>24.82</v>
      </c>
      <c r="BB41">
        <v>11.33</v>
      </c>
      <c r="BC41">
        <v>4.99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45</v>
      </c>
      <c r="BM41">
        <v>64</v>
      </c>
      <c r="BN41">
        <v>0</v>
      </c>
      <c r="BO41" t="s">
        <v>42</v>
      </c>
      <c r="BP41">
        <v>1</v>
      </c>
      <c r="BQ41">
        <v>30</v>
      </c>
      <c r="BR41">
        <v>0</v>
      </c>
      <c r="BS41">
        <v>24.82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85</v>
      </c>
      <c r="CA41">
        <v>41</v>
      </c>
      <c r="CE41">
        <v>30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49"/>
        <v>104.14000000000001</v>
      </c>
      <c r="CQ41">
        <f t="shared" si="50"/>
        <v>5.29</v>
      </c>
      <c r="CR41">
        <f t="shared" si="51"/>
        <v>181.51</v>
      </c>
      <c r="CS41">
        <f t="shared" si="52"/>
        <v>100.52</v>
      </c>
      <c r="CT41">
        <f t="shared" si="53"/>
        <v>219.66</v>
      </c>
      <c r="CU41">
        <f t="shared" si="54"/>
        <v>0</v>
      </c>
      <c r="CV41">
        <f t="shared" si="55"/>
        <v>0.85</v>
      </c>
      <c r="CW41">
        <f t="shared" si="56"/>
        <v>0</v>
      </c>
      <c r="CX41">
        <f t="shared" si="57"/>
        <v>0</v>
      </c>
      <c r="CY41">
        <f>S41*(BZ41/100)</f>
        <v>47.889000000000003</v>
      </c>
      <c r="CZ41">
        <f>S41*(CA41/100)</f>
        <v>23.099399999999999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105</v>
      </c>
      <c r="DO41">
        <v>77</v>
      </c>
      <c r="DP41">
        <v>1</v>
      </c>
      <c r="DQ41">
        <v>1</v>
      </c>
      <c r="DU41">
        <v>1013</v>
      </c>
      <c r="DV41" t="s">
        <v>44</v>
      </c>
      <c r="DW41" t="s">
        <v>44</v>
      </c>
      <c r="DX41">
        <v>1</v>
      </c>
      <c r="EE41">
        <v>52538630</v>
      </c>
      <c r="EF41">
        <v>30</v>
      </c>
      <c r="EG41" t="s">
        <v>19</v>
      </c>
      <c r="EH41">
        <v>0</v>
      </c>
      <c r="EI41" t="s">
        <v>3</v>
      </c>
      <c r="EJ41">
        <v>1</v>
      </c>
      <c r="EK41">
        <v>64</v>
      </c>
      <c r="EL41" t="s">
        <v>46</v>
      </c>
      <c r="EM41" t="s">
        <v>47</v>
      </c>
      <c r="EO41" t="s">
        <v>3</v>
      </c>
      <c r="EQ41">
        <v>131072</v>
      </c>
      <c r="ER41">
        <v>25.93</v>
      </c>
      <c r="ES41">
        <v>1.06</v>
      </c>
      <c r="ET41">
        <v>16.02</v>
      </c>
      <c r="EU41">
        <v>4.05</v>
      </c>
      <c r="EV41">
        <v>8.85</v>
      </c>
      <c r="EW41">
        <v>0.85</v>
      </c>
      <c r="EX41">
        <v>0</v>
      </c>
      <c r="EY41">
        <v>0</v>
      </c>
      <c r="FQ41">
        <v>0</v>
      </c>
      <c r="FR41">
        <f t="shared" si="58"/>
        <v>0</v>
      </c>
      <c r="FS41">
        <v>0</v>
      </c>
      <c r="FX41">
        <v>105</v>
      </c>
      <c r="FY41">
        <v>77</v>
      </c>
      <c r="GA41" t="s">
        <v>3</v>
      </c>
      <c r="GD41">
        <v>0</v>
      </c>
      <c r="GF41">
        <v>1171979586</v>
      </c>
      <c r="GG41">
        <v>2</v>
      </c>
      <c r="GH41">
        <v>1</v>
      </c>
      <c r="GI41">
        <v>2</v>
      </c>
      <c r="GJ41">
        <v>0</v>
      </c>
      <c r="GK41">
        <f>ROUND(R41*(S12)/100,2)</f>
        <v>40.520000000000003</v>
      </c>
      <c r="GL41">
        <f t="shared" si="59"/>
        <v>0</v>
      </c>
      <c r="GM41">
        <f t="shared" si="60"/>
        <v>215.65</v>
      </c>
      <c r="GN41">
        <f t="shared" si="61"/>
        <v>215.65</v>
      </c>
      <c r="GO41">
        <f t="shared" si="62"/>
        <v>0</v>
      </c>
      <c r="GP41">
        <f t="shared" si="63"/>
        <v>0</v>
      </c>
      <c r="GR41">
        <v>0</v>
      </c>
      <c r="GS41">
        <v>3</v>
      </c>
      <c r="GT41">
        <v>0</v>
      </c>
      <c r="GU41" t="s">
        <v>3</v>
      </c>
      <c r="GV41">
        <f t="shared" si="64"/>
        <v>0</v>
      </c>
      <c r="GW41">
        <v>1</v>
      </c>
      <c r="GX41">
        <f t="shared" si="65"/>
        <v>0</v>
      </c>
      <c r="HA41">
        <v>0</v>
      </c>
      <c r="HB41">
        <v>0</v>
      </c>
      <c r="HC41">
        <f t="shared" si="66"/>
        <v>0</v>
      </c>
      <c r="HE41" t="s">
        <v>3</v>
      </c>
      <c r="HF41" t="s">
        <v>3</v>
      </c>
      <c r="IK41">
        <v>0</v>
      </c>
    </row>
    <row r="42" spans="1:245" x14ac:dyDescent="0.2">
      <c r="A42">
        <v>18</v>
      </c>
      <c r="B42">
        <v>1</v>
      </c>
      <c r="C42">
        <v>34</v>
      </c>
      <c r="E42" t="s">
        <v>48</v>
      </c>
      <c r="F42" t="s">
        <v>49</v>
      </c>
      <c r="G42" t="s">
        <v>50</v>
      </c>
      <c r="H42" t="s">
        <v>51</v>
      </c>
      <c r="I42">
        <f>I40*J42</f>
        <v>0.2944</v>
      </c>
      <c r="J42">
        <v>1.1499999999999999</v>
      </c>
      <c r="O42">
        <f t="shared" si="29"/>
        <v>33.53</v>
      </c>
      <c r="P42">
        <f t="shared" si="30"/>
        <v>33.53</v>
      </c>
      <c r="Q42">
        <f t="shared" si="31"/>
        <v>0</v>
      </c>
      <c r="R42">
        <f t="shared" si="32"/>
        <v>0</v>
      </c>
      <c r="S42">
        <f t="shared" si="33"/>
        <v>0</v>
      </c>
      <c r="T42">
        <f t="shared" si="34"/>
        <v>0</v>
      </c>
      <c r="U42">
        <f t="shared" si="35"/>
        <v>0</v>
      </c>
      <c r="V42">
        <f t="shared" si="36"/>
        <v>0</v>
      </c>
      <c r="W42">
        <f t="shared" si="37"/>
        <v>0</v>
      </c>
      <c r="X42">
        <f t="shared" si="38"/>
        <v>0</v>
      </c>
      <c r="Y42">
        <f t="shared" si="39"/>
        <v>0</v>
      </c>
      <c r="AA42">
        <v>53286459</v>
      </c>
      <c r="AB42">
        <f t="shared" si="40"/>
        <v>113.88</v>
      </c>
      <c r="AC42">
        <f t="shared" si="41"/>
        <v>113.88</v>
      </c>
      <c r="AD42">
        <f t="shared" si="42"/>
        <v>0</v>
      </c>
      <c r="AE42">
        <f t="shared" si="43"/>
        <v>0</v>
      </c>
      <c r="AF42">
        <f t="shared" si="44"/>
        <v>0</v>
      </c>
      <c r="AG42">
        <f t="shared" si="45"/>
        <v>0</v>
      </c>
      <c r="AH42">
        <f t="shared" si="46"/>
        <v>0</v>
      </c>
      <c r="AI42">
        <f t="shared" si="47"/>
        <v>0</v>
      </c>
      <c r="AJ42">
        <f t="shared" si="48"/>
        <v>0</v>
      </c>
      <c r="AK42">
        <v>113.88</v>
      </c>
      <c r="AL42">
        <v>113.88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105</v>
      </c>
      <c r="AU42">
        <v>77</v>
      </c>
      <c r="AV42">
        <v>1</v>
      </c>
      <c r="AW42">
        <v>1</v>
      </c>
      <c r="AZ42">
        <v>1</v>
      </c>
      <c r="BA42">
        <v>1</v>
      </c>
      <c r="BB42">
        <v>1</v>
      </c>
      <c r="BC42">
        <v>1</v>
      </c>
      <c r="BD42" t="s">
        <v>3</v>
      </c>
      <c r="BE42" t="s">
        <v>3</v>
      </c>
      <c r="BF42" t="s">
        <v>3</v>
      </c>
      <c r="BG42" t="s">
        <v>3</v>
      </c>
      <c r="BH42">
        <v>3</v>
      </c>
      <c r="BI42">
        <v>1</v>
      </c>
      <c r="BJ42" t="s">
        <v>52</v>
      </c>
      <c r="BM42">
        <v>64</v>
      </c>
      <c r="BN42">
        <v>0</v>
      </c>
      <c r="BO42" t="s">
        <v>3</v>
      </c>
      <c r="BP42">
        <v>0</v>
      </c>
      <c r="BQ42">
        <v>30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 t="s">
        <v>3</v>
      </c>
      <c r="BZ42">
        <v>105</v>
      </c>
      <c r="CA42">
        <v>77</v>
      </c>
      <c r="CE42">
        <v>30</v>
      </c>
      <c r="CF42">
        <v>0</v>
      </c>
      <c r="CG42">
        <v>0</v>
      </c>
      <c r="CM42">
        <v>0</v>
      </c>
      <c r="CN42" t="s">
        <v>3</v>
      </c>
      <c r="CO42">
        <v>0</v>
      </c>
      <c r="CP42">
        <f t="shared" si="49"/>
        <v>33.53</v>
      </c>
      <c r="CQ42">
        <f t="shared" si="50"/>
        <v>113.88</v>
      </c>
      <c r="CR42">
        <f t="shared" si="51"/>
        <v>0</v>
      </c>
      <c r="CS42">
        <f t="shared" si="52"/>
        <v>0</v>
      </c>
      <c r="CT42">
        <f t="shared" si="53"/>
        <v>0</v>
      </c>
      <c r="CU42">
        <f t="shared" si="54"/>
        <v>0</v>
      </c>
      <c r="CV42">
        <f t="shared" si="55"/>
        <v>0</v>
      </c>
      <c r="CW42">
        <f t="shared" si="56"/>
        <v>0</v>
      </c>
      <c r="CX42">
        <f t="shared" si="57"/>
        <v>0</v>
      </c>
      <c r="CY42">
        <f>((S42*BZ42)/100)</f>
        <v>0</v>
      </c>
      <c r="CZ42">
        <f>((S42*CA42)/100)</f>
        <v>0</v>
      </c>
      <c r="DC42" t="s">
        <v>3</v>
      </c>
      <c r="DD42" t="s">
        <v>3</v>
      </c>
      <c r="DE42" t="s">
        <v>3</v>
      </c>
      <c r="DF42" t="s">
        <v>3</v>
      </c>
      <c r="DG42" t="s">
        <v>3</v>
      </c>
      <c r="DH42" t="s">
        <v>3</v>
      </c>
      <c r="DI42" t="s">
        <v>3</v>
      </c>
      <c r="DJ42" t="s">
        <v>3</v>
      </c>
      <c r="DK42" t="s">
        <v>3</v>
      </c>
      <c r="DL42" t="s">
        <v>3</v>
      </c>
      <c r="DM42" t="s">
        <v>3</v>
      </c>
      <c r="DN42">
        <v>0</v>
      </c>
      <c r="DO42">
        <v>0</v>
      </c>
      <c r="DP42">
        <v>1</v>
      </c>
      <c r="DQ42">
        <v>1</v>
      </c>
      <c r="DU42">
        <v>1007</v>
      </c>
      <c r="DV42" t="s">
        <v>51</v>
      </c>
      <c r="DW42" t="s">
        <v>51</v>
      </c>
      <c r="DX42">
        <v>1</v>
      </c>
      <c r="EE42">
        <v>52538630</v>
      </c>
      <c r="EF42">
        <v>30</v>
      </c>
      <c r="EG42" t="s">
        <v>19</v>
      </c>
      <c r="EH42">
        <v>0</v>
      </c>
      <c r="EI42" t="s">
        <v>3</v>
      </c>
      <c r="EJ42">
        <v>1</v>
      </c>
      <c r="EK42">
        <v>64</v>
      </c>
      <c r="EL42" t="s">
        <v>46</v>
      </c>
      <c r="EM42" t="s">
        <v>47</v>
      </c>
      <c r="EO42" t="s">
        <v>3</v>
      </c>
      <c r="EQ42">
        <v>0</v>
      </c>
      <c r="ER42">
        <v>113.88</v>
      </c>
      <c r="ES42">
        <v>113.88</v>
      </c>
      <c r="ET42">
        <v>0</v>
      </c>
      <c r="EU42">
        <v>0</v>
      </c>
      <c r="EV42">
        <v>0</v>
      </c>
      <c r="EW42">
        <v>0</v>
      </c>
      <c r="EX42">
        <v>0</v>
      </c>
      <c r="FQ42">
        <v>0</v>
      </c>
      <c r="FR42">
        <f t="shared" si="58"/>
        <v>0</v>
      </c>
      <c r="FS42">
        <v>0</v>
      </c>
      <c r="FX42">
        <v>105</v>
      </c>
      <c r="FY42">
        <v>77</v>
      </c>
      <c r="GA42" t="s">
        <v>3</v>
      </c>
      <c r="GD42">
        <v>0</v>
      </c>
      <c r="GF42">
        <v>-328518334</v>
      </c>
      <c r="GG42">
        <v>2</v>
      </c>
      <c r="GH42">
        <v>1</v>
      </c>
      <c r="GI42">
        <v>-2</v>
      </c>
      <c r="GJ42">
        <v>0</v>
      </c>
      <c r="GK42">
        <f>ROUND(R42*(R12)/100,2)</f>
        <v>0</v>
      </c>
      <c r="GL42">
        <f t="shared" si="59"/>
        <v>0</v>
      </c>
      <c r="GM42">
        <f t="shared" si="60"/>
        <v>33.53</v>
      </c>
      <c r="GN42">
        <f t="shared" si="61"/>
        <v>33.53</v>
      </c>
      <c r="GO42">
        <f t="shared" si="62"/>
        <v>0</v>
      </c>
      <c r="GP42">
        <f t="shared" si="63"/>
        <v>0</v>
      </c>
      <c r="GR42">
        <v>0</v>
      </c>
      <c r="GS42">
        <v>0</v>
      </c>
      <c r="GT42">
        <v>0</v>
      </c>
      <c r="GU42" t="s">
        <v>3</v>
      </c>
      <c r="GV42">
        <f t="shared" si="64"/>
        <v>0</v>
      </c>
      <c r="GW42">
        <v>1</v>
      </c>
      <c r="GX42">
        <f t="shared" si="65"/>
        <v>0</v>
      </c>
      <c r="HA42">
        <v>0</v>
      </c>
      <c r="HB42">
        <v>0</v>
      </c>
      <c r="HC42">
        <f t="shared" si="66"/>
        <v>0</v>
      </c>
      <c r="HE42" t="s">
        <v>3</v>
      </c>
      <c r="HF42" t="s">
        <v>3</v>
      </c>
      <c r="IK42">
        <v>0</v>
      </c>
    </row>
    <row r="43" spans="1:245" x14ac:dyDescent="0.2">
      <c r="A43">
        <v>18</v>
      </c>
      <c r="B43">
        <v>1</v>
      </c>
      <c r="C43">
        <v>40</v>
      </c>
      <c r="E43" t="s">
        <v>48</v>
      </c>
      <c r="F43" t="s">
        <v>49</v>
      </c>
      <c r="G43" t="s">
        <v>50</v>
      </c>
      <c r="H43" t="s">
        <v>51</v>
      </c>
      <c r="I43">
        <f>I41*J43</f>
        <v>0.2944</v>
      </c>
      <c r="J43">
        <v>1.1499999999999999</v>
      </c>
      <c r="O43">
        <f t="shared" si="29"/>
        <v>437.9</v>
      </c>
      <c r="P43">
        <f t="shared" si="30"/>
        <v>437.9</v>
      </c>
      <c r="Q43">
        <f t="shared" si="31"/>
        <v>0</v>
      </c>
      <c r="R43">
        <f t="shared" si="32"/>
        <v>0</v>
      </c>
      <c r="S43">
        <f t="shared" si="33"/>
        <v>0</v>
      </c>
      <c r="T43">
        <f t="shared" si="34"/>
        <v>0</v>
      </c>
      <c r="U43">
        <f t="shared" si="35"/>
        <v>0</v>
      </c>
      <c r="V43">
        <f t="shared" si="36"/>
        <v>0</v>
      </c>
      <c r="W43">
        <f t="shared" si="37"/>
        <v>0</v>
      </c>
      <c r="X43">
        <f t="shared" si="38"/>
        <v>0</v>
      </c>
      <c r="Y43">
        <f t="shared" si="39"/>
        <v>0</v>
      </c>
      <c r="AA43">
        <v>53286460</v>
      </c>
      <c r="AB43">
        <f t="shared" si="40"/>
        <v>113.88</v>
      </c>
      <c r="AC43">
        <f t="shared" si="41"/>
        <v>113.88</v>
      </c>
      <c r="AD43">
        <f t="shared" si="42"/>
        <v>0</v>
      </c>
      <c r="AE43">
        <f t="shared" si="43"/>
        <v>0</v>
      </c>
      <c r="AF43">
        <f t="shared" si="44"/>
        <v>0</v>
      </c>
      <c r="AG43">
        <f t="shared" si="45"/>
        <v>0</v>
      </c>
      <c r="AH43">
        <f t="shared" si="46"/>
        <v>0</v>
      </c>
      <c r="AI43">
        <f t="shared" si="47"/>
        <v>0</v>
      </c>
      <c r="AJ43">
        <f t="shared" si="48"/>
        <v>0</v>
      </c>
      <c r="AK43">
        <v>113.88</v>
      </c>
      <c r="AL43">
        <v>113.88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13.06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52</v>
      </c>
      <c r="BM43">
        <v>64</v>
      </c>
      <c r="BN43">
        <v>0</v>
      </c>
      <c r="BO43" t="s">
        <v>49</v>
      </c>
      <c r="BP43">
        <v>1</v>
      </c>
      <c r="BQ43">
        <v>30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0</v>
      </c>
      <c r="CA43">
        <v>0</v>
      </c>
      <c r="CE43">
        <v>30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49"/>
        <v>437.9</v>
      </c>
      <c r="CQ43">
        <f t="shared" si="50"/>
        <v>1487.27</v>
      </c>
      <c r="CR43">
        <f t="shared" si="51"/>
        <v>0</v>
      </c>
      <c r="CS43">
        <f t="shared" si="52"/>
        <v>0</v>
      </c>
      <c r="CT43">
        <f t="shared" si="53"/>
        <v>0</v>
      </c>
      <c r="CU43">
        <f t="shared" si="54"/>
        <v>0</v>
      </c>
      <c r="CV43">
        <f t="shared" si="55"/>
        <v>0</v>
      </c>
      <c r="CW43">
        <f t="shared" si="56"/>
        <v>0</v>
      </c>
      <c r="CX43">
        <f t="shared" si="57"/>
        <v>0</v>
      </c>
      <c r="CY43">
        <f>S43*(BZ43/100)</f>
        <v>0</v>
      </c>
      <c r="CZ43">
        <f>S43*(CA43/100)</f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105</v>
      </c>
      <c r="DO43">
        <v>77</v>
      </c>
      <c r="DP43">
        <v>1</v>
      </c>
      <c r="DQ43">
        <v>1</v>
      </c>
      <c r="DU43">
        <v>1007</v>
      </c>
      <c r="DV43" t="s">
        <v>51</v>
      </c>
      <c r="DW43" t="s">
        <v>51</v>
      </c>
      <c r="DX43">
        <v>1</v>
      </c>
      <c r="EE43">
        <v>52538630</v>
      </c>
      <c r="EF43">
        <v>30</v>
      </c>
      <c r="EG43" t="s">
        <v>19</v>
      </c>
      <c r="EH43">
        <v>0</v>
      </c>
      <c r="EI43" t="s">
        <v>3</v>
      </c>
      <c r="EJ43">
        <v>1</v>
      </c>
      <c r="EK43">
        <v>64</v>
      </c>
      <c r="EL43" t="s">
        <v>46</v>
      </c>
      <c r="EM43" t="s">
        <v>47</v>
      </c>
      <c r="EO43" t="s">
        <v>3</v>
      </c>
      <c r="EQ43">
        <v>0</v>
      </c>
      <c r="ER43">
        <v>113.88</v>
      </c>
      <c r="ES43">
        <v>113.88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58"/>
        <v>0</v>
      </c>
      <c r="FS43">
        <v>0</v>
      </c>
      <c r="FX43">
        <v>105</v>
      </c>
      <c r="FY43">
        <v>77</v>
      </c>
      <c r="GA43" t="s">
        <v>3</v>
      </c>
      <c r="GD43">
        <v>0</v>
      </c>
      <c r="GF43">
        <v>-328518334</v>
      </c>
      <c r="GG43">
        <v>2</v>
      </c>
      <c r="GH43">
        <v>1</v>
      </c>
      <c r="GI43">
        <v>2</v>
      </c>
      <c r="GJ43">
        <v>0</v>
      </c>
      <c r="GK43">
        <f>ROUND(R43*(S12)/100,2)</f>
        <v>0</v>
      </c>
      <c r="GL43">
        <f t="shared" si="59"/>
        <v>0</v>
      </c>
      <c r="GM43">
        <f t="shared" si="60"/>
        <v>437.9</v>
      </c>
      <c r="GN43">
        <f t="shared" si="61"/>
        <v>437.9</v>
      </c>
      <c r="GO43">
        <f t="shared" si="62"/>
        <v>0</v>
      </c>
      <c r="GP43">
        <f t="shared" si="63"/>
        <v>0</v>
      </c>
      <c r="GR43">
        <v>0</v>
      </c>
      <c r="GS43">
        <v>3</v>
      </c>
      <c r="GT43">
        <v>0</v>
      </c>
      <c r="GU43" t="s">
        <v>3</v>
      </c>
      <c r="GV43">
        <f t="shared" si="64"/>
        <v>0</v>
      </c>
      <c r="GW43">
        <v>1</v>
      </c>
      <c r="GX43">
        <f t="shared" si="65"/>
        <v>0</v>
      </c>
      <c r="HA43">
        <v>0</v>
      </c>
      <c r="HB43">
        <v>0</v>
      </c>
      <c r="HC43">
        <f t="shared" si="66"/>
        <v>0</v>
      </c>
      <c r="HE43" t="s">
        <v>3</v>
      </c>
      <c r="HF43" t="s">
        <v>3</v>
      </c>
      <c r="IK43">
        <v>0</v>
      </c>
    </row>
    <row r="44" spans="1:245" x14ac:dyDescent="0.2">
      <c r="A44">
        <v>17</v>
      </c>
      <c r="B44">
        <v>1</v>
      </c>
      <c r="C44">
        <f>ROW(SmtRes!A44)</f>
        <v>44</v>
      </c>
      <c r="D44">
        <f>ROW(EtalonRes!A44)</f>
        <v>44</v>
      </c>
      <c r="E44" t="s">
        <v>53</v>
      </c>
      <c r="F44" t="s">
        <v>54</v>
      </c>
      <c r="G44" t="s">
        <v>55</v>
      </c>
      <c r="H44" t="s">
        <v>56</v>
      </c>
      <c r="I44">
        <v>0.2</v>
      </c>
      <c r="J44">
        <v>0</v>
      </c>
      <c r="O44">
        <f t="shared" si="29"/>
        <v>55.86</v>
      </c>
      <c r="P44">
        <f t="shared" si="30"/>
        <v>0</v>
      </c>
      <c r="Q44">
        <f t="shared" si="31"/>
        <v>8.26</v>
      </c>
      <c r="R44">
        <f t="shared" si="32"/>
        <v>1.05</v>
      </c>
      <c r="S44">
        <f t="shared" si="33"/>
        <v>47.6</v>
      </c>
      <c r="T44">
        <f t="shared" si="34"/>
        <v>0</v>
      </c>
      <c r="U44">
        <f t="shared" si="35"/>
        <v>4</v>
      </c>
      <c r="V44">
        <f t="shared" si="36"/>
        <v>0</v>
      </c>
      <c r="W44">
        <f t="shared" si="37"/>
        <v>0</v>
      </c>
      <c r="X44">
        <f t="shared" si="38"/>
        <v>46.65</v>
      </c>
      <c r="Y44">
        <f t="shared" si="39"/>
        <v>33.32</v>
      </c>
      <c r="AA44">
        <v>53286459</v>
      </c>
      <c r="AB44">
        <f t="shared" si="40"/>
        <v>279.32</v>
      </c>
      <c r="AC44">
        <f t="shared" si="41"/>
        <v>0</v>
      </c>
      <c r="AD44">
        <f t="shared" si="42"/>
        <v>41.32</v>
      </c>
      <c r="AE44">
        <f t="shared" si="43"/>
        <v>5.27</v>
      </c>
      <c r="AF44">
        <f t="shared" si="44"/>
        <v>238</v>
      </c>
      <c r="AG44">
        <f t="shared" si="45"/>
        <v>0</v>
      </c>
      <c r="AH44">
        <f t="shared" si="46"/>
        <v>20</v>
      </c>
      <c r="AI44">
        <f t="shared" si="47"/>
        <v>0</v>
      </c>
      <c r="AJ44">
        <f t="shared" si="48"/>
        <v>0</v>
      </c>
      <c r="AK44">
        <v>279.32</v>
      </c>
      <c r="AL44">
        <v>0</v>
      </c>
      <c r="AM44">
        <v>41.32</v>
      </c>
      <c r="AN44">
        <v>5.27</v>
      </c>
      <c r="AO44">
        <v>238</v>
      </c>
      <c r="AP44">
        <v>0</v>
      </c>
      <c r="AQ44">
        <v>20</v>
      </c>
      <c r="AR44">
        <v>0</v>
      </c>
      <c r="AS44">
        <v>0</v>
      </c>
      <c r="AT44">
        <v>98</v>
      </c>
      <c r="AU44">
        <v>70</v>
      </c>
      <c r="AV44">
        <v>1</v>
      </c>
      <c r="AW44">
        <v>1</v>
      </c>
      <c r="AZ44">
        <v>1</v>
      </c>
      <c r="BA44">
        <v>1</v>
      </c>
      <c r="BB44">
        <v>1</v>
      </c>
      <c r="BC44">
        <v>1</v>
      </c>
      <c r="BD44" t="s">
        <v>3</v>
      </c>
      <c r="BE44" t="s">
        <v>3</v>
      </c>
      <c r="BF44" t="s">
        <v>3</v>
      </c>
      <c r="BG44" t="s">
        <v>3</v>
      </c>
      <c r="BH44">
        <v>0</v>
      </c>
      <c r="BI44">
        <v>1</v>
      </c>
      <c r="BJ44" t="s">
        <v>57</v>
      </c>
      <c r="BM44">
        <v>47</v>
      </c>
      <c r="BN44">
        <v>0</v>
      </c>
      <c r="BO44" t="s">
        <v>3</v>
      </c>
      <c r="BP44">
        <v>0</v>
      </c>
      <c r="BQ44">
        <v>30</v>
      </c>
      <c r="BR44">
        <v>0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 t="s">
        <v>3</v>
      </c>
      <c r="BZ44">
        <v>98</v>
      </c>
      <c r="CA44">
        <v>70</v>
      </c>
      <c r="CE44">
        <v>30</v>
      </c>
      <c r="CF44">
        <v>0</v>
      </c>
      <c r="CG44">
        <v>0</v>
      </c>
      <c r="CM44">
        <v>0</v>
      </c>
      <c r="CN44" t="s">
        <v>3</v>
      </c>
      <c r="CO44">
        <v>0</v>
      </c>
      <c r="CP44">
        <f t="shared" si="49"/>
        <v>55.86</v>
      </c>
      <c r="CQ44">
        <f t="shared" si="50"/>
        <v>0</v>
      </c>
      <c r="CR44">
        <f t="shared" si="51"/>
        <v>41.32</v>
      </c>
      <c r="CS44">
        <f t="shared" si="52"/>
        <v>5.27</v>
      </c>
      <c r="CT44">
        <f t="shared" si="53"/>
        <v>238</v>
      </c>
      <c r="CU44">
        <f t="shared" si="54"/>
        <v>0</v>
      </c>
      <c r="CV44">
        <f t="shared" si="55"/>
        <v>20</v>
      </c>
      <c r="CW44">
        <f t="shared" si="56"/>
        <v>0</v>
      </c>
      <c r="CX44">
        <f t="shared" si="57"/>
        <v>0</v>
      </c>
      <c r="CY44">
        <f>((S44*BZ44)/100)</f>
        <v>46.648000000000003</v>
      </c>
      <c r="CZ44">
        <f>((S44*CA44)/100)</f>
        <v>33.32</v>
      </c>
      <c r="DC44" t="s">
        <v>3</v>
      </c>
      <c r="DD44" t="s">
        <v>3</v>
      </c>
      <c r="DE44" t="s">
        <v>3</v>
      </c>
      <c r="DF44" t="s">
        <v>3</v>
      </c>
      <c r="DG44" t="s">
        <v>3</v>
      </c>
      <c r="DH44" t="s">
        <v>3</v>
      </c>
      <c r="DI44" t="s">
        <v>3</v>
      </c>
      <c r="DJ44" t="s">
        <v>3</v>
      </c>
      <c r="DK44" t="s">
        <v>3</v>
      </c>
      <c r="DL44" t="s">
        <v>3</v>
      </c>
      <c r="DM44" t="s">
        <v>3</v>
      </c>
      <c r="DN44">
        <v>0</v>
      </c>
      <c r="DO44">
        <v>0</v>
      </c>
      <c r="DP44">
        <v>1</v>
      </c>
      <c r="DQ44">
        <v>1</v>
      </c>
      <c r="DU44">
        <v>1013</v>
      </c>
      <c r="DV44" t="s">
        <v>56</v>
      </c>
      <c r="DW44" t="s">
        <v>56</v>
      </c>
      <c r="DX44">
        <v>1</v>
      </c>
      <c r="EE44">
        <v>52538711</v>
      </c>
      <c r="EF44">
        <v>30</v>
      </c>
      <c r="EG44" t="s">
        <v>19</v>
      </c>
      <c r="EH44">
        <v>0</v>
      </c>
      <c r="EI44" t="s">
        <v>3</v>
      </c>
      <c r="EJ44">
        <v>1</v>
      </c>
      <c r="EK44">
        <v>47</v>
      </c>
      <c r="EL44" t="s">
        <v>58</v>
      </c>
      <c r="EM44" t="s">
        <v>59</v>
      </c>
      <c r="EO44" t="s">
        <v>3</v>
      </c>
      <c r="EQ44">
        <v>131072</v>
      </c>
      <c r="ER44">
        <v>279.32</v>
      </c>
      <c r="ES44">
        <v>0</v>
      </c>
      <c r="ET44">
        <v>41.32</v>
      </c>
      <c r="EU44">
        <v>5.27</v>
      </c>
      <c r="EV44">
        <v>238</v>
      </c>
      <c r="EW44">
        <v>20</v>
      </c>
      <c r="EX44">
        <v>0</v>
      </c>
      <c r="EY44">
        <v>0</v>
      </c>
      <c r="FQ44">
        <v>0</v>
      </c>
      <c r="FR44">
        <f t="shared" si="58"/>
        <v>0</v>
      </c>
      <c r="FS44">
        <v>0</v>
      </c>
      <c r="FX44">
        <v>98</v>
      </c>
      <c r="FY44">
        <v>70</v>
      </c>
      <c r="GA44" t="s">
        <v>3</v>
      </c>
      <c r="GD44">
        <v>0</v>
      </c>
      <c r="GF44">
        <v>-1129414118</v>
      </c>
      <c r="GG44">
        <v>2</v>
      </c>
      <c r="GH44">
        <v>1</v>
      </c>
      <c r="GI44">
        <v>-2</v>
      </c>
      <c r="GJ44">
        <v>0</v>
      </c>
      <c r="GK44">
        <f>ROUND(R44*(R12)/100,2)</f>
        <v>1.84</v>
      </c>
      <c r="GL44">
        <f t="shared" si="59"/>
        <v>0</v>
      </c>
      <c r="GM44">
        <f t="shared" si="60"/>
        <v>137.66999999999999</v>
      </c>
      <c r="GN44">
        <f t="shared" si="61"/>
        <v>137.66999999999999</v>
      </c>
      <c r="GO44">
        <f t="shared" si="62"/>
        <v>0</v>
      </c>
      <c r="GP44">
        <f t="shared" si="63"/>
        <v>0</v>
      </c>
      <c r="GR44">
        <v>0</v>
      </c>
      <c r="GS44">
        <v>0</v>
      </c>
      <c r="GT44">
        <v>0</v>
      </c>
      <c r="GU44" t="s">
        <v>3</v>
      </c>
      <c r="GV44">
        <f t="shared" si="64"/>
        <v>0</v>
      </c>
      <c r="GW44">
        <v>1</v>
      </c>
      <c r="GX44">
        <f t="shared" si="65"/>
        <v>0</v>
      </c>
      <c r="HA44">
        <v>0</v>
      </c>
      <c r="HB44">
        <v>0</v>
      </c>
      <c r="HC44">
        <f t="shared" si="66"/>
        <v>0</v>
      </c>
      <c r="HE44" t="s">
        <v>3</v>
      </c>
      <c r="HF44" t="s">
        <v>3</v>
      </c>
      <c r="IK44">
        <v>0</v>
      </c>
    </row>
    <row r="45" spans="1:245" x14ac:dyDescent="0.2">
      <c r="A45">
        <v>17</v>
      </c>
      <c r="B45">
        <v>1</v>
      </c>
      <c r="C45">
        <f>ROW(SmtRes!A48)</f>
        <v>48</v>
      </c>
      <c r="D45">
        <f>ROW(EtalonRes!A48)</f>
        <v>48</v>
      </c>
      <c r="E45" t="s">
        <v>53</v>
      </c>
      <c r="F45" t="s">
        <v>54</v>
      </c>
      <c r="G45" t="s">
        <v>55</v>
      </c>
      <c r="H45" t="s">
        <v>56</v>
      </c>
      <c r="I45">
        <v>0.2</v>
      </c>
      <c r="J45">
        <v>0</v>
      </c>
      <c r="O45">
        <f t="shared" si="29"/>
        <v>1254.04</v>
      </c>
      <c r="P45">
        <f t="shared" si="30"/>
        <v>0</v>
      </c>
      <c r="Q45">
        <f t="shared" si="31"/>
        <v>72.61</v>
      </c>
      <c r="R45">
        <f t="shared" si="32"/>
        <v>26.06</v>
      </c>
      <c r="S45">
        <f t="shared" si="33"/>
        <v>1181.43</v>
      </c>
      <c r="T45">
        <f t="shared" si="34"/>
        <v>0</v>
      </c>
      <c r="U45">
        <f t="shared" si="35"/>
        <v>4</v>
      </c>
      <c r="V45">
        <f t="shared" si="36"/>
        <v>0</v>
      </c>
      <c r="W45">
        <f t="shared" si="37"/>
        <v>0</v>
      </c>
      <c r="X45">
        <f t="shared" si="38"/>
        <v>1086.92</v>
      </c>
      <c r="Y45">
        <f t="shared" si="39"/>
        <v>767.93</v>
      </c>
      <c r="AA45">
        <v>53286460</v>
      </c>
      <c r="AB45">
        <f t="shared" si="40"/>
        <v>279.32</v>
      </c>
      <c r="AC45">
        <f t="shared" si="41"/>
        <v>0</v>
      </c>
      <c r="AD45">
        <f t="shared" si="42"/>
        <v>41.32</v>
      </c>
      <c r="AE45">
        <f t="shared" si="43"/>
        <v>5.27</v>
      </c>
      <c r="AF45">
        <f t="shared" si="44"/>
        <v>238</v>
      </c>
      <c r="AG45">
        <f t="shared" si="45"/>
        <v>0</v>
      </c>
      <c r="AH45">
        <f t="shared" si="46"/>
        <v>20</v>
      </c>
      <c r="AI45">
        <f t="shared" si="47"/>
        <v>0</v>
      </c>
      <c r="AJ45">
        <f t="shared" si="48"/>
        <v>0</v>
      </c>
      <c r="AK45">
        <v>279.32</v>
      </c>
      <c r="AL45">
        <v>0</v>
      </c>
      <c r="AM45">
        <v>41.32</v>
      </c>
      <c r="AN45">
        <v>5.27</v>
      </c>
      <c r="AO45">
        <v>238</v>
      </c>
      <c r="AP45">
        <v>0</v>
      </c>
      <c r="AQ45">
        <v>20</v>
      </c>
      <c r="AR45">
        <v>0</v>
      </c>
      <c r="AS45">
        <v>0</v>
      </c>
      <c r="AT45">
        <v>92</v>
      </c>
      <c r="AU45">
        <v>65</v>
      </c>
      <c r="AV45">
        <v>1</v>
      </c>
      <c r="AW45">
        <v>1</v>
      </c>
      <c r="AZ45">
        <v>1</v>
      </c>
      <c r="BA45">
        <v>24.82</v>
      </c>
      <c r="BB45">
        <v>8.7899999999999991</v>
      </c>
      <c r="BC45">
        <v>1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57</v>
      </c>
      <c r="BM45">
        <v>47</v>
      </c>
      <c r="BN45">
        <v>0</v>
      </c>
      <c r="BO45" t="s">
        <v>54</v>
      </c>
      <c r="BP45">
        <v>1</v>
      </c>
      <c r="BQ45">
        <v>30</v>
      </c>
      <c r="BR45">
        <v>0</v>
      </c>
      <c r="BS45">
        <v>24.82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92</v>
      </c>
      <c r="CA45">
        <v>65</v>
      </c>
      <c r="CE45">
        <v>30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49"/>
        <v>1254.04</v>
      </c>
      <c r="CQ45">
        <f t="shared" si="50"/>
        <v>0</v>
      </c>
      <c r="CR45">
        <f t="shared" si="51"/>
        <v>363.2</v>
      </c>
      <c r="CS45">
        <f t="shared" si="52"/>
        <v>130.80000000000001</v>
      </c>
      <c r="CT45">
        <f t="shared" si="53"/>
        <v>5907.16</v>
      </c>
      <c r="CU45">
        <f t="shared" si="54"/>
        <v>0</v>
      </c>
      <c r="CV45">
        <f t="shared" si="55"/>
        <v>20</v>
      </c>
      <c r="CW45">
        <f t="shared" si="56"/>
        <v>0</v>
      </c>
      <c r="CX45">
        <f t="shared" si="57"/>
        <v>0</v>
      </c>
      <c r="CY45">
        <f>S45*(BZ45/100)</f>
        <v>1086.9156</v>
      </c>
      <c r="CZ45">
        <f>S45*(CA45/100)</f>
        <v>767.92950000000008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98</v>
      </c>
      <c r="DO45">
        <v>70</v>
      </c>
      <c r="DP45">
        <v>1</v>
      </c>
      <c r="DQ45">
        <v>1</v>
      </c>
      <c r="DU45">
        <v>1013</v>
      </c>
      <c r="DV45" t="s">
        <v>56</v>
      </c>
      <c r="DW45" t="s">
        <v>56</v>
      </c>
      <c r="DX45">
        <v>1</v>
      </c>
      <c r="EE45">
        <v>52538711</v>
      </c>
      <c r="EF45">
        <v>30</v>
      </c>
      <c r="EG45" t="s">
        <v>19</v>
      </c>
      <c r="EH45">
        <v>0</v>
      </c>
      <c r="EI45" t="s">
        <v>3</v>
      </c>
      <c r="EJ45">
        <v>1</v>
      </c>
      <c r="EK45">
        <v>47</v>
      </c>
      <c r="EL45" t="s">
        <v>58</v>
      </c>
      <c r="EM45" t="s">
        <v>59</v>
      </c>
      <c r="EO45" t="s">
        <v>3</v>
      </c>
      <c r="EQ45">
        <v>131072</v>
      </c>
      <c r="ER45">
        <v>279.32</v>
      </c>
      <c r="ES45">
        <v>0</v>
      </c>
      <c r="ET45">
        <v>41.32</v>
      </c>
      <c r="EU45">
        <v>5.27</v>
      </c>
      <c r="EV45">
        <v>238</v>
      </c>
      <c r="EW45">
        <v>20</v>
      </c>
      <c r="EX45">
        <v>0</v>
      </c>
      <c r="EY45">
        <v>0</v>
      </c>
      <c r="FQ45">
        <v>0</v>
      </c>
      <c r="FR45">
        <f t="shared" si="58"/>
        <v>0</v>
      </c>
      <c r="FS45">
        <v>0</v>
      </c>
      <c r="FX45">
        <v>98</v>
      </c>
      <c r="FY45">
        <v>70</v>
      </c>
      <c r="GA45" t="s">
        <v>3</v>
      </c>
      <c r="GD45">
        <v>0</v>
      </c>
      <c r="GF45">
        <v>-1129414118</v>
      </c>
      <c r="GG45">
        <v>2</v>
      </c>
      <c r="GH45">
        <v>1</v>
      </c>
      <c r="GI45">
        <v>2</v>
      </c>
      <c r="GJ45">
        <v>0</v>
      </c>
      <c r="GK45">
        <f>ROUND(R45*(S12)/100,2)</f>
        <v>40.909999999999997</v>
      </c>
      <c r="GL45">
        <f t="shared" si="59"/>
        <v>0</v>
      </c>
      <c r="GM45">
        <f t="shared" si="60"/>
        <v>3149.8</v>
      </c>
      <c r="GN45">
        <f t="shared" si="61"/>
        <v>3149.8</v>
      </c>
      <c r="GO45">
        <f t="shared" si="62"/>
        <v>0</v>
      </c>
      <c r="GP45">
        <f t="shared" si="63"/>
        <v>0</v>
      </c>
      <c r="GR45">
        <v>0</v>
      </c>
      <c r="GS45">
        <v>3</v>
      </c>
      <c r="GT45">
        <v>0</v>
      </c>
      <c r="GU45" t="s">
        <v>3</v>
      </c>
      <c r="GV45">
        <f t="shared" si="64"/>
        <v>0</v>
      </c>
      <c r="GW45">
        <v>1</v>
      </c>
      <c r="GX45">
        <f t="shared" si="65"/>
        <v>0</v>
      </c>
      <c r="HA45">
        <v>0</v>
      </c>
      <c r="HB45">
        <v>0</v>
      </c>
      <c r="HC45">
        <f t="shared" si="66"/>
        <v>0</v>
      </c>
      <c r="HE45" t="s">
        <v>3</v>
      </c>
      <c r="HF45" t="s">
        <v>3</v>
      </c>
      <c r="IK45">
        <v>0</v>
      </c>
    </row>
    <row r="46" spans="1:245" x14ac:dyDescent="0.2">
      <c r="A46">
        <v>18</v>
      </c>
      <c r="B46">
        <v>1</v>
      </c>
      <c r="C46">
        <v>44</v>
      </c>
      <c r="E46" t="s">
        <v>60</v>
      </c>
      <c r="F46" t="s">
        <v>61</v>
      </c>
      <c r="G46" t="s">
        <v>62</v>
      </c>
      <c r="H46" t="s">
        <v>63</v>
      </c>
      <c r="I46">
        <f>I44*J46</f>
        <v>2</v>
      </c>
      <c r="J46">
        <v>10</v>
      </c>
      <c r="O46">
        <f t="shared" si="29"/>
        <v>17318.580000000002</v>
      </c>
      <c r="P46">
        <f t="shared" si="30"/>
        <v>17318.580000000002</v>
      </c>
      <c r="Q46">
        <f t="shared" si="31"/>
        <v>0</v>
      </c>
      <c r="R46">
        <f t="shared" si="32"/>
        <v>0</v>
      </c>
      <c r="S46">
        <f t="shared" si="33"/>
        <v>0</v>
      </c>
      <c r="T46">
        <f t="shared" si="34"/>
        <v>0</v>
      </c>
      <c r="U46">
        <f t="shared" si="35"/>
        <v>0</v>
      </c>
      <c r="V46">
        <f t="shared" si="36"/>
        <v>0</v>
      </c>
      <c r="W46">
        <f t="shared" si="37"/>
        <v>0</v>
      </c>
      <c r="X46">
        <f t="shared" si="38"/>
        <v>0</v>
      </c>
      <c r="Y46">
        <f t="shared" si="39"/>
        <v>0</v>
      </c>
      <c r="AA46">
        <v>53286459</v>
      </c>
      <c r="AB46">
        <f t="shared" si="40"/>
        <v>8659.2900000000009</v>
      </c>
      <c r="AC46">
        <f t="shared" si="41"/>
        <v>8659.2900000000009</v>
      </c>
      <c r="AD46">
        <f t="shared" si="42"/>
        <v>0</v>
      </c>
      <c r="AE46">
        <f t="shared" si="43"/>
        <v>0</v>
      </c>
      <c r="AF46">
        <f t="shared" si="44"/>
        <v>0</v>
      </c>
      <c r="AG46">
        <f t="shared" si="45"/>
        <v>0</v>
      </c>
      <c r="AH46">
        <f t="shared" si="46"/>
        <v>0</v>
      </c>
      <c r="AI46">
        <f t="shared" si="47"/>
        <v>0</v>
      </c>
      <c r="AJ46">
        <f t="shared" si="48"/>
        <v>0</v>
      </c>
      <c r="AK46">
        <v>8659.2899999999991</v>
      </c>
      <c r="AL46">
        <v>8659.2899999999991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98</v>
      </c>
      <c r="AU46">
        <v>70</v>
      </c>
      <c r="AV46">
        <v>1</v>
      </c>
      <c r="AW46">
        <v>1</v>
      </c>
      <c r="AZ46">
        <v>1</v>
      </c>
      <c r="BA46">
        <v>1</v>
      </c>
      <c r="BB46">
        <v>1</v>
      </c>
      <c r="BC46">
        <v>1</v>
      </c>
      <c r="BD46" t="s">
        <v>3</v>
      </c>
      <c r="BE46" t="s">
        <v>3</v>
      </c>
      <c r="BF46" t="s">
        <v>3</v>
      </c>
      <c r="BG46" t="s">
        <v>3</v>
      </c>
      <c r="BH46">
        <v>3</v>
      </c>
      <c r="BI46">
        <v>1</v>
      </c>
      <c r="BJ46" t="s">
        <v>3</v>
      </c>
      <c r="BM46">
        <v>47</v>
      </c>
      <c r="BN46">
        <v>0</v>
      </c>
      <c r="BO46" t="s">
        <v>3</v>
      </c>
      <c r="BP46">
        <v>0</v>
      </c>
      <c r="BQ46">
        <v>30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 t="s">
        <v>3</v>
      </c>
      <c r="BZ46">
        <v>98</v>
      </c>
      <c r="CA46">
        <v>70</v>
      </c>
      <c r="CE46">
        <v>30</v>
      </c>
      <c r="CF46">
        <v>0</v>
      </c>
      <c r="CG46">
        <v>0</v>
      </c>
      <c r="CM46">
        <v>0</v>
      </c>
      <c r="CN46" t="s">
        <v>3</v>
      </c>
      <c r="CO46">
        <v>0</v>
      </c>
      <c r="CP46">
        <f t="shared" si="49"/>
        <v>17318.580000000002</v>
      </c>
      <c r="CQ46">
        <f t="shared" si="50"/>
        <v>8659.2900000000009</v>
      </c>
      <c r="CR46">
        <f t="shared" si="51"/>
        <v>0</v>
      </c>
      <c r="CS46">
        <f t="shared" si="52"/>
        <v>0</v>
      </c>
      <c r="CT46">
        <f t="shared" si="53"/>
        <v>0</v>
      </c>
      <c r="CU46">
        <f t="shared" si="54"/>
        <v>0</v>
      </c>
      <c r="CV46">
        <f t="shared" si="55"/>
        <v>0</v>
      </c>
      <c r="CW46">
        <f t="shared" si="56"/>
        <v>0</v>
      </c>
      <c r="CX46">
        <f t="shared" si="57"/>
        <v>0</v>
      </c>
      <c r="CY46">
        <f>((S46*BZ46)/100)</f>
        <v>0</v>
      </c>
      <c r="CZ46">
        <f>((S46*CA46)/100)</f>
        <v>0</v>
      </c>
      <c r="DC46" t="s">
        <v>3</v>
      </c>
      <c r="DD46" t="s">
        <v>3</v>
      </c>
      <c r="DE46" t="s">
        <v>3</v>
      </c>
      <c r="DF46" t="s">
        <v>3</v>
      </c>
      <c r="DG46" t="s">
        <v>3</v>
      </c>
      <c r="DH46" t="s">
        <v>3</v>
      </c>
      <c r="DI46" t="s">
        <v>3</v>
      </c>
      <c r="DJ46" t="s">
        <v>3</v>
      </c>
      <c r="DK46" t="s">
        <v>3</v>
      </c>
      <c r="DL46" t="s">
        <v>3</v>
      </c>
      <c r="DM46" t="s">
        <v>3</v>
      </c>
      <c r="DN46">
        <v>0</v>
      </c>
      <c r="DO46">
        <v>0</v>
      </c>
      <c r="DP46">
        <v>1</v>
      </c>
      <c r="DQ46">
        <v>1</v>
      </c>
      <c r="DU46">
        <v>1013</v>
      </c>
      <c r="DV46" t="s">
        <v>63</v>
      </c>
      <c r="DW46" t="s">
        <v>63</v>
      </c>
      <c r="DX46">
        <v>1</v>
      </c>
      <c r="EE46">
        <v>52538711</v>
      </c>
      <c r="EF46">
        <v>30</v>
      </c>
      <c r="EG46" t="s">
        <v>19</v>
      </c>
      <c r="EH46">
        <v>0</v>
      </c>
      <c r="EI46" t="s">
        <v>3</v>
      </c>
      <c r="EJ46">
        <v>1</v>
      </c>
      <c r="EK46">
        <v>47</v>
      </c>
      <c r="EL46" t="s">
        <v>58</v>
      </c>
      <c r="EM46" t="s">
        <v>59</v>
      </c>
      <c r="EO46" t="s">
        <v>3</v>
      </c>
      <c r="EQ46">
        <v>786432</v>
      </c>
      <c r="ER46">
        <v>0</v>
      </c>
      <c r="ES46">
        <v>8659.2899999999991</v>
      </c>
      <c r="ET46">
        <v>0</v>
      </c>
      <c r="EU46">
        <v>0</v>
      </c>
      <c r="EV46">
        <v>0</v>
      </c>
      <c r="EW46">
        <v>0</v>
      </c>
      <c r="EX46">
        <v>0</v>
      </c>
      <c r="FQ46">
        <v>0</v>
      </c>
      <c r="FR46">
        <f t="shared" si="58"/>
        <v>0</v>
      </c>
      <c r="FS46">
        <v>0</v>
      </c>
      <c r="FX46">
        <v>98</v>
      </c>
      <c r="FY46">
        <v>70</v>
      </c>
      <c r="GA46" t="s">
        <v>64</v>
      </c>
      <c r="GD46">
        <v>0</v>
      </c>
      <c r="GF46">
        <v>581562693</v>
      </c>
      <c r="GG46">
        <v>2</v>
      </c>
      <c r="GH46">
        <v>4</v>
      </c>
      <c r="GI46">
        <v>-2</v>
      </c>
      <c r="GJ46">
        <v>0</v>
      </c>
      <c r="GK46">
        <f>ROUND(R46*(R12)/100,2)</f>
        <v>0</v>
      </c>
      <c r="GL46">
        <f t="shared" si="59"/>
        <v>0</v>
      </c>
      <c r="GM46">
        <f t="shared" si="60"/>
        <v>17318.580000000002</v>
      </c>
      <c r="GN46">
        <f t="shared" si="61"/>
        <v>17318.580000000002</v>
      </c>
      <c r="GO46">
        <f t="shared" si="62"/>
        <v>0</v>
      </c>
      <c r="GP46">
        <f t="shared" si="63"/>
        <v>0</v>
      </c>
      <c r="GR46">
        <v>0</v>
      </c>
      <c r="GS46">
        <v>2</v>
      </c>
      <c r="GT46">
        <v>0</v>
      </c>
      <c r="GU46" t="s">
        <v>3</v>
      </c>
      <c r="GV46">
        <f t="shared" si="64"/>
        <v>0</v>
      </c>
      <c r="GW46">
        <v>1</v>
      </c>
      <c r="GX46">
        <f t="shared" si="65"/>
        <v>0</v>
      </c>
      <c r="HA46">
        <v>0</v>
      </c>
      <c r="HB46">
        <v>0</v>
      </c>
      <c r="HC46">
        <f t="shared" si="66"/>
        <v>0</v>
      </c>
      <c r="HE46" t="s">
        <v>31</v>
      </c>
      <c r="HF46" t="s">
        <v>65</v>
      </c>
      <c r="IK46">
        <v>0</v>
      </c>
    </row>
    <row r="47" spans="1:245" x14ac:dyDescent="0.2">
      <c r="A47">
        <v>18</v>
      </c>
      <c r="B47">
        <v>1</v>
      </c>
      <c r="C47">
        <v>48</v>
      </c>
      <c r="E47" t="s">
        <v>60</v>
      </c>
      <c r="F47" t="s">
        <v>61</v>
      </c>
      <c r="G47" t="s">
        <v>62</v>
      </c>
      <c r="H47" t="s">
        <v>63</v>
      </c>
      <c r="I47">
        <f>I45*J47</f>
        <v>2</v>
      </c>
      <c r="J47">
        <v>10</v>
      </c>
      <c r="O47">
        <f t="shared" si="29"/>
        <v>97849.98</v>
      </c>
      <c r="P47">
        <f t="shared" si="30"/>
        <v>97849.98</v>
      </c>
      <c r="Q47">
        <f t="shared" si="31"/>
        <v>0</v>
      </c>
      <c r="R47">
        <f t="shared" si="32"/>
        <v>0</v>
      </c>
      <c r="S47">
        <f t="shared" si="33"/>
        <v>0</v>
      </c>
      <c r="T47">
        <f t="shared" si="34"/>
        <v>0</v>
      </c>
      <c r="U47">
        <f t="shared" si="35"/>
        <v>0</v>
      </c>
      <c r="V47">
        <f t="shared" si="36"/>
        <v>0</v>
      </c>
      <c r="W47">
        <f t="shared" si="37"/>
        <v>0</v>
      </c>
      <c r="X47">
        <f t="shared" si="38"/>
        <v>0</v>
      </c>
      <c r="Y47">
        <f t="shared" si="39"/>
        <v>0</v>
      </c>
      <c r="AA47">
        <v>53286460</v>
      </c>
      <c r="AB47">
        <f t="shared" si="40"/>
        <v>8659.2900000000009</v>
      </c>
      <c r="AC47">
        <f t="shared" si="41"/>
        <v>8659.2900000000009</v>
      </c>
      <c r="AD47">
        <f t="shared" si="42"/>
        <v>0</v>
      </c>
      <c r="AE47">
        <f t="shared" si="43"/>
        <v>0</v>
      </c>
      <c r="AF47">
        <f t="shared" si="44"/>
        <v>0</v>
      </c>
      <c r="AG47">
        <f t="shared" si="45"/>
        <v>0</v>
      </c>
      <c r="AH47">
        <f t="shared" si="46"/>
        <v>0</v>
      </c>
      <c r="AI47">
        <f t="shared" si="47"/>
        <v>0</v>
      </c>
      <c r="AJ47">
        <f t="shared" si="48"/>
        <v>0</v>
      </c>
      <c r="AK47">
        <v>8659.2899999999991</v>
      </c>
      <c r="AL47">
        <v>8659.2899999999991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5.65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47</v>
      </c>
      <c r="BN47">
        <v>0</v>
      </c>
      <c r="BO47" t="s">
        <v>3</v>
      </c>
      <c r="BP47">
        <v>0</v>
      </c>
      <c r="BQ47">
        <v>30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E47">
        <v>30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49"/>
        <v>97849.98</v>
      </c>
      <c r="CQ47">
        <f t="shared" si="50"/>
        <v>48924.99</v>
      </c>
      <c r="CR47">
        <f t="shared" si="51"/>
        <v>0</v>
      </c>
      <c r="CS47">
        <f t="shared" si="52"/>
        <v>0</v>
      </c>
      <c r="CT47">
        <f t="shared" si="53"/>
        <v>0</v>
      </c>
      <c r="CU47">
        <f t="shared" si="54"/>
        <v>0</v>
      </c>
      <c r="CV47">
        <f t="shared" si="55"/>
        <v>0</v>
      </c>
      <c r="CW47">
        <f t="shared" si="56"/>
        <v>0</v>
      </c>
      <c r="CX47">
        <f t="shared" si="57"/>
        <v>0</v>
      </c>
      <c r="CY47">
        <f>S47*(BZ47/100)</f>
        <v>0</v>
      </c>
      <c r="CZ47">
        <f>S47*(CA47/100)</f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98</v>
      </c>
      <c r="DO47">
        <v>70</v>
      </c>
      <c r="DP47">
        <v>1</v>
      </c>
      <c r="DQ47">
        <v>1</v>
      </c>
      <c r="DU47">
        <v>1013</v>
      </c>
      <c r="DV47" t="s">
        <v>63</v>
      </c>
      <c r="DW47" t="s">
        <v>63</v>
      </c>
      <c r="DX47">
        <v>1</v>
      </c>
      <c r="EE47">
        <v>52538711</v>
      </c>
      <c r="EF47">
        <v>30</v>
      </c>
      <c r="EG47" t="s">
        <v>19</v>
      </c>
      <c r="EH47">
        <v>0</v>
      </c>
      <c r="EI47" t="s">
        <v>3</v>
      </c>
      <c r="EJ47">
        <v>1</v>
      </c>
      <c r="EK47">
        <v>47</v>
      </c>
      <c r="EL47" t="s">
        <v>58</v>
      </c>
      <c r="EM47" t="s">
        <v>59</v>
      </c>
      <c r="EO47" t="s">
        <v>3</v>
      </c>
      <c r="EQ47">
        <v>786432</v>
      </c>
      <c r="ER47">
        <v>8659.2899999999991</v>
      </c>
      <c r="ES47">
        <v>8659.2899999999991</v>
      </c>
      <c r="ET47">
        <v>0</v>
      </c>
      <c r="EU47">
        <v>0</v>
      </c>
      <c r="EV47">
        <v>0</v>
      </c>
      <c r="EW47">
        <v>0</v>
      </c>
      <c r="EX47">
        <v>0</v>
      </c>
      <c r="EZ47">
        <v>5</v>
      </c>
      <c r="FC47">
        <v>1</v>
      </c>
      <c r="FD47">
        <v>18</v>
      </c>
      <c r="FF47">
        <v>57000</v>
      </c>
      <c r="FQ47">
        <v>0</v>
      </c>
      <c r="FR47">
        <f t="shared" si="58"/>
        <v>0</v>
      </c>
      <c r="FS47">
        <v>0</v>
      </c>
      <c r="FX47">
        <v>98</v>
      </c>
      <c r="FY47">
        <v>70</v>
      </c>
      <c r="GA47" t="s">
        <v>64</v>
      </c>
      <c r="GD47">
        <v>0</v>
      </c>
      <c r="GF47">
        <v>581562693</v>
      </c>
      <c r="GG47">
        <v>2</v>
      </c>
      <c r="GH47">
        <v>3</v>
      </c>
      <c r="GI47">
        <v>5</v>
      </c>
      <c r="GJ47">
        <v>0</v>
      </c>
      <c r="GK47">
        <f>ROUND(R47*(S12)/100,2)</f>
        <v>0</v>
      </c>
      <c r="GL47">
        <f t="shared" si="59"/>
        <v>0</v>
      </c>
      <c r="GM47">
        <f t="shared" si="60"/>
        <v>97849.98</v>
      </c>
      <c r="GN47">
        <f t="shared" si="61"/>
        <v>97849.98</v>
      </c>
      <c r="GO47">
        <f t="shared" si="62"/>
        <v>0</v>
      </c>
      <c r="GP47">
        <f t="shared" si="63"/>
        <v>0</v>
      </c>
      <c r="GR47">
        <v>1</v>
      </c>
      <c r="GS47">
        <v>1</v>
      </c>
      <c r="GT47">
        <v>0</v>
      </c>
      <c r="GU47" t="s">
        <v>3</v>
      </c>
      <c r="GV47">
        <f t="shared" si="64"/>
        <v>0</v>
      </c>
      <c r="GW47">
        <v>1</v>
      </c>
      <c r="GX47">
        <f t="shared" si="65"/>
        <v>0</v>
      </c>
      <c r="HA47">
        <v>0</v>
      </c>
      <c r="HB47">
        <v>0</v>
      </c>
      <c r="HC47">
        <f t="shared" si="66"/>
        <v>0</v>
      </c>
      <c r="HE47" t="s">
        <v>31</v>
      </c>
      <c r="HF47" t="s">
        <v>65</v>
      </c>
      <c r="IK47">
        <v>0</v>
      </c>
    </row>
    <row r="48" spans="1:245" x14ac:dyDescent="0.2">
      <c r="A48">
        <v>17</v>
      </c>
      <c r="B48">
        <v>1</v>
      </c>
      <c r="C48">
        <f>ROW(SmtRes!A52)</f>
        <v>52</v>
      </c>
      <c r="D48">
        <f>ROW(EtalonRes!A52)</f>
        <v>52</v>
      </c>
      <c r="E48" t="s">
        <v>66</v>
      </c>
      <c r="F48" t="s">
        <v>67</v>
      </c>
      <c r="G48" t="s">
        <v>68</v>
      </c>
      <c r="H48" t="s">
        <v>69</v>
      </c>
      <c r="I48">
        <v>2.56</v>
      </c>
      <c r="J48">
        <v>0</v>
      </c>
      <c r="O48">
        <f t="shared" si="29"/>
        <v>110.44</v>
      </c>
      <c r="P48">
        <f t="shared" si="30"/>
        <v>0</v>
      </c>
      <c r="Q48">
        <f t="shared" si="31"/>
        <v>68.069999999999993</v>
      </c>
      <c r="R48">
        <f t="shared" si="32"/>
        <v>9.01</v>
      </c>
      <c r="S48">
        <f t="shared" si="33"/>
        <v>42.37</v>
      </c>
      <c r="T48">
        <f t="shared" si="34"/>
        <v>0</v>
      </c>
      <c r="U48">
        <f t="shared" si="35"/>
        <v>3.7888000000000002</v>
      </c>
      <c r="V48">
        <f t="shared" si="36"/>
        <v>0</v>
      </c>
      <c r="W48">
        <f t="shared" si="37"/>
        <v>0</v>
      </c>
      <c r="X48">
        <f t="shared" si="38"/>
        <v>48.3</v>
      </c>
      <c r="Y48">
        <f t="shared" si="39"/>
        <v>33.9</v>
      </c>
      <c r="AA48">
        <v>53286459</v>
      </c>
      <c r="AB48">
        <f t="shared" si="40"/>
        <v>43.14</v>
      </c>
      <c r="AC48">
        <f t="shared" si="41"/>
        <v>0</v>
      </c>
      <c r="AD48">
        <f t="shared" si="42"/>
        <v>26.59</v>
      </c>
      <c r="AE48">
        <f t="shared" si="43"/>
        <v>3.52</v>
      </c>
      <c r="AF48">
        <f t="shared" si="44"/>
        <v>16.55</v>
      </c>
      <c r="AG48">
        <f t="shared" si="45"/>
        <v>0</v>
      </c>
      <c r="AH48">
        <f t="shared" si="46"/>
        <v>1.48</v>
      </c>
      <c r="AI48">
        <f t="shared" si="47"/>
        <v>0</v>
      </c>
      <c r="AJ48">
        <f t="shared" si="48"/>
        <v>0</v>
      </c>
      <c r="AK48">
        <v>43.14</v>
      </c>
      <c r="AL48">
        <v>0</v>
      </c>
      <c r="AM48">
        <v>26.59</v>
      </c>
      <c r="AN48">
        <v>3.52</v>
      </c>
      <c r="AO48">
        <v>16.55</v>
      </c>
      <c r="AP48">
        <v>0</v>
      </c>
      <c r="AQ48">
        <v>1.48</v>
      </c>
      <c r="AR48">
        <v>0</v>
      </c>
      <c r="AS48">
        <v>0</v>
      </c>
      <c r="AT48">
        <v>114</v>
      </c>
      <c r="AU48">
        <v>80</v>
      </c>
      <c r="AV48">
        <v>1</v>
      </c>
      <c r="AW48">
        <v>1</v>
      </c>
      <c r="AZ48">
        <v>1</v>
      </c>
      <c r="BA48">
        <v>1</v>
      </c>
      <c r="BB48">
        <v>1</v>
      </c>
      <c r="BC48">
        <v>1</v>
      </c>
      <c r="BD48" t="s">
        <v>3</v>
      </c>
      <c r="BE48" t="s">
        <v>3</v>
      </c>
      <c r="BF48" t="s">
        <v>3</v>
      </c>
      <c r="BG48" t="s">
        <v>3</v>
      </c>
      <c r="BH48">
        <v>0</v>
      </c>
      <c r="BI48">
        <v>1</v>
      </c>
      <c r="BJ48" t="s">
        <v>70</v>
      </c>
      <c r="BM48">
        <v>235</v>
      </c>
      <c r="BN48">
        <v>0</v>
      </c>
      <c r="BO48" t="s">
        <v>3</v>
      </c>
      <c r="BP48">
        <v>0</v>
      </c>
      <c r="BQ48">
        <v>30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Y48" t="s">
        <v>3</v>
      </c>
      <c r="BZ48">
        <v>114</v>
      </c>
      <c r="CA48">
        <v>80</v>
      </c>
      <c r="CE48">
        <v>30</v>
      </c>
      <c r="CF48">
        <v>0</v>
      </c>
      <c r="CG48">
        <v>0</v>
      </c>
      <c r="CM48">
        <v>0</v>
      </c>
      <c r="CN48" t="s">
        <v>3</v>
      </c>
      <c r="CO48">
        <v>0</v>
      </c>
      <c r="CP48">
        <f t="shared" si="49"/>
        <v>110.44</v>
      </c>
      <c r="CQ48">
        <f t="shared" si="50"/>
        <v>0</v>
      </c>
      <c r="CR48">
        <f t="shared" si="51"/>
        <v>26.59</v>
      </c>
      <c r="CS48">
        <f t="shared" si="52"/>
        <v>3.52</v>
      </c>
      <c r="CT48">
        <f t="shared" si="53"/>
        <v>16.55</v>
      </c>
      <c r="CU48">
        <f t="shared" si="54"/>
        <v>0</v>
      </c>
      <c r="CV48">
        <f t="shared" si="55"/>
        <v>1.48</v>
      </c>
      <c r="CW48">
        <f t="shared" si="56"/>
        <v>0</v>
      </c>
      <c r="CX48">
        <f t="shared" si="57"/>
        <v>0</v>
      </c>
      <c r="CY48">
        <f>((S48*BZ48)/100)</f>
        <v>48.301799999999993</v>
      </c>
      <c r="CZ48">
        <f>((S48*CA48)/100)</f>
        <v>33.896000000000001</v>
      </c>
      <c r="DC48" t="s">
        <v>3</v>
      </c>
      <c r="DD48" t="s">
        <v>3</v>
      </c>
      <c r="DE48" t="s">
        <v>3</v>
      </c>
      <c r="DF48" t="s">
        <v>3</v>
      </c>
      <c r="DG48" t="s">
        <v>3</v>
      </c>
      <c r="DH48" t="s">
        <v>3</v>
      </c>
      <c r="DI48" t="s">
        <v>3</v>
      </c>
      <c r="DJ48" t="s">
        <v>3</v>
      </c>
      <c r="DK48" t="s">
        <v>3</v>
      </c>
      <c r="DL48" t="s">
        <v>3</v>
      </c>
      <c r="DM48" t="s">
        <v>3</v>
      </c>
      <c r="DN48">
        <v>0</v>
      </c>
      <c r="DO48">
        <v>0</v>
      </c>
      <c r="DP48">
        <v>1</v>
      </c>
      <c r="DQ48">
        <v>1</v>
      </c>
      <c r="DU48">
        <v>1013</v>
      </c>
      <c r="DV48" t="s">
        <v>69</v>
      </c>
      <c r="DW48" t="s">
        <v>69</v>
      </c>
      <c r="DX48">
        <v>1</v>
      </c>
      <c r="EE48">
        <v>52538855</v>
      </c>
      <c r="EF48">
        <v>30</v>
      </c>
      <c r="EG48" t="s">
        <v>19</v>
      </c>
      <c r="EH48">
        <v>0</v>
      </c>
      <c r="EI48" t="s">
        <v>3</v>
      </c>
      <c r="EJ48">
        <v>1</v>
      </c>
      <c r="EK48">
        <v>235</v>
      </c>
      <c r="EL48" t="s">
        <v>71</v>
      </c>
      <c r="EM48" t="s">
        <v>72</v>
      </c>
      <c r="EO48" t="s">
        <v>3</v>
      </c>
      <c r="EQ48">
        <v>131072</v>
      </c>
      <c r="ER48">
        <v>43.14</v>
      </c>
      <c r="ES48">
        <v>0</v>
      </c>
      <c r="ET48">
        <v>26.59</v>
      </c>
      <c r="EU48">
        <v>3.52</v>
      </c>
      <c r="EV48">
        <v>16.55</v>
      </c>
      <c r="EW48">
        <v>1.48</v>
      </c>
      <c r="EX48">
        <v>0</v>
      </c>
      <c r="EY48">
        <v>0</v>
      </c>
      <c r="FQ48">
        <v>0</v>
      </c>
      <c r="FR48">
        <f t="shared" si="58"/>
        <v>0</v>
      </c>
      <c r="FS48">
        <v>0</v>
      </c>
      <c r="FX48">
        <v>114</v>
      </c>
      <c r="FY48">
        <v>80</v>
      </c>
      <c r="GA48" t="s">
        <v>3</v>
      </c>
      <c r="GD48">
        <v>0</v>
      </c>
      <c r="GF48">
        <v>958933022</v>
      </c>
      <c r="GG48">
        <v>2</v>
      </c>
      <c r="GH48">
        <v>1</v>
      </c>
      <c r="GI48">
        <v>-2</v>
      </c>
      <c r="GJ48">
        <v>0</v>
      </c>
      <c r="GK48">
        <f>ROUND(R48*(R12)/100,2)</f>
        <v>15.77</v>
      </c>
      <c r="GL48">
        <f t="shared" si="59"/>
        <v>0</v>
      </c>
      <c r="GM48">
        <f t="shared" si="60"/>
        <v>208.41</v>
      </c>
      <c r="GN48">
        <f t="shared" si="61"/>
        <v>208.41</v>
      </c>
      <c r="GO48">
        <f t="shared" si="62"/>
        <v>0</v>
      </c>
      <c r="GP48">
        <f t="shared" si="63"/>
        <v>0</v>
      </c>
      <c r="GR48">
        <v>0</v>
      </c>
      <c r="GS48">
        <v>0</v>
      </c>
      <c r="GT48">
        <v>0</v>
      </c>
      <c r="GU48" t="s">
        <v>3</v>
      </c>
      <c r="GV48">
        <f t="shared" si="64"/>
        <v>0</v>
      </c>
      <c r="GW48">
        <v>1</v>
      </c>
      <c r="GX48">
        <f t="shared" si="65"/>
        <v>0</v>
      </c>
      <c r="HA48">
        <v>0</v>
      </c>
      <c r="HB48">
        <v>0</v>
      </c>
      <c r="HC48">
        <f t="shared" si="66"/>
        <v>0</v>
      </c>
      <c r="HE48" t="s">
        <v>3</v>
      </c>
      <c r="HF48" t="s">
        <v>3</v>
      </c>
      <c r="IK48">
        <v>0</v>
      </c>
    </row>
    <row r="49" spans="1:245" x14ac:dyDescent="0.2">
      <c r="A49">
        <v>17</v>
      </c>
      <c r="B49">
        <v>1</v>
      </c>
      <c r="C49">
        <f>ROW(SmtRes!A56)</f>
        <v>56</v>
      </c>
      <c r="D49">
        <f>ROW(EtalonRes!A56)</f>
        <v>56</v>
      </c>
      <c r="E49" t="s">
        <v>66</v>
      </c>
      <c r="F49" t="s">
        <v>67</v>
      </c>
      <c r="G49" t="s">
        <v>68</v>
      </c>
      <c r="H49" t="s">
        <v>69</v>
      </c>
      <c r="I49">
        <v>2.56</v>
      </c>
      <c r="J49">
        <v>0</v>
      </c>
      <c r="O49">
        <f t="shared" si="29"/>
        <v>1653.36</v>
      </c>
      <c r="P49">
        <f t="shared" si="30"/>
        <v>0</v>
      </c>
      <c r="Q49">
        <f t="shared" si="31"/>
        <v>601.74</v>
      </c>
      <c r="R49">
        <f t="shared" si="32"/>
        <v>223.63</v>
      </c>
      <c r="S49">
        <f t="shared" si="33"/>
        <v>1051.6199999999999</v>
      </c>
      <c r="T49">
        <f t="shared" si="34"/>
        <v>0</v>
      </c>
      <c r="U49">
        <f t="shared" si="35"/>
        <v>3.7888000000000002</v>
      </c>
      <c r="V49">
        <f t="shared" si="36"/>
        <v>0</v>
      </c>
      <c r="W49">
        <f t="shared" si="37"/>
        <v>0</v>
      </c>
      <c r="X49">
        <f t="shared" si="38"/>
        <v>967.49</v>
      </c>
      <c r="Y49">
        <f t="shared" si="39"/>
        <v>431.16</v>
      </c>
      <c r="AA49">
        <v>53286460</v>
      </c>
      <c r="AB49">
        <f t="shared" si="40"/>
        <v>43.14</v>
      </c>
      <c r="AC49">
        <f t="shared" si="41"/>
        <v>0</v>
      </c>
      <c r="AD49">
        <f t="shared" si="42"/>
        <v>26.59</v>
      </c>
      <c r="AE49">
        <f t="shared" si="43"/>
        <v>3.52</v>
      </c>
      <c r="AF49">
        <f t="shared" si="44"/>
        <v>16.55</v>
      </c>
      <c r="AG49">
        <f t="shared" si="45"/>
        <v>0</v>
      </c>
      <c r="AH49">
        <f t="shared" si="46"/>
        <v>1.48</v>
      </c>
      <c r="AI49">
        <f t="shared" si="47"/>
        <v>0</v>
      </c>
      <c r="AJ49">
        <f t="shared" si="48"/>
        <v>0</v>
      </c>
      <c r="AK49">
        <v>43.14</v>
      </c>
      <c r="AL49">
        <v>0</v>
      </c>
      <c r="AM49">
        <v>26.59</v>
      </c>
      <c r="AN49">
        <v>3.52</v>
      </c>
      <c r="AO49">
        <v>16.55</v>
      </c>
      <c r="AP49">
        <v>0</v>
      </c>
      <c r="AQ49">
        <v>1.48</v>
      </c>
      <c r="AR49">
        <v>0</v>
      </c>
      <c r="AS49">
        <v>0</v>
      </c>
      <c r="AT49">
        <v>92</v>
      </c>
      <c r="AU49">
        <v>41</v>
      </c>
      <c r="AV49">
        <v>1</v>
      </c>
      <c r="AW49">
        <v>1</v>
      </c>
      <c r="AZ49">
        <v>1</v>
      </c>
      <c r="BA49">
        <v>24.82</v>
      </c>
      <c r="BB49">
        <v>8.84</v>
      </c>
      <c r="BC49">
        <v>1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70</v>
      </c>
      <c r="BM49">
        <v>235</v>
      </c>
      <c r="BN49">
        <v>0</v>
      </c>
      <c r="BO49" t="s">
        <v>67</v>
      </c>
      <c r="BP49">
        <v>1</v>
      </c>
      <c r="BQ49">
        <v>30</v>
      </c>
      <c r="BR49">
        <v>0</v>
      </c>
      <c r="BS49">
        <v>24.82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92</v>
      </c>
      <c r="CA49">
        <v>41</v>
      </c>
      <c r="CE49">
        <v>30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49"/>
        <v>1653.36</v>
      </c>
      <c r="CQ49">
        <f t="shared" si="50"/>
        <v>0</v>
      </c>
      <c r="CR49">
        <f t="shared" si="51"/>
        <v>235.06</v>
      </c>
      <c r="CS49">
        <f t="shared" si="52"/>
        <v>87.37</v>
      </c>
      <c r="CT49">
        <f t="shared" si="53"/>
        <v>410.77</v>
      </c>
      <c r="CU49">
        <f t="shared" si="54"/>
        <v>0</v>
      </c>
      <c r="CV49">
        <f t="shared" si="55"/>
        <v>1.48</v>
      </c>
      <c r="CW49">
        <f t="shared" si="56"/>
        <v>0</v>
      </c>
      <c r="CX49">
        <f t="shared" si="57"/>
        <v>0</v>
      </c>
      <c r="CY49">
        <f>S49*(BZ49/100)</f>
        <v>967.49039999999991</v>
      </c>
      <c r="CZ49">
        <f>S49*(CA49/100)</f>
        <v>431.16419999999994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114</v>
      </c>
      <c r="DO49">
        <v>80</v>
      </c>
      <c r="DP49">
        <v>1</v>
      </c>
      <c r="DQ49">
        <v>1</v>
      </c>
      <c r="DU49">
        <v>1013</v>
      </c>
      <c r="DV49" t="s">
        <v>69</v>
      </c>
      <c r="DW49" t="s">
        <v>69</v>
      </c>
      <c r="DX49">
        <v>1</v>
      </c>
      <c r="EE49">
        <v>52538855</v>
      </c>
      <c r="EF49">
        <v>30</v>
      </c>
      <c r="EG49" t="s">
        <v>19</v>
      </c>
      <c r="EH49">
        <v>0</v>
      </c>
      <c r="EI49" t="s">
        <v>3</v>
      </c>
      <c r="EJ49">
        <v>1</v>
      </c>
      <c r="EK49">
        <v>235</v>
      </c>
      <c r="EL49" t="s">
        <v>71</v>
      </c>
      <c r="EM49" t="s">
        <v>72</v>
      </c>
      <c r="EO49" t="s">
        <v>3</v>
      </c>
      <c r="EQ49">
        <v>131072</v>
      </c>
      <c r="ER49">
        <v>43.14</v>
      </c>
      <c r="ES49">
        <v>0</v>
      </c>
      <c r="ET49">
        <v>26.59</v>
      </c>
      <c r="EU49">
        <v>3.52</v>
      </c>
      <c r="EV49">
        <v>16.55</v>
      </c>
      <c r="EW49">
        <v>1.48</v>
      </c>
      <c r="EX49">
        <v>0</v>
      </c>
      <c r="EY49">
        <v>0</v>
      </c>
      <c r="FQ49">
        <v>0</v>
      </c>
      <c r="FR49">
        <f t="shared" si="58"/>
        <v>0</v>
      </c>
      <c r="FS49">
        <v>0</v>
      </c>
      <c r="FX49">
        <v>114</v>
      </c>
      <c r="FY49">
        <v>80</v>
      </c>
      <c r="GA49" t="s">
        <v>3</v>
      </c>
      <c r="GD49">
        <v>0</v>
      </c>
      <c r="GF49">
        <v>958933022</v>
      </c>
      <c r="GG49">
        <v>2</v>
      </c>
      <c r="GH49">
        <v>1</v>
      </c>
      <c r="GI49">
        <v>2</v>
      </c>
      <c r="GJ49">
        <v>0</v>
      </c>
      <c r="GK49">
        <f>ROUND(R49*(S12)/100,2)</f>
        <v>351.1</v>
      </c>
      <c r="GL49">
        <f t="shared" si="59"/>
        <v>0</v>
      </c>
      <c r="GM49">
        <f t="shared" si="60"/>
        <v>3403.11</v>
      </c>
      <c r="GN49">
        <f t="shared" si="61"/>
        <v>3403.11</v>
      </c>
      <c r="GO49">
        <f t="shared" si="62"/>
        <v>0</v>
      </c>
      <c r="GP49">
        <f t="shared" si="63"/>
        <v>0</v>
      </c>
      <c r="GR49">
        <v>0</v>
      </c>
      <c r="GS49">
        <v>3</v>
      </c>
      <c r="GT49">
        <v>0</v>
      </c>
      <c r="GU49" t="s">
        <v>3</v>
      </c>
      <c r="GV49">
        <f t="shared" si="64"/>
        <v>0</v>
      </c>
      <c r="GW49">
        <v>1</v>
      </c>
      <c r="GX49">
        <f t="shared" si="65"/>
        <v>0</v>
      </c>
      <c r="HA49">
        <v>0</v>
      </c>
      <c r="HB49">
        <v>0</v>
      </c>
      <c r="HC49">
        <f t="shared" si="66"/>
        <v>0</v>
      </c>
      <c r="HE49" t="s">
        <v>3</v>
      </c>
      <c r="HF49" t="s">
        <v>3</v>
      </c>
      <c r="IK49">
        <v>0</v>
      </c>
    </row>
    <row r="50" spans="1:245" x14ac:dyDescent="0.2">
      <c r="A50">
        <v>18</v>
      </c>
      <c r="B50">
        <v>1</v>
      </c>
      <c r="C50">
        <v>52</v>
      </c>
      <c r="E50" t="s">
        <v>73</v>
      </c>
      <c r="F50" t="s">
        <v>74</v>
      </c>
      <c r="G50" t="s">
        <v>75</v>
      </c>
      <c r="H50" t="s">
        <v>51</v>
      </c>
      <c r="I50">
        <f>I48*J50</f>
        <v>2.6112000000000002</v>
      </c>
      <c r="J50">
        <v>1.02</v>
      </c>
      <c r="O50">
        <f t="shared" si="29"/>
        <v>1649.08</v>
      </c>
      <c r="P50">
        <f t="shared" si="30"/>
        <v>1649.08</v>
      </c>
      <c r="Q50">
        <f t="shared" si="31"/>
        <v>0</v>
      </c>
      <c r="R50">
        <f t="shared" si="32"/>
        <v>0</v>
      </c>
      <c r="S50">
        <f t="shared" si="33"/>
        <v>0</v>
      </c>
      <c r="T50">
        <f t="shared" si="34"/>
        <v>0</v>
      </c>
      <c r="U50">
        <f t="shared" si="35"/>
        <v>0</v>
      </c>
      <c r="V50">
        <f t="shared" si="36"/>
        <v>0</v>
      </c>
      <c r="W50">
        <f t="shared" si="37"/>
        <v>0</v>
      </c>
      <c r="X50">
        <f t="shared" si="38"/>
        <v>0</v>
      </c>
      <c r="Y50">
        <f t="shared" si="39"/>
        <v>0</v>
      </c>
      <c r="AA50">
        <v>53286459</v>
      </c>
      <c r="AB50">
        <f t="shared" si="40"/>
        <v>631.54</v>
      </c>
      <c r="AC50">
        <f t="shared" si="41"/>
        <v>631.54</v>
      </c>
      <c r="AD50">
        <f t="shared" si="42"/>
        <v>0</v>
      </c>
      <c r="AE50">
        <f t="shared" si="43"/>
        <v>0</v>
      </c>
      <c r="AF50">
        <f t="shared" si="44"/>
        <v>0</v>
      </c>
      <c r="AG50">
        <f t="shared" si="45"/>
        <v>0</v>
      </c>
      <c r="AH50">
        <f t="shared" si="46"/>
        <v>0</v>
      </c>
      <c r="AI50">
        <f t="shared" si="47"/>
        <v>0</v>
      </c>
      <c r="AJ50">
        <f t="shared" si="48"/>
        <v>0</v>
      </c>
      <c r="AK50">
        <v>631.54</v>
      </c>
      <c r="AL50">
        <v>631.54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114</v>
      </c>
      <c r="AU50">
        <v>80</v>
      </c>
      <c r="AV50">
        <v>1</v>
      </c>
      <c r="AW50">
        <v>1</v>
      </c>
      <c r="AZ50">
        <v>1</v>
      </c>
      <c r="BA50">
        <v>1</v>
      </c>
      <c r="BB50">
        <v>1</v>
      </c>
      <c r="BC50">
        <v>1</v>
      </c>
      <c r="BD50" t="s">
        <v>3</v>
      </c>
      <c r="BE50" t="s">
        <v>3</v>
      </c>
      <c r="BF50" t="s">
        <v>3</v>
      </c>
      <c r="BG50" t="s">
        <v>3</v>
      </c>
      <c r="BH50">
        <v>3</v>
      </c>
      <c r="BI50">
        <v>1</v>
      </c>
      <c r="BJ50" t="s">
        <v>76</v>
      </c>
      <c r="BM50">
        <v>235</v>
      </c>
      <c r="BN50">
        <v>0</v>
      </c>
      <c r="BO50" t="s">
        <v>3</v>
      </c>
      <c r="BP50">
        <v>0</v>
      </c>
      <c r="BQ50">
        <v>30</v>
      </c>
      <c r="BR50">
        <v>0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 t="s">
        <v>3</v>
      </c>
      <c r="BZ50">
        <v>114</v>
      </c>
      <c r="CA50">
        <v>80</v>
      </c>
      <c r="CE50">
        <v>30</v>
      </c>
      <c r="CF50">
        <v>0</v>
      </c>
      <c r="CG50">
        <v>0</v>
      </c>
      <c r="CM50">
        <v>0</v>
      </c>
      <c r="CN50" t="s">
        <v>3</v>
      </c>
      <c r="CO50">
        <v>0</v>
      </c>
      <c r="CP50">
        <f t="shared" si="49"/>
        <v>1649.08</v>
      </c>
      <c r="CQ50">
        <f t="shared" si="50"/>
        <v>631.54</v>
      </c>
      <c r="CR50">
        <f t="shared" si="51"/>
        <v>0</v>
      </c>
      <c r="CS50">
        <f t="shared" si="52"/>
        <v>0</v>
      </c>
      <c r="CT50">
        <f t="shared" si="53"/>
        <v>0</v>
      </c>
      <c r="CU50">
        <f t="shared" si="54"/>
        <v>0</v>
      </c>
      <c r="CV50">
        <f t="shared" si="55"/>
        <v>0</v>
      </c>
      <c r="CW50">
        <f t="shared" si="56"/>
        <v>0</v>
      </c>
      <c r="CX50">
        <f t="shared" si="57"/>
        <v>0</v>
      </c>
      <c r="CY50">
        <f>((S50*BZ50)/100)</f>
        <v>0</v>
      </c>
      <c r="CZ50">
        <f>((S50*CA50)/100)</f>
        <v>0</v>
      </c>
      <c r="DC50" t="s">
        <v>3</v>
      </c>
      <c r="DD50" t="s">
        <v>3</v>
      </c>
      <c r="DE50" t="s">
        <v>3</v>
      </c>
      <c r="DF50" t="s">
        <v>3</v>
      </c>
      <c r="DG50" t="s">
        <v>3</v>
      </c>
      <c r="DH50" t="s">
        <v>3</v>
      </c>
      <c r="DI50" t="s">
        <v>3</v>
      </c>
      <c r="DJ50" t="s">
        <v>3</v>
      </c>
      <c r="DK50" t="s">
        <v>3</v>
      </c>
      <c r="DL50" t="s">
        <v>3</v>
      </c>
      <c r="DM50" t="s">
        <v>3</v>
      </c>
      <c r="DN50">
        <v>0</v>
      </c>
      <c r="DO50">
        <v>0</v>
      </c>
      <c r="DP50">
        <v>1</v>
      </c>
      <c r="DQ50">
        <v>1</v>
      </c>
      <c r="DU50">
        <v>1007</v>
      </c>
      <c r="DV50" t="s">
        <v>51</v>
      </c>
      <c r="DW50" t="s">
        <v>51</v>
      </c>
      <c r="DX50">
        <v>1</v>
      </c>
      <c r="EE50">
        <v>52538855</v>
      </c>
      <c r="EF50">
        <v>30</v>
      </c>
      <c r="EG50" t="s">
        <v>19</v>
      </c>
      <c r="EH50">
        <v>0</v>
      </c>
      <c r="EI50" t="s">
        <v>3</v>
      </c>
      <c r="EJ50">
        <v>1</v>
      </c>
      <c r="EK50">
        <v>235</v>
      </c>
      <c r="EL50" t="s">
        <v>71</v>
      </c>
      <c r="EM50" t="s">
        <v>72</v>
      </c>
      <c r="EO50" t="s">
        <v>3</v>
      </c>
      <c r="EQ50">
        <v>0</v>
      </c>
      <c r="ER50">
        <v>631.54</v>
      </c>
      <c r="ES50">
        <v>631.54</v>
      </c>
      <c r="ET50">
        <v>0</v>
      </c>
      <c r="EU50">
        <v>0</v>
      </c>
      <c r="EV50">
        <v>0</v>
      </c>
      <c r="EW50">
        <v>0</v>
      </c>
      <c r="EX50">
        <v>0</v>
      </c>
      <c r="FQ50">
        <v>0</v>
      </c>
      <c r="FR50">
        <f t="shared" si="58"/>
        <v>0</v>
      </c>
      <c r="FS50">
        <v>0</v>
      </c>
      <c r="FX50">
        <v>114</v>
      </c>
      <c r="FY50">
        <v>80</v>
      </c>
      <c r="GA50" t="s">
        <v>3</v>
      </c>
      <c r="GD50">
        <v>0</v>
      </c>
      <c r="GF50">
        <v>-836286109</v>
      </c>
      <c r="GG50">
        <v>2</v>
      </c>
      <c r="GH50">
        <v>1</v>
      </c>
      <c r="GI50">
        <v>-2</v>
      </c>
      <c r="GJ50">
        <v>0</v>
      </c>
      <c r="GK50">
        <f>ROUND(R50*(R12)/100,2)</f>
        <v>0</v>
      </c>
      <c r="GL50">
        <f t="shared" si="59"/>
        <v>0</v>
      </c>
      <c r="GM50">
        <f t="shared" si="60"/>
        <v>1649.08</v>
      </c>
      <c r="GN50">
        <f t="shared" si="61"/>
        <v>1649.08</v>
      </c>
      <c r="GO50">
        <f t="shared" si="62"/>
        <v>0</v>
      </c>
      <c r="GP50">
        <f t="shared" si="63"/>
        <v>0</v>
      </c>
      <c r="GR50">
        <v>0</v>
      </c>
      <c r="GS50">
        <v>0</v>
      </c>
      <c r="GT50">
        <v>0</v>
      </c>
      <c r="GU50" t="s">
        <v>3</v>
      </c>
      <c r="GV50">
        <f t="shared" si="64"/>
        <v>0</v>
      </c>
      <c r="GW50">
        <v>1</v>
      </c>
      <c r="GX50">
        <f t="shared" si="65"/>
        <v>0</v>
      </c>
      <c r="HA50">
        <v>0</v>
      </c>
      <c r="HB50">
        <v>0</v>
      </c>
      <c r="HC50">
        <f t="shared" si="66"/>
        <v>0</v>
      </c>
      <c r="HE50" t="s">
        <v>3</v>
      </c>
      <c r="HF50" t="s">
        <v>3</v>
      </c>
      <c r="IK50">
        <v>0</v>
      </c>
    </row>
    <row r="51" spans="1:245" x14ac:dyDescent="0.2">
      <c r="A51">
        <v>18</v>
      </c>
      <c r="B51">
        <v>1</v>
      </c>
      <c r="C51">
        <v>56</v>
      </c>
      <c r="E51" t="s">
        <v>73</v>
      </c>
      <c r="F51" t="s">
        <v>74</v>
      </c>
      <c r="G51" t="s">
        <v>75</v>
      </c>
      <c r="H51" t="s">
        <v>51</v>
      </c>
      <c r="I51">
        <f>I49*J51</f>
        <v>2.6112000000000002</v>
      </c>
      <c r="J51">
        <v>1.02</v>
      </c>
      <c r="O51">
        <f t="shared" si="29"/>
        <v>10191.31</v>
      </c>
      <c r="P51">
        <f t="shared" si="30"/>
        <v>10191.31</v>
      </c>
      <c r="Q51">
        <f t="shared" si="31"/>
        <v>0</v>
      </c>
      <c r="R51">
        <f t="shared" si="32"/>
        <v>0</v>
      </c>
      <c r="S51">
        <f t="shared" si="33"/>
        <v>0</v>
      </c>
      <c r="T51">
        <f t="shared" si="34"/>
        <v>0</v>
      </c>
      <c r="U51">
        <f t="shared" si="35"/>
        <v>0</v>
      </c>
      <c r="V51">
        <f t="shared" si="36"/>
        <v>0</v>
      </c>
      <c r="W51">
        <f t="shared" si="37"/>
        <v>0</v>
      </c>
      <c r="X51">
        <f t="shared" si="38"/>
        <v>0</v>
      </c>
      <c r="Y51">
        <f t="shared" si="39"/>
        <v>0</v>
      </c>
      <c r="AA51">
        <v>53286460</v>
      </c>
      <c r="AB51">
        <f t="shared" si="40"/>
        <v>631.54</v>
      </c>
      <c r="AC51">
        <f t="shared" si="41"/>
        <v>631.54</v>
      </c>
      <c r="AD51">
        <f t="shared" si="42"/>
        <v>0</v>
      </c>
      <c r="AE51">
        <f t="shared" si="43"/>
        <v>0</v>
      </c>
      <c r="AF51">
        <f t="shared" si="44"/>
        <v>0</v>
      </c>
      <c r="AG51">
        <f t="shared" si="45"/>
        <v>0</v>
      </c>
      <c r="AH51">
        <f t="shared" si="46"/>
        <v>0</v>
      </c>
      <c r="AI51">
        <f t="shared" si="47"/>
        <v>0</v>
      </c>
      <c r="AJ51">
        <f t="shared" si="48"/>
        <v>0</v>
      </c>
      <c r="AK51">
        <v>631.54</v>
      </c>
      <c r="AL51">
        <v>631.54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6.18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76</v>
      </c>
      <c r="BM51">
        <v>235</v>
      </c>
      <c r="BN51">
        <v>0</v>
      </c>
      <c r="BO51" t="s">
        <v>74</v>
      </c>
      <c r="BP51">
        <v>1</v>
      </c>
      <c r="BQ51">
        <v>30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E51">
        <v>30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49"/>
        <v>10191.31</v>
      </c>
      <c r="CQ51">
        <f t="shared" si="50"/>
        <v>3902.92</v>
      </c>
      <c r="CR51">
        <f t="shared" si="51"/>
        <v>0</v>
      </c>
      <c r="CS51">
        <f t="shared" si="52"/>
        <v>0</v>
      </c>
      <c r="CT51">
        <f t="shared" si="53"/>
        <v>0</v>
      </c>
      <c r="CU51">
        <f t="shared" si="54"/>
        <v>0</v>
      </c>
      <c r="CV51">
        <f t="shared" si="55"/>
        <v>0</v>
      </c>
      <c r="CW51">
        <f t="shared" si="56"/>
        <v>0</v>
      </c>
      <c r="CX51">
        <f t="shared" si="57"/>
        <v>0</v>
      </c>
      <c r="CY51">
        <f>S51*(BZ51/100)</f>
        <v>0</v>
      </c>
      <c r="CZ51">
        <f>S51*(CA51/100)</f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114</v>
      </c>
      <c r="DO51">
        <v>80</v>
      </c>
      <c r="DP51">
        <v>1</v>
      </c>
      <c r="DQ51">
        <v>1</v>
      </c>
      <c r="DU51">
        <v>1007</v>
      </c>
      <c r="DV51" t="s">
        <v>51</v>
      </c>
      <c r="DW51" t="s">
        <v>51</v>
      </c>
      <c r="DX51">
        <v>1</v>
      </c>
      <c r="EE51">
        <v>52538855</v>
      </c>
      <c r="EF51">
        <v>30</v>
      </c>
      <c r="EG51" t="s">
        <v>19</v>
      </c>
      <c r="EH51">
        <v>0</v>
      </c>
      <c r="EI51" t="s">
        <v>3</v>
      </c>
      <c r="EJ51">
        <v>1</v>
      </c>
      <c r="EK51">
        <v>235</v>
      </c>
      <c r="EL51" t="s">
        <v>71</v>
      </c>
      <c r="EM51" t="s">
        <v>72</v>
      </c>
      <c r="EO51" t="s">
        <v>3</v>
      </c>
      <c r="EQ51">
        <v>0</v>
      </c>
      <c r="ER51">
        <v>631.54</v>
      </c>
      <c r="ES51">
        <v>631.54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58"/>
        <v>0</v>
      </c>
      <c r="FS51">
        <v>0</v>
      </c>
      <c r="FX51">
        <v>114</v>
      </c>
      <c r="FY51">
        <v>80</v>
      </c>
      <c r="GA51" t="s">
        <v>3</v>
      </c>
      <c r="GD51">
        <v>0</v>
      </c>
      <c r="GF51">
        <v>-836286109</v>
      </c>
      <c r="GG51">
        <v>2</v>
      </c>
      <c r="GH51">
        <v>1</v>
      </c>
      <c r="GI51">
        <v>2</v>
      </c>
      <c r="GJ51">
        <v>0</v>
      </c>
      <c r="GK51">
        <f>ROUND(R51*(S12)/100,2)</f>
        <v>0</v>
      </c>
      <c r="GL51">
        <f t="shared" si="59"/>
        <v>0</v>
      </c>
      <c r="GM51">
        <f t="shared" si="60"/>
        <v>10191.31</v>
      </c>
      <c r="GN51">
        <f t="shared" si="61"/>
        <v>10191.31</v>
      </c>
      <c r="GO51">
        <f t="shared" si="62"/>
        <v>0</v>
      </c>
      <c r="GP51">
        <f t="shared" si="63"/>
        <v>0</v>
      </c>
      <c r="GR51">
        <v>0</v>
      </c>
      <c r="GS51">
        <v>3</v>
      </c>
      <c r="GT51">
        <v>0</v>
      </c>
      <c r="GU51" t="s">
        <v>3</v>
      </c>
      <c r="GV51">
        <f t="shared" si="64"/>
        <v>0</v>
      </c>
      <c r="GW51">
        <v>1</v>
      </c>
      <c r="GX51">
        <f t="shared" si="65"/>
        <v>0</v>
      </c>
      <c r="HA51">
        <v>0</v>
      </c>
      <c r="HB51">
        <v>0</v>
      </c>
      <c r="HC51">
        <f t="shared" si="66"/>
        <v>0</v>
      </c>
      <c r="HE51" t="s">
        <v>3</v>
      </c>
      <c r="HF51" t="s">
        <v>3</v>
      </c>
      <c r="IK51">
        <v>0</v>
      </c>
    </row>
    <row r="52" spans="1:245" x14ac:dyDescent="0.2">
      <c r="A52">
        <v>17</v>
      </c>
      <c r="B52">
        <v>1</v>
      </c>
      <c r="C52">
        <f>ROW(SmtRes!A61)</f>
        <v>61</v>
      </c>
      <c r="D52">
        <f>ROW(EtalonRes!A61)</f>
        <v>61</v>
      </c>
      <c r="E52" t="s">
        <v>77</v>
      </c>
      <c r="F52" t="s">
        <v>78</v>
      </c>
      <c r="G52" t="s">
        <v>79</v>
      </c>
      <c r="H52" t="s">
        <v>80</v>
      </c>
      <c r="I52">
        <v>2</v>
      </c>
      <c r="J52">
        <v>0</v>
      </c>
      <c r="O52">
        <f t="shared" si="29"/>
        <v>136.1</v>
      </c>
      <c r="P52">
        <f t="shared" si="30"/>
        <v>0</v>
      </c>
      <c r="Q52">
        <f t="shared" si="31"/>
        <v>40.6</v>
      </c>
      <c r="R52">
        <f t="shared" si="32"/>
        <v>4.38</v>
      </c>
      <c r="S52">
        <f t="shared" si="33"/>
        <v>95.5</v>
      </c>
      <c r="T52">
        <f t="shared" si="34"/>
        <v>0</v>
      </c>
      <c r="U52">
        <f t="shared" si="35"/>
        <v>7.54</v>
      </c>
      <c r="V52">
        <f t="shared" si="36"/>
        <v>0</v>
      </c>
      <c r="W52">
        <f t="shared" si="37"/>
        <v>0</v>
      </c>
      <c r="X52">
        <f t="shared" si="38"/>
        <v>108.87</v>
      </c>
      <c r="Y52">
        <f t="shared" si="39"/>
        <v>76.400000000000006</v>
      </c>
      <c r="AA52">
        <v>53286459</v>
      </c>
      <c r="AB52">
        <f t="shared" si="40"/>
        <v>68.05</v>
      </c>
      <c r="AC52">
        <f t="shared" si="41"/>
        <v>0</v>
      </c>
      <c r="AD52">
        <f t="shared" si="42"/>
        <v>20.3</v>
      </c>
      <c r="AE52">
        <f t="shared" si="43"/>
        <v>2.19</v>
      </c>
      <c r="AF52">
        <f t="shared" si="44"/>
        <v>47.75</v>
      </c>
      <c r="AG52">
        <f t="shared" si="45"/>
        <v>0</v>
      </c>
      <c r="AH52">
        <f t="shared" si="46"/>
        <v>3.77</v>
      </c>
      <c r="AI52">
        <f t="shared" si="47"/>
        <v>0</v>
      </c>
      <c r="AJ52">
        <f t="shared" si="48"/>
        <v>0</v>
      </c>
      <c r="AK52">
        <v>68.05</v>
      </c>
      <c r="AL52">
        <v>0</v>
      </c>
      <c r="AM52">
        <v>20.3</v>
      </c>
      <c r="AN52">
        <v>2.19</v>
      </c>
      <c r="AO52">
        <v>47.75</v>
      </c>
      <c r="AP52">
        <v>0</v>
      </c>
      <c r="AQ52">
        <v>3.77</v>
      </c>
      <c r="AR52">
        <v>0</v>
      </c>
      <c r="AS52">
        <v>0</v>
      </c>
      <c r="AT52">
        <v>114</v>
      </c>
      <c r="AU52">
        <v>80</v>
      </c>
      <c r="AV52">
        <v>1</v>
      </c>
      <c r="AW52">
        <v>1</v>
      </c>
      <c r="AZ52">
        <v>1</v>
      </c>
      <c r="BA52">
        <v>1</v>
      </c>
      <c r="BB52">
        <v>1</v>
      </c>
      <c r="BC52">
        <v>1</v>
      </c>
      <c r="BD52" t="s">
        <v>3</v>
      </c>
      <c r="BE52" t="s">
        <v>3</v>
      </c>
      <c r="BF52" t="s">
        <v>3</v>
      </c>
      <c r="BG52" t="s">
        <v>3</v>
      </c>
      <c r="BH52">
        <v>0</v>
      </c>
      <c r="BI52">
        <v>1</v>
      </c>
      <c r="BJ52" t="s">
        <v>81</v>
      </c>
      <c r="BM52">
        <v>1387</v>
      </c>
      <c r="BN52">
        <v>0</v>
      </c>
      <c r="BO52" t="s">
        <v>3</v>
      </c>
      <c r="BP52">
        <v>0</v>
      </c>
      <c r="BQ52">
        <v>30</v>
      </c>
      <c r="BR52">
        <v>0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 t="s">
        <v>3</v>
      </c>
      <c r="BZ52">
        <v>114</v>
      </c>
      <c r="CA52">
        <v>80</v>
      </c>
      <c r="CE52">
        <v>30</v>
      </c>
      <c r="CF52">
        <v>0</v>
      </c>
      <c r="CG52">
        <v>0</v>
      </c>
      <c r="CM52">
        <v>0</v>
      </c>
      <c r="CN52" t="s">
        <v>3</v>
      </c>
      <c r="CO52">
        <v>0</v>
      </c>
      <c r="CP52">
        <f t="shared" si="49"/>
        <v>136.1</v>
      </c>
      <c r="CQ52">
        <f t="shared" si="50"/>
        <v>0</v>
      </c>
      <c r="CR52">
        <f t="shared" si="51"/>
        <v>20.3</v>
      </c>
      <c r="CS52">
        <f t="shared" si="52"/>
        <v>2.19</v>
      </c>
      <c r="CT52">
        <f t="shared" si="53"/>
        <v>47.75</v>
      </c>
      <c r="CU52">
        <f t="shared" si="54"/>
        <v>0</v>
      </c>
      <c r="CV52">
        <f t="shared" si="55"/>
        <v>3.77</v>
      </c>
      <c r="CW52">
        <f t="shared" si="56"/>
        <v>0</v>
      </c>
      <c r="CX52">
        <f t="shared" si="57"/>
        <v>0</v>
      </c>
      <c r="CY52">
        <f>((S52*BZ52)/100)</f>
        <v>108.87</v>
      </c>
      <c r="CZ52">
        <f>((S52*CA52)/100)</f>
        <v>76.400000000000006</v>
      </c>
      <c r="DC52" t="s">
        <v>3</v>
      </c>
      <c r="DD52" t="s">
        <v>3</v>
      </c>
      <c r="DE52" t="s">
        <v>3</v>
      </c>
      <c r="DF52" t="s">
        <v>3</v>
      </c>
      <c r="DG52" t="s">
        <v>3</v>
      </c>
      <c r="DH52" t="s">
        <v>3</v>
      </c>
      <c r="DI52" t="s">
        <v>3</v>
      </c>
      <c r="DJ52" t="s">
        <v>3</v>
      </c>
      <c r="DK52" t="s">
        <v>3</v>
      </c>
      <c r="DL52" t="s">
        <v>3</v>
      </c>
      <c r="DM52" t="s">
        <v>3</v>
      </c>
      <c r="DN52">
        <v>0</v>
      </c>
      <c r="DO52">
        <v>0</v>
      </c>
      <c r="DP52">
        <v>1</v>
      </c>
      <c r="DQ52">
        <v>1</v>
      </c>
      <c r="DU52">
        <v>1013</v>
      </c>
      <c r="DV52" t="s">
        <v>80</v>
      </c>
      <c r="DW52" t="s">
        <v>80</v>
      </c>
      <c r="DX52">
        <v>1</v>
      </c>
      <c r="EE52">
        <v>52540007</v>
      </c>
      <c r="EF52">
        <v>30</v>
      </c>
      <c r="EG52" t="s">
        <v>19</v>
      </c>
      <c r="EH52">
        <v>0</v>
      </c>
      <c r="EI52" t="s">
        <v>3</v>
      </c>
      <c r="EJ52">
        <v>1</v>
      </c>
      <c r="EK52">
        <v>1387</v>
      </c>
      <c r="EL52" t="s">
        <v>82</v>
      </c>
      <c r="EM52" t="s">
        <v>83</v>
      </c>
      <c r="EO52" t="s">
        <v>3</v>
      </c>
      <c r="EQ52">
        <v>1441792</v>
      </c>
      <c r="ER52">
        <v>68.05</v>
      </c>
      <c r="ES52">
        <v>0</v>
      </c>
      <c r="ET52">
        <v>20.3</v>
      </c>
      <c r="EU52">
        <v>2.19</v>
      </c>
      <c r="EV52">
        <v>47.75</v>
      </c>
      <c r="EW52">
        <v>3.77</v>
      </c>
      <c r="EX52">
        <v>0</v>
      </c>
      <c r="EY52">
        <v>0</v>
      </c>
      <c r="FQ52">
        <v>0</v>
      </c>
      <c r="FR52">
        <f t="shared" si="58"/>
        <v>0</v>
      </c>
      <c r="FS52">
        <v>0</v>
      </c>
      <c r="FX52">
        <v>114</v>
      </c>
      <c r="FY52">
        <v>80</v>
      </c>
      <c r="GA52" t="s">
        <v>3</v>
      </c>
      <c r="GD52">
        <v>0</v>
      </c>
      <c r="GF52">
        <v>-709317713</v>
      </c>
      <c r="GG52">
        <v>2</v>
      </c>
      <c r="GH52">
        <v>1</v>
      </c>
      <c r="GI52">
        <v>-2</v>
      </c>
      <c r="GJ52">
        <v>0</v>
      </c>
      <c r="GK52">
        <f>ROUND(R52*(R12)/100,2)</f>
        <v>7.67</v>
      </c>
      <c r="GL52">
        <f t="shared" si="59"/>
        <v>0</v>
      </c>
      <c r="GM52">
        <f t="shared" si="60"/>
        <v>329.04</v>
      </c>
      <c r="GN52">
        <f t="shared" si="61"/>
        <v>329.04</v>
      </c>
      <c r="GO52">
        <f t="shared" si="62"/>
        <v>0</v>
      </c>
      <c r="GP52">
        <f t="shared" si="63"/>
        <v>0</v>
      </c>
      <c r="GR52">
        <v>0</v>
      </c>
      <c r="GS52">
        <v>0</v>
      </c>
      <c r="GT52">
        <v>0</v>
      </c>
      <c r="GU52" t="s">
        <v>3</v>
      </c>
      <c r="GV52">
        <f t="shared" si="64"/>
        <v>0</v>
      </c>
      <c r="GW52">
        <v>1</v>
      </c>
      <c r="GX52">
        <f t="shared" si="65"/>
        <v>0</v>
      </c>
      <c r="HA52">
        <v>0</v>
      </c>
      <c r="HB52">
        <v>0</v>
      </c>
      <c r="HC52">
        <f t="shared" si="66"/>
        <v>0</v>
      </c>
      <c r="HE52" t="s">
        <v>3</v>
      </c>
      <c r="HF52" t="s">
        <v>3</v>
      </c>
      <c r="IK52">
        <v>0</v>
      </c>
    </row>
    <row r="53" spans="1:245" x14ac:dyDescent="0.2">
      <c r="A53">
        <v>17</v>
      </c>
      <c r="B53">
        <v>1</v>
      </c>
      <c r="C53">
        <f>ROW(SmtRes!A66)</f>
        <v>66</v>
      </c>
      <c r="D53">
        <f>ROW(EtalonRes!A66)</f>
        <v>66</v>
      </c>
      <c r="E53" t="s">
        <v>77</v>
      </c>
      <c r="F53" t="s">
        <v>78</v>
      </c>
      <c r="G53" t="s">
        <v>79</v>
      </c>
      <c r="H53" t="s">
        <v>80</v>
      </c>
      <c r="I53">
        <v>2</v>
      </c>
      <c r="J53">
        <v>0</v>
      </c>
      <c r="O53">
        <f t="shared" si="29"/>
        <v>2716.22</v>
      </c>
      <c r="P53">
        <f t="shared" si="30"/>
        <v>0</v>
      </c>
      <c r="Q53">
        <f t="shared" si="31"/>
        <v>345.91</v>
      </c>
      <c r="R53">
        <f t="shared" si="32"/>
        <v>108.71</v>
      </c>
      <c r="S53">
        <f t="shared" si="33"/>
        <v>2370.31</v>
      </c>
      <c r="T53">
        <f t="shared" si="34"/>
        <v>0</v>
      </c>
      <c r="U53">
        <f t="shared" si="35"/>
        <v>7.54</v>
      </c>
      <c r="V53">
        <f t="shared" si="36"/>
        <v>0</v>
      </c>
      <c r="W53">
        <f t="shared" si="37"/>
        <v>0</v>
      </c>
      <c r="X53">
        <f t="shared" si="38"/>
        <v>2180.69</v>
      </c>
      <c r="Y53">
        <f t="shared" si="39"/>
        <v>971.83</v>
      </c>
      <c r="AA53">
        <v>53286460</v>
      </c>
      <c r="AB53">
        <f t="shared" si="40"/>
        <v>68.05</v>
      </c>
      <c r="AC53">
        <f t="shared" si="41"/>
        <v>0</v>
      </c>
      <c r="AD53">
        <f t="shared" si="42"/>
        <v>20.3</v>
      </c>
      <c r="AE53">
        <f t="shared" si="43"/>
        <v>2.19</v>
      </c>
      <c r="AF53">
        <f t="shared" si="44"/>
        <v>47.75</v>
      </c>
      <c r="AG53">
        <f t="shared" si="45"/>
        <v>0</v>
      </c>
      <c r="AH53">
        <f t="shared" si="46"/>
        <v>3.77</v>
      </c>
      <c r="AI53">
        <f t="shared" si="47"/>
        <v>0</v>
      </c>
      <c r="AJ53">
        <f t="shared" si="48"/>
        <v>0</v>
      </c>
      <c r="AK53">
        <v>68.05</v>
      </c>
      <c r="AL53">
        <v>0</v>
      </c>
      <c r="AM53">
        <v>20.3</v>
      </c>
      <c r="AN53">
        <v>2.19</v>
      </c>
      <c r="AO53">
        <v>47.75</v>
      </c>
      <c r="AP53">
        <v>0</v>
      </c>
      <c r="AQ53">
        <v>3.77</v>
      </c>
      <c r="AR53">
        <v>0</v>
      </c>
      <c r="AS53">
        <v>0</v>
      </c>
      <c r="AT53">
        <v>92</v>
      </c>
      <c r="AU53">
        <v>41</v>
      </c>
      <c r="AV53">
        <v>1</v>
      </c>
      <c r="AW53">
        <v>1</v>
      </c>
      <c r="AZ53">
        <v>1</v>
      </c>
      <c r="BA53">
        <v>24.82</v>
      </c>
      <c r="BB53">
        <v>8.52</v>
      </c>
      <c r="BC53">
        <v>1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81</v>
      </c>
      <c r="BM53">
        <v>1387</v>
      </c>
      <c r="BN53">
        <v>0</v>
      </c>
      <c r="BO53" t="s">
        <v>78</v>
      </c>
      <c r="BP53">
        <v>1</v>
      </c>
      <c r="BQ53">
        <v>30</v>
      </c>
      <c r="BR53">
        <v>0</v>
      </c>
      <c r="BS53">
        <v>24.82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92</v>
      </c>
      <c r="CA53">
        <v>41</v>
      </c>
      <c r="CE53">
        <v>30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49"/>
        <v>2716.22</v>
      </c>
      <c r="CQ53">
        <f t="shared" si="50"/>
        <v>0</v>
      </c>
      <c r="CR53">
        <f t="shared" si="51"/>
        <v>172.96</v>
      </c>
      <c r="CS53">
        <f t="shared" si="52"/>
        <v>54.36</v>
      </c>
      <c r="CT53">
        <f t="shared" si="53"/>
        <v>1185.1600000000001</v>
      </c>
      <c r="CU53">
        <f t="shared" si="54"/>
        <v>0</v>
      </c>
      <c r="CV53">
        <f t="shared" si="55"/>
        <v>3.77</v>
      </c>
      <c r="CW53">
        <f t="shared" si="56"/>
        <v>0</v>
      </c>
      <c r="CX53">
        <f t="shared" si="57"/>
        <v>0</v>
      </c>
      <c r="CY53">
        <f>S53*(BZ53/100)</f>
        <v>2180.6851999999999</v>
      </c>
      <c r="CZ53">
        <f>S53*(CA53/100)</f>
        <v>971.82709999999997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114</v>
      </c>
      <c r="DO53">
        <v>80</v>
      </c>
      <c r="DP53">
        <v>1</v>
      </c>
      <c r="DQ53">
        <v>1</v>
      </c>
      <c r="DU53">
        <v>1013</v>
      </c>
      <c r="DV53" t="s">
        <v>80</v>
      </c>
      <c r="DW53" t="s">
        <v>80</v>
      </c>
      <c r="DX53">
        <v>1</v>
      </c>
      <c r="EE53">
        <v>52540007</v>
      </c>
      <c r="EF53">
        <v>30</v>
      </c>
      <c r="EG53" t="s">
        <v>19</v>
      </c>
      <c r="EH53">
        <v>0</v>
      </c>
      <c r="EI53" t="s">
        <v>3</v>
      </c>
      <c r="EJ53">
        <v>1</v>
      </c>
      <c r="EK53">
        <v>1387</v>
      </c>
      <c r="EL53" t="s">
        <v>82</v>
      </c>
      <c r="EM53" t="s">
        <v>83</v>
      </c>
      <c r="EO53" t="s">
        <v>3</v>
      </c>
      <c r="EQ53">
        <v>1441792</v>
      </c>
      <c r="ER53">
        <v>68.05</v>
      </c>
      <c r="ES53">
        <v>0</v>
      </c>
      <c r="ET53">
        <v>20.3</v>
      </c>
      <c r="EU53">
        <v>2.19</v>
      </c>
      <c r="EV53">
        <v>47.75</v>
      </c>
      <c r="EW53">
        <v>3.77</v>
      </c>
      <c r="EX53">
        <v>0</v>
      </c>
      <c r="EY53">
        <v>0</v>
      </c>
      <c r="FQ53">
        <v>0</v>
      </c>
      <c r="FR53">
        <f t="shared" si="58"/>
        <v>0</v>
      </c>
      <c r="FS53">
        <v>0</v>
      </c>
      <c r="FX53">
        <v>114</v>
      </c>
      <c r="FY53">
        <v>80</v>
      </c>
      <c r="GA53" t="s">
        <v>3</v>
      </c>
      <c r="GD53">
        <v>0</v>
      </c>
      <c r="GF53">
        <v>-709317713</v>
      </c>
      <c r="GG53">
        <v>2</v>
      </c>
      <c r="GH53">
        <v>1</v>
      </c>
      <c r="GI53">
        <v>2</v>
      </c>
      <c r="GJ53">
        <v>0</v>
      </c>
      <c r="GK53">
        <f>ROUND(R53*(S12)/100,2)</f>
        <v>170.67</v>
      </c>
      <c r="GL53">
        <f t="shared" si="59"/>
        <v>0</v>
      </c>
      <c r="GM53">
        <f t="shared" si="60"/>
        <v>6039.41</v>
      </c>
      <c r="GN53">
        <f t="shared" si="61"/>
        <v>6039.41</v>
      </c>
      <c r="GO53">
        <f t="shared" si="62"/>
        <v>0</v>
      </c>
      <c r="GP53">
        <f t="shared" si="63"/>
        <v>0</v>
      </c>
      <c r="GR53">
        <v>0</v>
      </c>
      <c r="GS53">
        <v>3</v>
      </c>
      <c r="GT53">
        <v>0</v>
      </c>
      <c r="GU53" t="s">
        <v>3</v>
      </c>
      <c r="GV53">
        <f t="shared" si="64"/>
        <v>0</v>
      </c>
      <c r="GW53">
        <v>1</v>
      </c>
      <c r="GX53">
        <f t="shared" si="65"/>
        <v>0</v>
      </c>
      <c r="HA53">
        <v>0</v>
      </c>
      <c r="HB53">
        <v>0</v>
      </c>
      <c r="HC53">
        <f t="shared" si="66"/>
        <v>0</v>
      </c>
      <c r="HE53" t="s">
        <v>3</v>
      </c>
      <c r="HF53" t="s">
        <v>3</v>
      </c>
      <c r="IK53">
        <v>0</v>
      </c>
    </row>
    <row r="54" spans="1:245" x14ac:dyDescent="0.2">
      <c r="A54">
        <v>18</v>
      </c>
      <c r="B54">
        <v>1</v>
      </c>
      <c r="C54">
        <v>61</v>
      </c>
      <c r="E54" t="s">
        <v>84</v>
      </c>
      <c r="F54" t="s">
        <v>61</v>
      </c>
      <c r="G54" t="s">
        <v>85</v>
      </c>
      <c r="H54" t="s">
        <v>63</v>
      </c>
      <c r="I54">
        <f>I52*J54</f>
        <v>2</v>
      </c>
      <c r="J54">
        <v>1</v>
      </c>
      <c r="O54">
        <f t="shared" si="29"/>
        <v>80080.22</v>
      </c>
      <c r="P54">
        <f t="shared" si="30"/>
        <v>80080.22</v>
      </c>
      <c r="Q54">
        <f t="shared" si="31"/>
        <v>0</v>
      </c>
      <c r="R54">
        <f t="shared" si="32"/>
        <v>0</v>
      </c>
      <c r="S54">
        <f t="shared" si="33"/>
        <v>0</v>
      </c>
      <c r="T54">
        <f t="shared" si="34"/>
        <v>0</v>
      </c>
      <c r="U54">
        <f t="shared" si="35"/>
        <v>0</v>
      </c>
      <c r="V54">
        <f t="shared" si="36"/>
        <v>0</v>
      </c>
      <c r="W54">
        <f t="shared" si="37"/>
        <v>0</v>
      </c>
      <c r="X54">
        <f t="shared" si="38"/>
        <v>0</v>
      </c>
      <c r="Y54">
        <f t="shared" si="39"/>
        <v>0</v>
      </c>
      <c r="AA54">
        <v>53286459</v>
      </c>
      <c r="AB54">
        <f t="shared" si="40"/>
        <v>40040.11</v>
      </c>
      <c r="AC54">
        <f t="shared" si="41"/>
        <v>40040.11</v>
      </c>
      <c r="AD54">
        <f t="shared" si="42"/>
        <v>0</v>
      </c>
      <c r="AE54">
        <f t="shared" si="43"/>
        <v>0</v>
      </c>
      <c r="AF54">
        <f t="shared" si="44"/>
        <v>0</v>
      </c>
      <c r="AG54">
        <f t="shared" si="45"/>
        <v>0</v>
      </c>
      <c r="AH54">
        <f t="shared" si="46"/>
        <v>0</v>
      </c>
      <c r="AI54">
        <f t="shared" si="47"/>
        <v>0</v>
      </c>
      <c r="AJ54">
        <f t="shared" si="48"/>
        <v>0</v>
      </c>
      <c r="AK54">
        <v>40040.11</v>
      </c>
      <c r="AL54">
        <v>40040.11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114</v>
      </c>
      <c r="AU54">
        <v>80</v>
      </c>
      <c r="AV54">
        <v>1</v>
      </c>
      <c r="AW54">
        <v>1</v>
      </c>
      <c r="AZ54">
        <v>1</v>
      </c>
      <c r="BA54">
        <v>1</v>
      </c>
      <c r="BB54">
        <v>1</v>
      </c>
      <c r="BC54">
        <v>1</v>
      </c>
      <c r="BD54" t="s">
        <v>3</v>
      </c>
      <c r="BE54" t="s">
        <v>3</v>
      </c>
      <c r="BF54" t="s">
        <v>3</v>
      </c>
      <c r="BG54" t="s">
        <v>3</v>
      </c>
      <c r="BH54">
        <v>3</v>
      </c>
      <c r="BI54">
        <v>1</v>
      </c>
      <c r="BJ54" t="s">
        <v>3</v>
      </c>
      <c r="BM54">
        <v>1387</v>
      </c>
      <c r="BN54">
        <v>0</v>
      </c>
      <c r="BO54" t="s">
        <v>3</v>
      </c>
      <c r="BP54">
        <v>0</v>
      </c>
      <c r="BQ54">
        <v>30</v>
      </c>
      <c r="BR54">
        <v>0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Y54" t="s">
        <v>3</v>
      </c>
      <c r="BZ54">
        <v>114</v>
      </c>
      <c r="CA54">
        <v>80</v>
      </c>
      <c r="CE54">
        <v>30</v>
      </c>
      <c r="CF54">
        <v>0</v>
      </c>
      <c r="CG54">
        <v>0</v>
      </c>
      <c r="CM54">
        <v>0</v>
      </c>
      <c r="CN54" t="s">
        <v>3</v>
      </c>
      <c r="CO54">
        <v>0</v>
      </c>
      <c r="CP54">
        <f t="shared" si="49"/>
        <v>80080.22</v>
      </c>
      <c r="CQ54">
        <f t="shared" si="50"/>
        <v>40040.11</v>
      </c>
      <c r="CR54">
        <f t="shared" si="51"/>
        <v>0</v>
      </c>
      <c r="CS54">
        <f t="shared" si="52"/>
        <v>0</v>
      </c>
      <c r="CT54">
        <f t="shared" si="53"/>
        <v>0</v>
      </c>
      <c r="CU54">
        <f t="shared" si="54"/>
        <v>0</v>
      </c>
      <c r="CV54">
        <f t="shared" si="55"/>
        <v>0</v>
      </c>
      <c r="CW54">
        <f t="shared" si="56"/>
        <v>0</v>
      </c>
      <c r="CX54">
        <f t="shared" si="57"/>
        <v>0</v>
      </c>
      <c r="CY54">
        <f>((S54*BZ54)/100)</f>
        <v>0</v>
      </c>
      <c r="CZ54">
        <f>((S54*CA54)/100)</f>
        <v>0</v>
      </c>
      <c r="DC54" t="s">
        <v>3</v>
      </c>
      <c r="DD54" t="s">
        <v>3</v>
      </c>
      <c r="DE54" t="s">
        <v>3</v>
      </c>
      <c r="DF54" t="s">
        <v>3</v>
      </c>
      <c r="DG54" t="s">
        <v>3</v>
      </c>
      <c r="DH54" t="s">
        <v>3</v>
      </c>
      <c r="DI54" t="s">
        <v>3</v>
      </c>
      <c r="DJ54" t="s">
        <v>3</v>
      </c>
      <c r="DK54" t="s">
        <v>3</v>
      </c>
      <c r="DL54" t="s">
        <v>3</v>
      </c>
      <c r="DM54" t="s">
        <v>3</v>
      </c>
      <c r="DN54">
        <v>0</v>
      </c>
      <c r="DO54">
        <v>0</v>
      </c>
      <c r="DP54">
        <v>1</v>
      </c>
      <c r="DQ54">
        <v>1</v>
      </c>
      <c r="DU54">
        <v>1013</v>
      </c>
      <c r="DV54" t="s">
        <v>63</v>
      </c>
      <c r="DW54" t="s">
        <v>63</v>
      </c>
      <c r="DX54">
        <v>1</v>
      </c>
      <c r="EE54">
        <v>52540007</v>
      </c>
      <c r="EF54">
        <v>30</v>
      </c>
      <c r="EG54" t="s">
        <v>19</v>
      </c>
      <c r="EH54">
        <v>0</v>
      </c>
      <c r="EI54" t="s">
        <v>3</v>
      </c>
      <c r="EJ54">
        <v>1</v>
      </c>
      <c r="EK54">
        <v>1387</v>
      </c>
      <c r="EL54" t="s">
        <v>82</v>
      </c>
      <c r="EM54" t="s">
        <v>83</v>
      </c>
      <c r="EO54" t="s">
        <v>3</v>
      </c>
      <c r="EQ54">
        <v>786432</v>
      </c>
      <c r="ER54">
        <v>0</v>
      </c>
      <c r="ES54">
        <v>40040.11</v>
      </c>
      <c r="ET54">
        <v>0</v>
      </c>
      <c r="EU54">
        <v>0</v>
      </c>
      <c r="EV54">
        <v>0</v>
      </c>
      <c r="EW54">
        <v>0</v>
      </c>
      <c r="EX54">
        <v>0</v>
      </c>
      <c r="FQ54">
        <v>0</v>
      </c>
      <c r="FR54">
        <f t="shared" si="58"/>
        <v>0</v>
      </c>
      <c r="FS54">
        <v>0</v>
      </c>
      <c r="FX54">
        <v>114</v>
      </c>
      <c r="FY54">
        <v>80</v>
      </c>
      <c r="GA54" t="s">
        <v>86</v>
      </c>
      <c r="GD54">
        <v>0</v>
      </c>
      <c r="GF54">
        <v>-664818374</v>
      </c>
      <c r="GG54">
        <v>2</v>
      </c>
      <c r="GH54">
        <v>4</v>
      </c>
      <c r="GI54">
        <v>-2</v>
      </c>
      <c r="GJ54">
        <v>0</v>
      </c>
      <c r="GK54">
        <f>ROUND(R54*(R12)/100,2)</f>
        <v>0</v>
      </c>
      <c r="GL54">
        <f t="shared" si="59"/>
        <v>0</v>
      </c>
      <c r="GM54">
        <f t="shared" si="60"/>
        <v>80080.22</v>
      </c>
      <c r="GN54">
        <f t="shared" si="61"/>
        <v>80080.22</v>
      </c>
      <c r="GO54">
        <f t="shared" si="62"/>
        <v>0</v>
      </c>
      <c r="GP54">
        <f t="shared" si="63"/>
        <v>0</v>
      </c>
      <c r="GR54">
        <v>0</v>
      </c>
      <c r="GS54">
        <v>2</v>
      </c>
      <c r="GT54">
        <v>0</v>
      </c>
      <c r="GU54" t="s">
        <v>3</v>
      </c>
      <c r="GV54">
        <f t="shared" si="64"/>
        <v>0</v>
      </c>
      <c r="GW54">
        <v>1</v>
      </c>
      <c r="GX54">
        <f t="shared" si="65"/>
        <v>0</v>
      </c>
      <c r="HA54">
        <v>0</v>
      </c>
      <c r="HB54">
        <v>0</v>
      </c>
      <c r="HC54">
        <f t="shared" si="66"/>
        <v>0</v>
      </c>
      <c r="HE54" t="s">
        <v>31</v>
      </c>
      <c r="HF54" t="s">
        <v>65</v>
      </c>
      <c r="IK54">
        <v>0</v>
      </c>
    </row>
    <row r="55" spans="1:245" x14ac:dyDescent="0.2">
      <c r="A55">
        <v>18</v>
      </c>
      <c r="B55">
        <v>1</v>
      </c>
      <c r="C55">
        <v>66</v>
      </c>
      <c r="E55" t="s">
        <v>84</v>
      </c>
      <c r="F55" t="s">
        <v>61</v>
      </c>
      <c r="G55" t="s">
        <v>85</v>
      </c>
      <c r="H55" t="s">
        <v>63</v>
      </c>
      <c r="I55">
        <f>I53*J55</f>
        <v>2</v>
      </c>
      <c r="J55">
        <v>1</v>
      </c>
      <c r="O55">
        <f t="shared" si="29"/>
        <v>452453.24</v>
      </c>
      <c r="P55">
        <f t="shared" si="30"/>
        <v>452453.24</v>
      </c>
      <c r="Q55">
        <f t="shared" si="31"/>
        <v>0</v>
      </c>
      <c r="R55">
        <f t="shared" si="32"/>
        <v>0</v>
      </c>
      <c r="S55">
        <f t="shared" si="33"/>
        <v>0</v>
      </c>
      <c r="T55">
        <f t="shared" si="34"/>
        <v>0</v>
      </c>
      <c r="U55">
        <f t="shared" si="35"/>
        <v>0</v>
      </c>
      <c r="V55">
        <f t="shared" si="36"/>
        <v>0</v>
      </c>
      <c r="W55">
        <f t="shared" si="37"/>
        <v>0</v>
      </c>
      <c r="X55">
        <f t="shared" si="38"/>
        <v>0</v>
      </c>
      <c r="Y55">
        <f t="shared" si="39"/>
        <v>0</v>
      </c>
      <c r="AA55">
        <v>53286460</v>
      </c>
      <c r="AB55">
        <f t="shared" si="40"/>
        <v>40040.11</v>
      </c>
      <c r="AC55">
        <f t="shared" si="41"/>
        <v>40040.11</v>
      </c>
      <c r="AD55">
        <f t="shared" si="42"/>
        <v>0</v>
      </c>
      <c r="AE55">
        <f t="shared" si="43"/>
        <v>0</v>
      </c>
      <c r="AF55">
        <f t="shared" si="44"/>
        <v>0</v>
      </c>
      <c r="AG55">
        <f t="shared" si="45"/>
        <v>0</v>
      </c>
      <c r="AH55">
        <f t="shared" si="46"/>
        <v>0</v>
      </c>
      <c r="AI55">
        <f t="shared" si="47"/>
        <v>0</v>
      </c>
      <c r="AJ55">
        <f t="shared" si="48"/>
        <v>0</v>
      </c>
      <c r="AK55">
        <v>40040.11</v>
      </c>
      <c r="AL55">
        <v>40040.11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5.65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1387</v>
      </c>
      <c r="BN55">
        <v>0</v>
      </c>
      <c r="BO55" t="s">
        <v>3</v>
      </c>
      <c r="BP55">
        <v>0</v>
      </c>
      <c r="BQ55">
        <v>30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E55">
        <v>30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49"/>
        <v>452453.24</v>
      </c>
      <c r="CQ55">
        <f t="shared" si="50"/>
        <v>226226.62</v>
      </c>
      <c r="CR55">
        <f t="shared" si="51"/>
        <v>0</v>
      </c>
      <c r="CS55">
        <f t="shared" si="52"/>
        <v>0</v>
      </c>
      <c r="CT55">
        <f t="shared" si="53"/>
        <v>0</v>
      </c>
      <c r="CU55">
        <f t="shared" si="54"/>
        <v>0</v>
      </c>
      <c r="CV55">
        <f t="shared" si="55"/>
        <v>0</v>
      </c>
      <c r="CW55">
        <f t="shared" si="56"/>
        <v>0</v>
      </c>
      <c r="CX55">
        <f t="shared" si="57"/>
        <v>0</v>
      </c>
      <c r="CY55">
        <f>S55*(BZ55/100)</f>
        <v>0</v>
      </c>
      <c r="CZ55">
        <f>S55*(CA55/100)</f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114</v>
      </c>
      <c r="DO55">
        <v>80</v>
      </c>
      <c r="DP55">
        <v>1</v>
      </c>
      <c r="DQ55">
        <v>1</v>
      </c>
      <c r="DU55">
        <v>1013</v>
      </c>
      <c r="DV55" t="s">
        <v>63</v>
      </c>
      <c r="DW55" t="s">
        <v>63</v>
      </c>
      <c r="DX55">
        <v>1</v>
      </c>
      <c r="EE55">
        <v>52540007</v>
      </c>
      <c r="EF55">
        <v>30</v>
      </c>
      <c r="EG55" t="s">
        <v>19</v>
      </c>
      <c r="EH55">
        <v>0</v>
      </c>
      <c r="EI55" t="s">
        <v>3</v>
      </c>
      <c r="EJ55">
        <v>1</v>
      </c>
      <c r="EK55">
        <v>1387</v>
      </c>
      <c r="EL55" t="s">
        <v>82</v>
      </c>
      <c r="EM55" t="s">
        <v>83</v>
      </c>
      <c r="EO55" t="s">
        <v>3</v>
      </c>
      <c r="EQ55">
        <v>786432</v>
      </c>
      <c r="ER55">
        <v>40040.11</v>
      </c>
      <c r="ES55">
        <v>40040.11</v>
      </c>
      <c r="ET55">
        <v>0</v>
      </c>
      <c r="EU55">
        <v>0</v>
      </c>
      <c r="EV55">
        <v>0</v>
      </c>
      <c r="EW55">
        <v>0</v>
      </c>
      <c r="EX55">
        <v>0</v>
      </c>
      <c r="EZ55">
        <v>5</v>
      </c>
      <c r="FC55">
        <v>1</v>
      </c>
      <c r="FD55">
        <v>18</v>
      </c>
      <c r="FF55">
        <v>263565</v>
      </c>
      <c r="FQ55">
        <v>0</v>
      </c>
      <c r="FR55">
        <f t="shared" si="58"/>
        <v>0</v>
      </c>
      <c r="FS55">
        <v>0</v>
      </c>
      <c r="FX55">
        <v>114</v>
      </c>
      <c r="FY55">
        <v>80</v>
      </c>
      <c r="GA55" t="s">
        <v>86</v>
      </c>
      <c r="GD55">
        <v>0</v>
      </c>
      <c r="GF55">
        <v>-664818374</v>
      </c>
      <c r="GG55">
        <v>2</v>
      </c>
      <c r="GH55">
        <v>3</v>
      </c>
      <c r="GI55">
        <v>5</v>
      </c>
      <c r="GJ55">
        <v>0</v>
      </c>
      <c r="GK55">
        <f>ROUND(R55*(S12)/100,2)</f>
        <v>0</v>
      </c>
      <c r="GL55">
        <f t="shared" si="59"/>
        <v>0</v>
      </c>
      <c r="GM55">
        <f t="shared" si="60"/>
        <v>452453.24</v>
      </c>
      <c r="GN55">
        <f t="shared" si="61"/>
        <v>452453.24</v>
      </c>
      <c r="GO55">
        <f t="shared" si="62"/>
        <v>0</v>
      </c>
      <c r="GP55">
        <f t="shared" si="63"/>
        <v>0</v>
      </c>
      <c r="GR55">
        <v>1</v>
      </c>
      <c r="GS55">
        <v>1</v>
      </c>
      <c r="GT55">
        <v>0</v>
      </c>
      <c r="GU55" t="s">
        <v>3</v>
      </c>
      <c r="GV55">
        <f t="shared" si="64"/>
        <v>0</v>
      </c>
      <c r="GW55">
        <v>1</v>
      </c>
      <c r="GX55">
        <f t="shared" si="65"/>
        <v>0</v>
      </c>
      <c r="HA55">
        <v>0</v>
      </c>
      <c r="HB55">
        <v>0</v>
      </c>
      <c r="HC55">
        <f t="shared" si="66"/>
        <v>0</v>
      </c>
      <c r="HE55" t="s">
        <v>31</v>
      </c>
      <c r="HF55" t="s">
        <v>65</v>
      </c>
      <c r="IK55">
        <v>0</v>
      </c>
    </row>
    <row r="56" spans="1:245" x14ac:dyDescent="0.2">
      <c r="A56">
        <v>17</v>
      </c>
      <c r="B56">
        <v>1</v>
      </c>
      <c r="C56">
        <f>ROW(SmtRes!A75)</f>
        <v>75</v>
      </c>
      <c r="D56">
        <f>ROW(EtalonRes!A75)</f>
        <v>75</v>
      </c>
      <c r="E56" t="s">
        <v>87</v>
      </c>
      <c r="F56" t="s">
        <v>88</v>
      </c>
      <c r="G56" t="s">
        <v>89</v>
      </c>
      <c r="H56" t="s">
        <v>90</v>
      </c>
      <c r="I56">
        <f>ROUND((((0.1/100)*18)/18*4)/2,9)</f>
        <v>2E-3</v>
      </c>
      <c r="J56">
        <v>0</v>
      </c>
      <c r="O56">
        <f t="shared" si="29"/>
        <v>10.92</v>
      </c>
      <c r="P56">
        <f t="shared" si="30"/>
        <v>0.1</v>
      </c>
      <c r="Q56">
        <f t="shared" si="31"/>
        <v>10.37</v>
      </c>
      <c r="R56">
        <f t="shared" si="32"/>
        <v>0.96</v>
      </c>
      <c r="S56">
        <f t="shared" si="33"/>
        <v>0.45</v>
      </c>
      <c r="T56">
        <f t="shared" si="34"/>
        <v>0</v>
      </c>
      <c r="U56">
        <f t="shared" si="35"/>
        <v>4.3200000000000002E-2</v>
      </c>
      <c r="V56">
        <f t="shared" si="36"/>
        <v>0</v>
      </c>
      <c r="W56">
        <f t="shared" si="37"/>
        <v>0</v>
      </c>
      <c r="X56">
        <f t="shared" si="38"/>
        <v>0.72</v>
      </c>
      <c r="Y56">
        <f t="shared" si="39"/>
        <v>0.48</v>
      </c>
      <c r="AA56">
        <v>53286459</v>
      </c>
      <c r="AB56">
        <f t="shared" si="40"/>
        <v>5460.47</v>
      </c>
      <c r="AC56">
        <f t="shared" si="41"/>
        <v>49.49</v>
      </c>
      <c r="AD56">
        <f t="shared" si="42"/>
        <v>5183.75</v>
      </c>
      <c r="AE56">
        <f t="shared" si="43"/>
        <v>481.08</v>
      </c>
      <c r="AF56">
        <f t="shared" si="44"/>
        <v>227.23</v>
      </c>
      <c r="AG56">
        <f t="shared" si="45"/>
        <v>0</v>
      </c>
      <c r="AH56">
        <f t="shared" si="46"/>
        <v>21.6</v>
      </c>
      <c r="AI56">
        <f t="shared" si="47"/>
        <v>0</v>
      </c>
      <c r="AJ56">
        <f t="shared" si="48"/>
        <v>0</v>
      </c>
      <c r="AK56">
        <v>5460.47</v>
      </c>
      <c r="AL56">
        <v>49.49</v>
      </c>
      <c r="AM56">
        <v>5183.75</v>
      </c>
      <c r="AN56">
        <v>481.08</v>
      </c>
      <c r="AO56">
        <v>227.23</v>
      </c>
      <c r="AP56">
        <v>0</v>
      </c>
      <c r="AQ56">
        <v>21.6</v>
      </c>
      <c r="AR56">
        <v>0</v>
      </c>
      <c r="AS56">
        <v>0</v>
      </c>
      <c r="AT56">
        <v>161</v>
      </c>
      <c r="AU56">
        <v>107</v>
      </c>
      <c r="AV56">
        <v>1</v>
      </c>
      <c r="AW56">
        <v>1</v>
      </c>
      <c r="AZ56">
        <v>1</v>
      </c>
      <c r="BA56">
        <v>1</v>
      </c>
      <c r="BB56">
        <v>1</v>
      </c>
      <c r="BC56">
        <v>1</v>
      </c>
      <c r="BD56" t="s">
        <v>3</v>
      </c>
      <c r="BE56" t="s">
        <v>3</v>
      </c>
      <c r="BF56" t="s">
        <v>3</v>
      </c>
      <c r="BG56" t="s">
        <v>3</v>
      </c>
      <c r="BH56">
        <v>0</v>
      </c>
      <c r="BI56">
        <v>1</v>
      </c>
      <c r="BJ56" t="s">
        <v>91</v>
      </c>
      <c r="BM56">
        <v>146</v>
      </c>
      <c r="BN56">
        <v>0</v>
      </c>
      <c r="BO56" t="s">
        <v>3</v>
      </c>
      <c r="BP56">
        <v>0</v>
      </c>
      <c r="BQ56">
        <v>30</v>
      </c>
      <c r="BR56">
        <v>0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Y56" t="s">
        <v>3</v>
      </c>
      <c r="BZ56">
        <v>161</v>
      </c>
      <c r="CA56">
        <v>107</v>
      </c>
      <c r="CE56">
        <v>30</v>
      </c>
      <c r="CF56">
        <v>0</v>
      </c>
      <c r="CG56">
        <v>0</v>
      </c>
      <c r="CM56">
        <v>0</v>
      </c>
      <c r="CN56" t="s">
        <v>3</v>
      </c>
      <c r="CO56">
        <v>0</v>
      </c>
      <c r="CP56">
        <f t="shared" si="49"/>
        <v>10.919999999999998</v>
      </c>
      <c r="CQ56">
        <f t="shared" si="50"/>
        <v>49.49</v>
      </c>
      <c r="CR56">
        <f t="shared" si="51"/>
        <v>5183.75</v>
      </c>
      <c r="CS56">
        <f t="shared" si="52"/>
        <v>481.08</v>
      </c>
      <c r="CT56">
        <f t="shared" si="53"/>
        <v>227.23</v>
      </c>
      <c r="CU56">
        <f t="shared" si="54"/>
        <v>0</v>
      </c>
      <c r="CV56">
        <f t="shared" si="55"/>
        <v>21.6</v>
      </c>
      <c r="CW56">
        <f t="shared" si="56"/>
        <v>0</v>
      </c>
      <c r="CX56">
        <f t="shared" si="57"/>
        <v>0</v>
      </c>
      <c r="CY56">
        <f>((S56*BZ56)/100)</f>
        <v>0.72450000000000003</v>
      </c>
      <c r="CZ56">
        <f>((S56*CA56)/100)</f>
        <v>0.48149999999999998</v>
      </c>
      <c r="DC56" t="s">
        <v>3</v>
      </c>
      <c r="DD56" t="s">
        <v>3</v>
      </c>
      <c r="DE56" t="s">
        <v>3</v>
      </c>
      <c r="DF56" t="s">
        <v>3</v>
      </c>
      <c r="DG56" t="s">
        <v>3</v>
      </c>
      <c r="DH56" t="s">
        <v>3</v>
      </c>
      <c r="DI56" t="s">
        <v>3</v>
      </c>
      <c r="DJ56" t="s">
        <v>3</v>
      </c>
      <c r="DK56" t="s">
        <v>3</v>
      </c>
      <c r="DL56" t="s">
        <v>3</v>
      </c>
      <c r="DM56" t="s">
        <v>3</v>
      </c>
      <c r="DN56">
        <v>0</v>
      </c>
      <c r="DO56">
        <v>0</v>
      </c>
      <c r="DP56">
        <v>1</v>
      </c>
      <c r="DQ56">
        <v>1</v>
      </c>
      <c r="DU56">
        <v>1013</v>
      </c>
      <c r="DV56" t="s">
        <v>90</v>
      </c>
      <c r="DW56" t="s">
        <v>90</v>
      </c>
      <c r="DX56">
        <v>1</v>
      </c>
      <c r="EE56">
        <v>52538766</v>
      </c>
      <c r="EF56">
        <v>30</v>
      </c>
      <c r="EG56" t="s">
        <v>19</v>
      </c>
      <c r="EH56">
        <v>0</v>
      </c>
      <c r="EI56" t="s">
        <v>3</v>
      </c>
      <c r="EJ56">
        <v>1</v>
      </c>
      <c r="EK56">
        <v>146</v>
      </c>
      <c r="EL56" t="s">
        <v>92</v>
      </c>
      <c r="EM56" t="s">
        <v>93</v>
      </c>
      <c r="EO56" t="s">
        <v>3</v>
      </c>
      <c r="EQ56">
        <v>131072</v>
      </c>
      <c r="ER56">
        <v>5460.47</v>
      </c>
      <c r="ES56">
        <v>49.49</v>
      </c>
      <c r="ET56">
        <v>5183.75</v>
      </c>
      <c r="EU56">
        <v>481.08</v>
      </c>
      <c r="EV56">
        <v>227.23</v>
      </c>
      <c r="EW56">
        <v>21.6</v>
      </c>
      <c r="EX56">
        <v>0</v>
      </c>
      <c r="EY56">
        <v>0</v>
      </c>
      <c r="FQ56">
        <v>0</v>
      </c>
      <c r="FR56">
        <f t="shared" si="58"/>
        <v>0</v>
      </c>
      <c r="FS56">
        <v>0</v>
      </c>
      <c r="FX56">
        <v>161</v>
      </c>
      <c r="FY56">
        <v>107</v>
      </c>
      <c r="GA56" t="s">
        <v>3</v>
      </c>
      <c r="GD56">
        <v>0</v>
      </c>
      <c r="GF56">
        <v>1472964356</v>
      </c>
      <c r="GG56">
        <v>2</v>
      </c>
      <c r="GH56">
        <v>1</v>
      </c>
      <c r="GI56">
        <v>-2</v>
      </c>
      <c r="GJ56">
        <v>0</v>
      </c>
      <c r="GK56">
        <f>ROUND(R56*(R12)/100,2)</f>
        <v>1.68</v>
      </c>
      <c r="GL56">
        <f t="shared" si="59"/>
        <v>0</v>
      </c>
      <c r="GM56">
        <f t="shared" si="60"/>
        <v>13.8</v>
      </c>
      <c r="GN56">
        <f t="shared" si="61"/>
        <v>13.8</v>
      </c>
      <c r="GO56">
        <f t="shared" si="62"/>
        <v>0</v>
      </c>
      <c r="GP56">
        <f t="shared" si="63"/>
        <v>0</v>
      </c>
      <c r="GR56">
        <v>0</v>
      </c>
      <c r="GS56">
        <v>0</v>
      </c>
      <c r="GT56">
        <v>0</v>
      </c>
      <c r="GU56" t="s">
        <v>3</v>
      </c>
      <c r="GV56">
        <f t="shared" si="64"/>
        <v>0</v>
      </c>
      <c r="GW56">
        <v>1</v>
      </c>
      <c r="GX56">
        <f t="shared" si="65"/>
        <v>0</v>
      </c>
      <c r="HA56">
        <v>0</v>
      </c>
      <c r="HB56">
        <v>0</v>
      </c>
      <c r="HC56">
        <f t="shared" si="66"/>
        <v>0</v>
      </c>
      <c r="HE56" t="s">
        <v>3</v>
      </c>
      <c r="HF56" t="s">
        <v>3</v>
      </c>
      <c r="IK56">
        <v>0</v>
      </c>
    </row>
    <row r="57" spans="1:245" x14ac:dyDescent="0.2">
      <c r="A57">
        <v>17</v>
      </c>
      <c r="B57">
        <v>1</v>
      </c>
      <c r="C57">
        <f>ROW(SmtRes!A84)</f>
        <v>84</v>
      </c>
      <c r="D57">
        <f>ROW(EtalonRes!A84)</f>
        <v>84</v>
      </c>
      <c r="E57" t="s">
        <v>87</v>
      </c>
      <c r="F57" t="s">
        <v>88</v>
      </c>
      <c r="G57" t="s">
        <v>89</v>
      </c>
      <c r="H57" t="s">
        <v>90</v>
      </c>
      <c r="I57">
        <f>ROUND((((0.1/100)*18)/18*4)/2,9)</f>
        <v>2E-3</v>
      </c>
      <c r="J57">
        <v>0</v>
      </c>
      <c r="O57">
        <f t="shared" si="29"/>
        <v>99.82</v>
      </c>
      <c r="P57">
        <f t="shared" si="30"/>
        <v>0.5</v>
      </c>
      <c r="Q57">
        <f t="shared" si="31"/>
        <v>88.15</v>
      </c>
      <c r="R57">
        <f t="shared" si="32"/>
        <v>23.83</v>
      </c>
      <c r="S57">
        <f t="shared" si="33"/>
        <v>11.17</v>
      </c>
      <c r="T57">
        <f t="shared" si="34"/>
        <v>0</v>
      </c>
      <c r="U57">
        <f t="shared" si="35"/>
        <v>4.3200000000000002E-2</v>
      </c>
      <c r="V57">
        <f t="shared" si="36"/>
        <v>0</v>
      </c>
      <c r="W57">
        <f t="shared" si="37"/>
        <v>0</v>
      </c>
      <c r="X57">
        <f t="shared" si="38"/>
        <v>14.63</v>
      </c>
      <c r="Y57">
        <f t="shared" si="39"/>
        <v>6.03</v>
      </c>
      <c r="AA57">
        <v>53286460</v>
      </c>
      <c r="AB57">
        <f t="shared" si="40"/>
        <v>5460.47</v>
      </c>
      <c r="AC57">
        <f t="shared" si="41"/>
        <v>49.49</v>
      </c>
      <c r="AD57">
        <f t="shared" si="42"/>
        <v>5183.75</v>
      </c>
      <c r="AE57">
        <f t="shared" si="43"/>
        <v>481.08</v>
      </c>
      <c r="AF57">
        <f t="shared" si="44"/>
        <v>227.23</v>
      </c>
      <c r="AG57">
        <f t="shared" si="45"/>
        <v>0</v>
      </c>
      <c r="AH57">
        <f t="shared" si="46"/>
        <v>21.6</v>
      </c>
      <c r="AI57">
        <f t="shared" si="47"/>
        <v>0</v>
      </c>
      <c r="AJ57">
        <f t="shared" si="48"/>
        <v>0</v>
      </c>
      <c r="AK57">
        <v>5460.47</v>
      </c>
      <c r="AL57">
        <v>49.49</v>
      </c>
      <c r="AM57">
        <v>5183.75</v>
      </c>
      <c r="AN57">
        <v>481.08</v>
      </c>
      <c r="AO57">
        <v>227.23</v>
      </c>
      <c r="AP57">
        <v>0</v>
      </c>
      <c r="AQ57">
        <v>21.6</v>
      </c>
      <c r="AR57">
        <v>0</v>
      </c>
      <c r="AS57">
        <v>0</v>
      </c>
      <c r="AT57">
        <v>131</v>
      </c>
      <c r="AU57">
        <v>54</v>
      </c>
      <c r="AV57">
        <v>1</v>
      </c>
      <c r="AW57">
        <v>1</v>
      </c>
      <c r="AZ57">
        <v>1</v>
      </c>
      <c r="BA57">
        <v>24.82</v>
      </c>
      <c r="BB57">
        <v>8.5</v>
      </c>
      <c r="BC57">
        <v>4.99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1</v>
      </c>
      <c r="BJ57" t="s">
        <v>91</v>
      </c>
      <c r="BM57">
        <v>146</v>
      </c>
      <c r="BN57">
        <v>0</v>
      </c>
      <c r="BO57" t="s">
        <v>88</v>
      </c>
      <c r="BP57">
        <v>1</v>
      </c>
      <c r="BQ57">
        <v>30</v>
      </c>
      <c r="BR57">
        <v>0</v>
      </c>
      <c r="BS57">
        <v>24.82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131</v>
      </c>
      <c r="CA57">
        <v>54</v>
      </c>
      <c r="CE57">
        <v>30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49"/>
        <v>99.820000000000007</v>
      </c>
      <c r="CQ57">
        <f t="shared" si="50"/>
        <v>246.96</v>
      </c>
      <c r="CR57">
        <f t="shared" si="51"/>
        <v>44061.88</v>
      </c>
      <c r="CS57">
        <f t="shared" si="52"/>
        <v>11940.41</v>
      </c>
      <c r="CT57">
        <f t="shared" si="53"/>
        <v>5639.85</v>
      </c>
      <c r="CU57">
        <f t="shared" si="54"/>
        <v>0</v>
      </c>
      <c r="CV57">
        <f t="shared" si="55"/>
        <v>21.6</v>
      </c>
      <c r="CW57">
        <f t="shared" si="56"/>
        <v>0</v>
      </c>
      <c r="CX57">
        <f t="shared" si="57"/>
        <v>0</v>
      </c>
      <c r="CY57">
        <f>S57*(BZ57/100)</f>
        <v>14.6327</v>
      </c>
      <c r="CZ57">
        <f>S57*(CA57/100)</f>
        <v>6.0318000000000005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161</v>
      </c>
      <c r="DO57">
        <v>107</v>
      </c>
      <c r="DP57">
        <v>1</v>
      </c>
      <c r="DQ57">
        <v>1</v>
      </c>
      <c r="DU57">
        <v>1013</v>
      </c>
      <c r="DV57" t="s">
        <v>90</v>
      </c>
      <c r="DW57" t="s">
        <v>90</v>
      </c>
      <c r="DX57">
        <v>1</v>
      </c>
      <c r="EE57">
        <v>52538766</v>
      </c>
      <c r="EF57">
        <v>30</v>
      </c>
      <c r="EG57" t="s">
        <v>19</v>
      </c>
      <c r="EH57">
        <v>0</v>
      </c>
      <c r="EI57" t="s">
        <v>3</v>
      </c>
      <c r="EJ57">
        <v>1</v>
      </c>
      <c r="EK57">
        <v>146</v>
      </c>
      <c r="EL57" t="s">
        <v>92</v>
      </c>
      <c r="EM57" t="s">
        <v>93</v>
      </c>
      <c r="EO57" t="s">
        <v>3</v>
      </c>
      <c r="EQ57">
        <v>131072</v>
      </c>
      <c r="ER57">
        <v>5460.47</v>
      </c>
      <c r="ES57">
        <v>49.49</v>
      </c>
      <c r="ET57">
        <v>5183.75</v>
      </c>
      <c r="EU57">
        <v>481.08</v>
      </c>
      <c r="EV57">
        <v>227.23</v>
      </c>
      <c r="EW57">
        <v>21.6</v>
      </c>
      <c r="EX57">
        <v>0</v>
      </c>
      <c r="EY57">
        <v>0</v>
      </c>
      <c r="FQ57">
        <v>0</v>
      </c>
      <c r="FR57">
        <f t="shared" si="58"/>
        <v>0</v>
      </c>
      <c r="FS57">
        <v>0</v>
      </c>
      <c r="FX57">
        <v>161</v>
      </c>
      <c r="FY57">
        <v>107</v>
      </c>
      <c r="GA57" t="s">
        <v>3</v>
      </c>
      <c r="GD57">
        <v>0</v>
      </c>
      <c r="GF57">
        <v>1472964356</v>
      </c>
      <c r="GG57">
        <v>2</v>
      </c>
      <c r="GH57">
        <v>1</v>
      </c>
      <c r="GI57">
        <v>2</v>
      </c>
      <c r="GJ57">
        <v>0</v>
      </c>
      <c r="GK57">
        <f>ROUND(R57*(S12)/100,2)</f>
        <v>37.409999999999997</v>
      </c>
      <c r="GL57">
        <f t="shared" si="59"/>
        <v>0</v>
      </c>
      <c r="GM57">
        <f t="shared" si="60"/>
        <v>157.88999999999999</v>
      </c>
      <c r="GN57">
        <f t="shared" si="61"/>
        <v>157.88999999999999</v>
      </c>
      <c r="GO57">
        <f t="shared" si="62"/>
        <v>0</v>
      </c>
      <c r="GP57">
        <f t="shared" si="63"/>
        <v>0</v>
      </c>
      <c r="GR57">
        <v>0</v>
      </c>
      <c r="GS57">
        <v>0</v>
      </c>
      <c r="GT57">
        <v>0</v>
      </c>
      <c r="GU57" t="s">
        <v>3</v>
      </c>
      <c r="GV57">
        <f t="shared" si="64"/>
        <v>0</v>
      </c>
      <c r="GW57">
        <v>1</v>
      </c>
      <c r="GX57">
        <f t="shared" si="65"/>
        <v>0</v>
      </c>
      <c r="HA57">
        <v>0</v>
      </c>
      <c r="HB57">
        <v>0</v>
      </c>
      <c r="HC57">
        <f t="shared" si="66"/>
        <v>0</v>
      </c>
      <c r="HE57" t="s">
        <v>3</v>
      </c>
      <c r="HF57" t="s">
        <v>3</v>
      </c>
      <c r="IK57">
        <v>0</v>
      </c>
    </row>
    <row r="58" spans="1:245" x14ac:dyDescent="0.2">
      <c r="A58">
        <v>18</v>
      </c>
      <c r="B58">
        <v>1</v>
      </c>
      <c r="C58">
        <v>75</v>
      </c>
      <c r="E58" t="s">
        <v>94</v>
      </c>
      <c r="F58" t="s">
        <v>95</v>
      </c>
      <c r="G58" t="s">
        <v>96</v>
      </c>
      <c r="H58" t="s">
        <v>51</v>
      </c>
      <c r="I58">
        <f>I56*J58</f>
        <v>0.252</v>
      </c>
      <c r="J58">
        <v>126</v>
      </c>
      <c r="O58">
        <f t="shared" si="29"/>
        <v>43.69</v>
      </c>
      <c r="P58">
        <f t="shared" si="30"/>
        <v>43.69</v>
      </c>
      <c r="Q58">
        <f t="shared" si="31"/>
        <v>0</v>
      </c>
      <c r="R58">
        <f t="shared" si="32"/>
        <v>0</v>
      </c>
      <c r="S58">
        <f t="shared" si="33"/>
        <v>0</v>
      </c>
      <c r="T58">
        <f t="shared" si="34"/>
        <v>0</v>
      </c>
      <c r="U58">
        <f t="shared" si="35"/>
        <v>0</v>
      </c>
      <c r="V58">
        <f t="shared" si="36"/>
        <v>0</v>
      </c>
      <c r="W58">
        <f t="shared" si="37"/>
        <v>0</v>
      </c>
      <c r="X58">
        <f t="shared" si="38"/>
        <v>0</v>
      </c>
      <c r="Y58">
        <f t="shared" si="39"/>
        <v>0</v>
      </c>
      <c r="AA58">
        <v>53286459</v>
      </c>
      <c r="AB58">
        <f t="shared" si="40"/>
        <v>173.37</v>
      </c>
      <c r="AC58">
        <f t="shared" si="41"/>
        <v>173.37</v>
      </c>
      <c r="AD58">
        <f t="shared" si="42"/>
        <v>0</v>
      </c>
      <c r="AE58">
        <f t="shared" si="43"/>
        <v>0</v>
      </c>
      <c r="AF58">
        <f t="shared" si="44"/>
        <v>0</v>
      </c>
      <c r="AG58">
        <f t="shared" si="45"/>
        <v>0</v>
      </c>
      <c r="AH58">
        <f t="shared" si="46"/>
        <v>0</v>
      </c>
      <c r="AI58">
        <f t="shared" si="47"/>
        <v>0</v>
      </c>
      <c r="AJ58">
        <f t="shared" si="48"/>
        <v>0</v>
      </c>
      <c r="AK58">
        <v>173.37</v>
      </c>
      <c r="AL58">
        <v>173.37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161</v>
      </c>
      <c r="AU58">
        <v>107</v>
      </c>
      <c r="AV58">
        <v>1</v>
      </c>
      <c r="AW58">
        <v>1</v>
      </c>
      <c r="AZ58">
        <v>1</v>
      </c>
      <c r="BA58">
        <v>1</v>
      </c>
      <c r="BB58">
        <v>1</v>
      </c>
      <c r="BC58">
        <v>1</v>
      </c>
      <c r="BD58" t="s">
        <v>3</v>
      </c>
      <c r="BE58" t="s">
        <v>3</v>
      </c>
      <c r="BF58" t="s">
        <v>3</v>
      </c>
      <c r="BG58" t="s">
        <v>3</v>
      </c>
      <c r="BH58">
        <v>3</v>
      </c>
      <c r="BI58">
        <v>1</v>
      </c>
      <c r="BJ58" t="s">
        <v>97</v>
      </c>
      <c r="BM58">
        <v>146</v>
      </c>
      <c r="BN58">
        <v>0</v>
      </c>
      <c r="BO58" t="s">
        <v>3</v>
      </c>
      <c r="BP58">
        <v>0</v>
      </c>
      <c r="BQ58">
        <v>30</v>
      </c>
      <c r="BR58">
        <v>0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Y58" t="s">
        <v>3</v>
      </c>
      <c r="BZ58">
        <v>161</v>
      </c>
      <c r="CA58">
        <v>107</v>
      </c>
      <c r="CE58">
        <v>30</v>
      </c>
      <c r="CF58">
        <v>0</v>
      </c>
      <c r="CG58">
        <v>0</v>
      </c>
      <c r="CM58">
        <v>0</v>
      </c>
      <c r="CN58" t="s">
        <v>3</v>
      </c>
      <c r="CO58">
        <v>0</v>
      </c>
      <c r="CP58">
        <f t="shared" si="49"/>
        <v>43.69</v>
      </c>
      <c r="CQ58">
        <f t="shared" si="50"/>
        <v>173.37</v>
      </c>
      <c r="CR58">
        <f t="shared" si="51"/>
        <v>0</v>
      </c>
      <c r="CS58">
        <f t="shared" si="52"/>
        <v>0</v>
      </c>
      <c r="CT58">
        <f t="shared" si="53"/>
        <v>0</v>
      </c>
      <c r="CU58">
        <f t="shared" si="54"/>
        <v>0</v>
      </c>
      <c r="CV58">
        <f t="shared" si="55"/>
        <v>0</v>
      </c>
      <c r="CW58">
        <f t="shared" si="56"/>
        <v>0</v>
      </c>
      <c r="CX58">
        <f t="shared" si="57"/>
        <v>0</v>
      </c>
      <c r="CY58">
        <f>((S58*BZ58)/100)</f>
        <v>0</v>
      </c>
      <c r="CZ58">
        <f>((S58*CA58)/100)</f>
        <v>0</v>
      </c>
      <c r="DC58" t="s">
        <v>3</v>
      </c>
      <c r="DD58" t="s">
        <v>3</v>
      </c>
      <c r="DE58" t="s">
        <v>3</v>
      </c>
      <c r="DF58" t="s">
        <v>3</v>
      </c>
      <c r="DG58" t="s">
        <v>3</v>
      </c>
      <c r="DH58" t="s">
        <v>3</v>
      </c>
      <c r="DI58" t="s">
        <v>3</v>
      </c>
      <c r="DJ58" t="s">
        <v>3</v>
      </c>
      <c r="DK58" t="s">
        <v>3</v>
      </c>
      <c r="DL58" t="s">
        <v>3</v>
      </c>
      <c r="DM58" t="s">
        <v>3</v>
      </c>
      <c r="DN58">
        <v>0</v>
      </c>
      <c r="DO58">
        <v>0</v>
      </c>
      <c r="DP58">
        <v>1</v>
      </c>
      <c r="DQ58">
        <v>1</v>
      </c>
      <c r="DU58">
        <v>1007</v>
      </c>
      <c r="DV58" t="s">
        <v>51</v>
      </c>
      <c r="DW58" t="s">
        <v>51</v>
      </c>
      <c r="DX58">
        <v>1</v>
      </c>
      <c r="EE58">
        <v>52538766</v>
      </c>
      <c r="EF58">
        <v>30</v>
      </c>
      <c r="EG58" t="s">
        <v>19</v>
      </c>
      <c r="EH58">
        <v>0</v>
      </c>
      <c r="EI58" t="s">
        <v>3</v>
      </c>
      <c r="EJ58">
        <v>1</v>
      </c>
      <c r="EK58">
        <v>146</v>
      </c>
      <c r="EL58" t="s">
        <v>92</v>
      </c>
      <c r="EM58" t="s">
        <v>93</v>
      </c>
      <c r="EO58" t="s">
        <v>3</v>
      </c>
      <c r="EQ58">
        <v>0</v>
      </c>
      <c r="ER58">
        <v>173.37</v>
      </c>
      <c r="ES58">
        <v>173.37</v>
      </c>
      <c r="ET58">
        <v>0</v>
      </c>
      <c r="EU58">
        <v>0</v>
      </c>
      <c r="EV58">
        <v>0</v>
      </c>
      <c r="EW58">
        <v>0</v>
      </c>
      <c r="EX58">
        <v>0</v>
      </c>
      <c r="FQ58">
        <v>0</v>
      </c>
      <c r="FR58">
        <f t="shared" si="58"/>
        <v>0</v>
      </c>
      <c r="FS58">
        <v>0</v>
      </c>
      <c r="FX58">
        <v>161</v>
      </c>
      <c r="FY58">
        <v>107</v>
      </c>
      <c r="GA58" t="s">
        <v>3</v>
      </c>
      <c r="GD58">
        <v>0</v>
      </c>
      <c r="GF58">
        <v>-820942871</v>
      </c>
      <c r="GG58">
        <v>2</v>
      </c>
      <c r="GH58">
        <v>1</v>
      </c>
      <c r="GI58">
        <v>-2</v>
      </c>
      <c r="GJ58">
        <v>0</v>
      </c>
      <c r="GK58">
        <f>ROUND(R58*(R12)/100,2)</f>
        <v>0</v>
      </c>
      <c r="GL58">
        <f t="shared" si="59"/>
        <v>0</v>
      </c>
      <c r="GM58">
        <f t="shared" si="60"/>
        <v>43.69</v>
      </c>
      <c r="GN58">
        <f t="shared" si="61"/>
        <v>43.69</v>
      </c>
      <c r="GO58">
        <f t="shared" si="62"/>
        <v>0</v>
      </c>
      <c r="GP58">
        <f t="shared" si="63"/>
        <v>0</v>
      </c>
      <c r="GR58">
        <v>0</v>
      </c>
      <c r="GS58">
        <v>0</v>
      </c>
      <c r="GT58">
        <v>0</v>
      </c>
      <c r="GU58" t="s">
        <v>3</v>
      </c>
      <c r="GV58">
        <f t="shared" si="64"/>
        <v>0</v>
      </c>
      <c r="GW58">
        <v>1</v>
      </c>
      <c r="GX58">
        <f t="shared" si="65"/>
        <v>0</v>
      </c>
      <c r="HA58">
        <v>0</v>
      </c>
      <c r="HB58">
        <v>0</v>
      </c>
      <c r="HC58">
        <f t="shared" si="66"/>
        <v>0</v>
      </c>
      <c r="HE58" t="s">
        <v>3</v>
      </c>
      <c r="HF58" t="s">
        <v>3</v>
      </c>
      <c r="IK58">
        <v>0</v>
      </c>
    </row>
    <row r="59" spans="1:245" x14ac:dyDescent="0.2">
      <c r="A59">
        <v>18</v>
      </c>
      <c r="B59">
        <v>1</v>
      </c>
      <c r="C59">
        <v>84</v>
      </c>
      <c r="E59" t="s">
        <v>94</v>
      </c>
      <c r="F59" t="s">
        <v>95</v>
      </c>
      <c r="G59" t="s">
        <v>96</v>
      </c>
      <c r="H59" t="s">
        <v>51</v>
      </c>
      <c r="I59">
        <f>I57*J59</f>
        <v>0.252</v>
      </c>
      <c r="J59">
        <v>126</v>
      </c>
      <c r="O59">
        <f t="shared" si="29"/>
        <v>457.43</v>
      </c>
      <c r="P59">
        <f t="shared" si="30"/>
        <v>457.43</v>
      </c>
      <c r="Q59">
        <f t="shared" si="31"/>
        <v>0</v>
      </c>
      <c r="R59">
        <f t="shared" si="32"/>
        <v>0</v>
      </c>
      <c r="S59">
        <f t="shared" si="33"/>
        <v>0</v>
      </c>
      <c r="T59">
        <f t="shared" si="34"/>
        <v>0</v>
      </c>
      <c r="U59">
        <f t="shared" si="35"/>
        <v>0</v>
      </c>
      <c r="V59">
        <f t="shared" si="36"/>
        <v>0</v>
      </c>
      <c r="W59">
        <f t="shared" si="37"/>
        <v>0</v>
      </c>
      <c r="X59">
        <f t="shared" si="38"/>
        <v>0</v>
      </c>
      <c r="Y59">
        <f t="shared" si="39"/>
        <v>0</v>
      </c>
      <c r="AA59">
        <v>53286460</v>
      </c>
      <c r="AB59">
        <f t="shared" si="40"/>
        <v>173.37</v>
      </c>
      <c r="AC59">
        <f t="shared" si="41"/>
        <v>173.37</v>
      </c>
      <c r="AD59">
        <f t="shared" si="42"/>
        <v>0</v>
      </c>
      <c r="AE59">
        <f t="shared" si="43"/>
        <v>0</v>
      </c>
      <c r="AF59">
        <f t="shared" si="44"/>
        <v>0</v>
      </c>
      <c r="AG59">
        <f t="shared" si="45"/>
        <v>0</v>
      </c>
      <c r="AH59">
        <f t="shared" si="46"/>
        <v>0</v>
      </c>
      <c r="AI59">
        <f t="shared" si="47"/>
        <v>0</v>
      </c>
      <c r="AJ59">
        <f t="shared" si="48"/>
        <v>0</v>
      </c>
      <c r="AK59">
        <v>173.37</v>
      </c>
      <c r="AL59">
        <v>173.37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10.47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97</v>
      </c>
      <c r="BM59">
        <v>146</v>
      </c>
      <c r="BN59">
        <v>0</v>
      </c>
      <c r="BO59" t="s">
        <v>95</v>
      </c>
      <c r="BP59">
        <v>1</v>
      </c>
      <c r="BQ59">
        <v>30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E59">
        <v>30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49"/>
        <v>457.43</v>
      </c>
      <c r="CQ59">
        <f t="shared" si="50"/>
        <v>1815.18</v>
      </c>
      <c r="CR59">
        <f t="shared" si="51"/>
        <v>0</v>
      </c>
      <c r="CS59">
        <f t="shared" si="52"/>
        <v>0</v>
      </c>
      <c r="CT59">
        <f t="shared" si="53"/>
        <v>0</v>
      </c>
      <c r="CU59">
        <f t="shared" si="54"/>
        <v>0</v>
      </c>
      <c r="CV59">
        <f t="shared" si="55"/>
        <v>0</v>
      </c>
      <c r="CW59">
        <f t="shared" si="56"/>
        <v>0</v>
      </c>
      <c r="CX59">
        <f t="shared" si="57"/>
        <v>0</v>
      </c>
      <c r="CY59">
        <f>S59*(BZ59/100)</f>
        <v>0</v>
      </c>
      <c r="CZ59">
        <f>S59*(CA59/100)</f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161</v>
      </c>
      <c r="DO59">
        <v>107</v>
      </c>
      <c r="DP59">
        <v>1</v>
      </c>
      <c r="DQ59">
        <v>1</v>
      </c>
      <c r="DU59">
        <v>1007</v>
      </c>
      <c r="DV59" t="s">
        <v>51</v>
      </c>
      <c r="DW59" t="s">
        <v>51</v>
      </c>
      <c r="DX59">
        <v>1</v>
      </c>
      <c r="EE59">
        <v>52538766</v>
      </c>
      <c r="EF59">
        <v>30</v>
      </c>
      <c r="EG59" t="s">
        <v>19</v>
      </c>
      <c r="EH59">
        <v>0</v>
      </c>
      <c r="EI59" t="s">
        <v>3</v>
      </c>
      <c r="EJ59">
        <v>1</v>
      </c>
      <c r="EK59">
        <v>146</v>
      </c>
      <c r="EL59" t="s">
        <v>92</v>
      </c>
      <c r="EM59" t="s">
        <v>93</v>
      </c>
      <c r="EO59" t="s">
        <v>3</v>
      </c>
      <c r="EQ59">
        <v>0</v>
      </c>
      <c r="ER59">
        <v>173.37</v>
      </c>
      <c r="ES59">
        <v>173.37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58"/>
        <v>0</v>
      </c>
      <c r="FS59">
        <v>0</v>
      </c>
      <c r="FX59">
        <v>161</v>
      </c>
      <c r="FY59">
        <v>107</v>
      </c>
      <c r="GA59" t="s">
        <v>3</v>
      </c>
      <c r="GD59">
        <v>0</v>
      </c>
      <c r="GF59">
        <v>-820942871</v>
      </c>
      <c r="GG59">
        <v>2</v>
      </c>
      <c r="GH59">
        <v>1</v>
      </c>
      <c r="GI59">
        <v>2</v>
      </c>
      <c r="GJ59">
        <v>0</v>
      </c>
      <c r="GK59">
        <f>ROUND(R59*(S12)/100,2)</f>
        <v>0</v>
      </c>
      <c r="GL59">
        <f t="shared" si="59"/>
        <v>0</v>
      </c>
      <c r="GM59">
        <f t="shared" si="60"/>
        <v>457.43</v>
      </c>
      <c r="GN59">
        <f t="shared" si="61"/>
        <v>457.43</v>
      </c>
      <c r="GO59">
        <f t="shared" si="62"/>
        <v>0</v>
      </c>
      <c r="GP59">
        <f t="shared" si="63"/>
        <v>0</v>
      </c>
      <c r="GR59">
        <v>0</v>
      </c>
      <c r="GS59">
        <v>0</v>
      </c>
      <c r="GT59">
        <v>0</v>
      </c>
      <c r="GU59" t="s">
        <v>3</v>
      </c>
      <c r="GV59">
        <f t="shared" si="64"/>
        <v>0</v>
      </c>
      <c r="GW59">
        <v>1</v>
      </c>
      <c r="GX59">
        <f t="shared" si="65"/>
        <v>0</v>
      </c>
      <c r="HA59">
        <v>0</v>
      </c>
      <c r="HB59">
        <v>0</v>
      </c>
      <c r="HC59">
        <f t="shared" si="66"/>
        <v>0</v>
      </c>
      <c r="HE59" t="s">
        <v>3</v>
      </c>
      <c r="HF59" t="s">
        <v>3</v>
      </c>
      <c r="IK59">
        <v>0</v>
      </c>
    </row>
    <row r="60" spans="1:245" x14ac:dyDescent="0.2">
      <c r="A60">
        <v>17</v>
      </c>
      <c r="B60">
        <v>1</v>
      </c>
      <c r="C60">
        <f>ROW(SmtRes!A94)</f>
        <v>94</v>
      </c>
      <c r="D60">
        <f>ROW(EtalonRes!A94)</f>
        <v>94</v>
      </c>
      <c r="E60" t="s">
        <v>98</v>
      </c>
      <c r="F60" t="s">
        <v>99</v>
      </c>
      <c r="G60" t="s">
        <v>100</v>
      </c>
      <c r="H60" t="s">
        <v>101</v>
      </c>
      <c r="I60">
        <f>ROUND((((0.2/1000)*18)/18*4)/2,9)</f>
        <v>4.0000000000000002E-4</v>
      </c>
      <c r="J60">
        <v>0</v>
      </c>
      <c r="O60">
        <f t="shared" si="29"/>
        <v>5.17</v>
      </c>
      <c r="P60">
        <f t="shared" si="30"/>
        <v>2.69</v>
      </c>
      <c r="Q60">
        <f t="shared" si="31"/>
        <v>1.26</v>
      </c>
      <c r="R60">
        <f t="shared" si="32"/>
        <v>0.06</v>
      </c>
      <c r="S60">
        <f t="shared" si="33"/>
        <v>1.22</v>
      </c>
      <c r="T60">
        <f t="shared" si="34"/>
        <v>0</v>
      </c>
      <c r="U60">
        <f t="shared" si="35"/>
        <v>0.10680000000000001</v>
      </c>
      <c r="V60">
        <f t="shared" si="36"/>
        <v>0</v>
      </c>
      <c r="W60">
        <f t="shared" si="37"/>
        <v>0</v>
      </c>
      <c r="X60">
        <f t="shared" si="38"/>
        <v>1.96</v>
      </c>
      <c r="Y60">
        <f t="shared" si="39"/>
        <v>1.31</v>
      </c>
      <c r="AA60">
        <v>53286459</v>
      </c>
      <c r="AB60">
        <f t="shared" si="40"/>
        <v>12936.04</v>
      </c>
      <c r="AC60">
        <f t="shared" si="41"/>
        <v>6731.62</v>
      </c>
      <c r="AD60">
        <f t="shared" si="42"/>
        <v>3141.93</v>
      </c>
      <c r="AE60">
        <f t="shared" si="43"/>
        <v>158.71</v>
      </c>
      <c r="AF60">
        <f t="shared" si="44"/>
        <v>3062.49</v>
      </c>
      <c r="AG60">
        <f t="shared" si="45"/>
        <v>0</v>
      </c>
      <c r="AH60">
        <f t="shared" si="46"/>
        <v>267</v>
      </c>
      <c r="AI60">
        <f t="shared" si="47"/>
        <v>0</v>
      </c>
      <c r="AJ60">
        <f t="shared" si="48"/>
        <v>0</v>
      </c>
      <c r="AK60">
        <v>12936.04</v>
      </c>
      <c r="AL60">
        <v>6731.62</v>
      </c>
      <c r="AM60">
        <v>3141.93</v>
      </c>
      <c r="AN60">
        <v>158.71</v>
      </c>
      <c r="AO60">
        <v>3062.49</v>
      </c>
      <c r="AP60">
        <v>0</v>
      </c>
      <c r="AQ60">
        <v>267</v>
      </c>
      <c r="AR60">
        <v>0</v>
      </c>
      <c r="AS60">
        <v>0</v>
      </c>
      <c r="AT60">
        <v>161</v>
      </c>
      <c r="AU60">
        <v>107</v>
      </c>
      <c r="AV60">
        <v>1</v>
      </c>
      <c r="AW60">
        <v>1</v>
      </c>
      <c r="AZ60">
        <v>1</v>
      </c>
      <c r="BA60">
        <v>1</v>
      </c>
      <c r="BB60">
        <v>1</v>
      </c>
      <c r="BC60">
        <v>1</v>
      </c>
      <c r="BD60" t="s">
        <v>3</v>
      </c>
      <c r="BE60" t="s">
        <v>3</v>
      </c>
      <c r="BF60" t="s">
        <v>3</v>
      </c>
      <c r="BG60" t="s">
        <v>3</v>
      </c>
      <c r="BH60">
        <v>0</v>
      </c>
      <c r="BI60">
        <v>1</v>
      </c>
      <c r="BJ60" t="s">
        <v>102</v>
      </c>
      <c r="BM60">
        <v>152</v>
      </c>
      <c r="BN60">
        <v>0</v>
      </c>
      <c r="BO60" t="s">
        <v>3</v>
      </c>
      <c r="BP60">
        <v>0</v>
      </c>
      <c r="BQ60">
        <v>30</v>
      </c>
      <c r="BR60">
        <v>0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Y60" t="s">
        <v>3</v>
      </c>
      <c r="BZ60">
        <v>161</v>
      </c>
      <c r="CA60">
        <v>107</v>
      </c>
      <c r="CE60">
        <v>30</v>
      </c>
      <c r="CF60">
        <v>0</v>
      </c>
      <c r="CG60">
        <v>0</v>
      </c>
      <c r="CM60">
        <v>0</v>
      </c>
      <c r="CN60" t="s">
        <v>3</v>
      </c>
      <c r="CO60">
        <v>0</v>
      </c>
      <c r="CP60">
        <f t="shared" si="49"/>
        <v>5.17</v>
      </c>
      <c r="CQ60">
        <f t="shared" si="50"/>
        <v>6731.62</v>
      </c>
      <c r="CR60">
        <f t="shared" si="51"/>
        <v>3141.93</v>
      </c>
      <c r="CS60">
        <f t="shared" si="52"/>
        <v>158.71</v>
      </c>
      <c r="CT60">
        <f t="shared" si="53"/>
        <v>3062.49</v>
      </c>
      <c r="CU60">
        <f t="shared" si="54"/>
        <v>0</v>
      </c>
      <c r="CV60">
        <f t="shared" si="55"/>
        <v>267</v>
      </c>
      <c r="CW60">
        <f t="shared" si="56"/>
        <v>0</v>
      </c>
      <c r="CX60">
        <f t="shared" si="57"/>
        <v>0</v>
      </c>
      <c r="CY60">
        <f>((S60*BZ60)/100)</f>
        <v>1.9641999999999999</v>
      </c>
      <c r="CZ60">
        <f>((S60*CA60)/100)</f>
        <v>1.3053999999999999</v>
      </c>
      <c r="DC60" t="s">
        <v>3</v>
      </c>
      <c r="DD60" t="s">
        <v>3</v>
      </c>
      <c r="DE60" t="s">
        <v>3</v>
      </c>
      <c r="DF60" t="s">
        <v>3</v>
      </c>
      <c r="DG60" t="s">
        <v>3</v>
      </c>
      <c r="DH60" t="s">
        <v>3</v>
      </c>
      <c r="DI60" t="s">
        <v>3</v>
      </c>
      <c r="DJ60" t="s">
        <v>3</v>
      </c>
      <c r="DK60" t="s">
        <v>3</v>
      </c>
      <c r="DL60" t="s">
        <v>3</v>
      </c>
      <c r="DM60" t="s">
        <v>3</v>
      </c>
      <c r="DN60">
        <v>0</v>
      </c>
      <c r="DO60">
        <v>0</v>
      </c>
      <c r="DP60">
        <v>1</v>
      </c>
      <c r="DQ60">
        <v>1</v>
      </c>
      <c r="DU60">
        <v>1013</v>
      </c>
      <c r="DV60" t="s">
        <v>101</v>
      </c>
      <c r="DW60" t="s">
        <v>101</v>
      </c>
      <c r="DX60">
        <v>1</v>
      </c>
      <c r="EE60">
        <v>52538772</v>
      </c>
      <c r="EF60">
        <v>30</v>
      </c>
      <c r="EG60" t="s">
        <v>19</v>
      </c>
      <c r="EH60">
        <v>0</v>
      </c>
      <c r="EI60" t="s">
        <v>3</v>
      </c>
      <c r="EJ60">
        <v>1</v>
      </c>
      <c r="EK60">
        <v>152</v>
      </c>
      <c r="EL60" t="s">
        <v>103</v>
      </c>
      <c r="EM60" t="s">
        <v>104</v>
      </c>
      <c r="EO60" t="s">
        <v>3</v>
      </c>
      <c r="EQ60">
        <v>131072</v>
      </c>
      <c r="ER60">
        <v>12936.04</v>
      </c>
      <c r="ES60">
        <v>6731.62</v>
      </c>
      <c r="ET60">
        <v>3141.93</v>
      </c>
      <c r="EU60">
        <v>158.71</v>
      </c>
      <c r="EV60">
        <v>3062.49</v>
      </c>
      <c r="EW60">
        <v>267</v>
      </c>
      <c r="EX60">
        <v>0</v>
      </c>
      <c r="EY60">
        <v>0</v>
      </c>
      <c r="FQ60">
        <v>0</v>
      </c>
      <c r="FR60">
        <f t="shared" si="58"/>
        <v>0</v>
      </c>
      <c r="FS60">
        <v>0</v>
      </c>
      <c r="FX60">
        <v>161</v>
      </c>
      <c r="FY60">
        <v>107</v>
      </c>
      <c r="GA60" t="s">
        <v>3</v>
      </c>
      <c r="GD60">
        <v>0</v>
      </c>
      <c r="GF60">
        <v>-146221353</v>
      </c>
      <c r="GG60">
        <v>2</v>
      </c>
      <c r="GH60">
        <v>1</v>
      </c>
      <c r="GI60">
        <v>-2</v>
      </c>
      <c r="GJ60">
        <v>0</v>
      </c>
      <c r="GK60">
        <f>ROUND(R60*(R12)/100,2)</f>
        <v>0.11</v>
      </c>
      <c r="GL60">
        <f t="shared" si="59"/>
        <v>0</v>
      </c>
      <c r="GM60">
        <f t="shared" si="60"/>
        <v>8.5500000000000007</v>
      </c>
      <c r="GN60">
        <f t="shared" si="61"/>
        <v>8.5500000000000007</v>
      </c>
      <c r="GO60">
        <f t="shared" si="62"/>
        <v>0</v>
      </c>
      <c r="GP60">
        <f t="shared" si="63"/>
        <v>0</v>
      </c>
      <c r="GR60">
        <v>0</v>
      </c>
      <c r="GS60">
        <v>0</v>
      </c>
      <c r="GT60">
        <v>0</v>
      </c>
      <c r="GU60" t="s">
        <v>3</v>
      </c>
      <c r="GV60">
        <f t="shared" si="64"/>
        <v>0</v>
      </c>
      <c r="GW60">
        <v>1</v>
      </c>
      <c r="GX60">
        <f t="shared" si="65"/>
        <v>0</v>
      </c>
      <c r="HA60">
        <v>0</v>
      </c>
      <c r="HB60">
        <v>0</v>
      </c>
      <c r="HC60">
        <f t="shared" si="66"/>
        <v>0</v>
      </c>
      <c r="HE60" t="s">
        <v>3</v>
      </c>
      <c r="HF60" t="s">
        <v>3</v>
      </c>
      <c r="IK60">
        <v>0</v>
      </c>
    </row>
    <row r="61" spans="1:245" x14ac:dyDescent="0.2">
      <c r="A61">
        <v>17</v>
      </c>
      <c r="B61">
        <v>1</v>
      </c>
      <c r="C61">
        <f>ROW(SmtRes!A104)</f>
        <v>104</v>
      </c>
      <c r="D61">
        <f>ROW(EtalonRes!A104)</f>
        <v>104</v>
      </c>
      <c r="E61" t="s">
        <v>98</v>
      </c>
      <c r="F61" t="s">
        <v>99</v>
      </c>
      <c r="G61" t="s">
        <v>100</v>
      </c>
      <c r="H61" t="s">
        <v>101</v>
      </c>
      <c r="I61">
        <f>ROUND((((0.2/1000)*18)/18*4)/2,9)</f>
        <v>4.0000000000000002E-4</v>
      </c>
      <c r="J61">
        <v>0</v>
      </c>
      <c r="O61">
        <f t="shared" si="29"/>
        <v>53.77</v>
      </c>
      <c r="P61">
        <f t="shared" si="30"/>
        <v>13.32</v>
      </c>
      <c r="Q61">
        <f t="shared" si="31"/>
        <v>10.17</v>
      </c>
      <c r="R61">
        <f t="shared" si="32"/>
        <v>1.49</v>
      </c>
      <c r="S61">
        <f t="shared" si="33"/>
        <v>30.28</v>
      </c>
      <c r="T61">
        <f t="shared" si="34"/>
        <v>0</v>
      </c>
      <c r="U61">
        <f t="shared" si="35"/>
        <v>0.10680000000000001</v>
      </c>
      <c r="V61">
        <f t="shared" si="36"/>
        <v>0</v>
      </c>
      <c r="W61">
        <f t="shared" si="37"/>
        <v>0</v>
      </c>
      <c r="X61">
        <f t="shared" si="38"/>
        <v>39.67</v>
      </c>
      <c r="Y61">
        <f t="shared" si="39"/>
        <v>16.350000000000001</v>
      </c>
      <c r="AA61">
        <v>53286460</v>
      </c>
      <c r="AB61">
        <f t="shared" si="40"/>
        <v>12936.04</v>
      </c>
      <c r="AC61">
        <f t="shared" si="41"/>
        <v>6731.62</v>
      </c>
      <c r="AD61">
        <f t="shared" si="42"/>
        <v>3141.93</v>
      </c>
      <c r="AE61">
        <f t="shared" si="43"/>
        <v>158.71</v>
      </c>
      <c r="AF61">
        <f t="shared" si="44"/>
        <v>3062.49</v>
      </c>
      <c r="AG61">
        <f t="shared" si="45"/>
        <v>0</v>
      </c>
      <c r="AH61">
        <f t="shared" si="46"/>
        <v>267</v>
      </c>
      <c r="AI61">
        <f t="shared" si="47"/>
        <v>0</v>
      </c>
      <c r="AJ61">
        <f t="shared" si="48"/>
        <v>0</v>
      </c>
      <c r="AK61">
        <v>12936.04</v>
      </c>
      <c r="AL61">
        <v>6731.62</v>
      </c>
      <c r="AM61">
        <v>3141.93</v>
      </c>
      <c r="AN61">
        <v>158.71</v>
      </c>
      <c r="AO61">
        <v>3062.49</v>
      </c>
      <c r="AP61">
        <v>0</v>
      </c>
      <c r="AQ61">
        <v>267</v>
      </c>
      <c r="AR61">
        <v>0</v>
      </c>
      <c r="AS61">
        <v>0</v>
      </c>
      <c r="AT61">
        <v>131</v>
      </c>
      <c r="AU61">
        <v>54</v>
      </c>
      <c r="AV61">
        <v>1</v>
      </c>
      <c r="AW61">
        <v>1</v>
      </c>
      <c r="AZ61">
        <v>1</v>
      </c>
      <c r="BA61">
        <v>24.82</v>
      </c>
      <c r="BB61">
        <v>8.07</v>
      </c>
      <c r="BC61">
        <v>4.95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1</v>
      </c>
      <c r="BJ61" t="s">
        <v>102</v>
      </c>
      <c r="BM61">
        <v>152</v>
      </c>
      <c r="BN61">
        <v>0</v>
      </c>
      <c r="BO61" t="s">
        <v>99</v>
      </c>
      <c r="BP61">
        <v>1</v>
      </c>
      <c r="BQ61">
        <v>30</v>
      </c>
      <c r="BR61">
        <v>0</v>
      </c>
      <c r="BS61">
        <v>24.82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131</v>
      </c>
      <c r="CA61">
        <v>54</v>
      </c>
      <c r="CE61">
        <v>30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49"/>
        <v>53.77</v>
      </c>
      <c r="CQ61">
        <f t="shared" si="50"/>
        <v>33321.519999999997</v>
      </c>
      <c r="CR61">
        <f t="shared" si="51"/>
        <v>25355.38</v>
      </c>
      <c r="CS61">
        <f t="shared" si="52"/>
        <v>3939.18</v>
      </c>
      <c r="CT61">
        <f t="shared" si="53"/>
        <v>76011</v>
      </c>
      <c r="CU61">
        <f t="shared" si="54"/>
        <v>0</v>
      </c>
      <c r="CV61">
        <f t="shared" si="55"/>
        <v>267</v>
      </c>
      <c r="CW61">
        <f t="shared" si="56"/>
        <v>0</v>
      </c>
      <c r="CX61">
        <f t="shared" si="57"/>
        <v>0</v>
      </c>
      <c r="CY61">
        <f>S61*(BZ61/100)</f>
        <v>39.666800000000002</v>
      </c>
      <c r="CZ61">
        <f>S61*(CA61/100)</f>
        <v>16.351200000000002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161</v>
      </c>
      <c r="DO61">
        <v>107</v>
      </c>
      <c r="DP61">
        <v>1</v>
      </c>
      <c r="DQ61">
        <v>1</v>
      </c>
      <c r="DU61">
        <v>1013</v>
      </c>
      <c r="DV61" t="s">
        <v>101</v>
      </c>
      <c r="DW61" t="s">
        <v>101</v>
      </c>
      <c r="DX61">
        <v>1</v>
      </c>
      <c r="EE61">
        <v>52538772</v>
      </c>
      <c r="EF61">
        <v>30</v>
      </c>
      <c r="EG61" t="s">
        <v>19</v>
      </c>
      <c r="EH61">
        <v>0</v>
      </c>
      <c r="EI61" t="s">
        <v>3</v>
      </c>
      <c r="EJ61">
        <v>1</v>
      </c>
      <c r="EK61">
        <v>152</v>
      </c>
      <c r="EL61" t="s">
        <v>103</v>
      </c>
      <c r="EM61" t="s">
        <v>104</v>
      </c>
      <c r="EO61" t="s">
        <v>3</v>
      </c>
      <c r="EQ61">
        <v>131072</v>
      </c>
      <c r="ER61">
        <v>12936.04</v>
      </c>
      <c r="ES61">
        <v>6731.62</v>
      </c>
      <c r="ET61">
        <v>3141.93</v>
      </c>
      <c r="EU61">
        <v>158.71</v>
      </c>
      <c r="EV61">
        <v>3062.49</v>
      </c>
      <c r="EW61">
        <v>267</v>
      </c>
      <c r="EX61">
        <v>0</v>
      </c>
      <c r="EY61">
        <v>0</v>
      </c>
      <c r="FQ61">
        <v>0</v>
      </c>
      <c r="FR61">
        <f t="shared" si="58"/>
        <v>0</v>
      </c>
      <c r="FS61">
        <v>0</v>
      </c>
      <c r="FX61">
        <v>161</v>
      </c>
      <c r="FY61">
        <v>107</v>
      </c>
      <c r="GA61" t="s">
        <v>3</v>
      </c>
      <c r="GD61">
        <v>0</v>
      </c>
      <c r="GF61">
        <v>-146221353</v>
      </c>
      <c r="GG61">
        <v>2</v>
      </c>
      <c r="GH61">
        <v>1</v>
      </c>
      <c r="GI61">
        <v>2</v>
      </c>
      <c r="GJ61">
        <v>0</v>
      </c>
      <c r="GK61">
        <f>ROUND(R61*(S12)/100,2)</f>
        <v>2.34</v>
      </c>
      <c r="GL61">
        <f t="shared" si="59"/>
        <v>0</v>
      </c>
      <c r="GM61">
        <f t="shared" si="60"/>
        <v>112.13</v>
      </c>
      <c r="GN61">
        <f t="shared" si="61"/>
        <v>112.13</v>
      </c>
      <c r="GO61">
        <f t="shared" si="62"/>
        <v>0</v>
      </c>
      <c r="GP61">
        <f t="shared" si="63"/>
        <v>0</v>
      </c>
      <c r="GR61">
        <v>0</v>
      </c>
      <c r="GS61">
        <v>0</v>
      </c>
      <c r="GT61">
        <v>0</v>
      </c>
      <c r="GU61" t="s">
        <v>3</v>
      </c>
      <c r="GV61">
        <f t="shared" si="64"/>
        <v>0</v>
      </c>
      <c r="GW61">
        <v>1</v>
      </c>
      <c r="GX61">
        <f t="shared" si="65"/>
        <v>0</v>
      </c>
      <c r="HA61">
        <v>0</v>
      </c>
      <c r="HB61">
        <v>0</v>
      </c>
      <c r="HC61">
        <f t="shared" si="66"/>
        <v>0</v>
      </c>
      <c r="HE61" t="s">
        <v>3</v>
      </c>
      <c r="HF61" t="s">
        <v>3</v>
      </c>
      <c r="IK61">
        <v>0</v>
      </c>
    </row>
    <row r="62" spans="1:245" x14ac:dyDescent="0.2">
      <c r="A62">
        <v>18</v>
      </c>
      <c r="B62">
        <v>1</v>
      </c>
      <c r="C62">
        <v>92</v>
      </c>
      <c r="E62" t="s">
        <v>105</v>
      </c>
      <c r="F62" t="s">
        <v>74</v>
      </c>
      <c r="G62" t="s">
        <v>75</v>
      </c>
      <c r="H62" t="s">
        <v>51</v>
      </c>
      <c r="I62">
        <f>I60*J62</f>
        <v>6.4799999999999996E-2</v>
      </c>
      <c r="J62">
        <v>161.99999999999997</v>
      </c>
      <c r="O62">
        <f t="shared" si="29"/>
        <v>40.92</v>
      </c>
      <c r="P62">
        <f t="shared" si="30"/>
        <v>40.92</v>
      </c>
      <c r="Q62">
        <f t="shared" si="31"/>
        <v>0</v>
      </c>
      <c r="R62">
        <f t="shared" si="32"/>
        <v>0</v>
      </c>
      <c r="S62">
        <f t="shared" si="33"/>
        <v>0</v>
      </c>
      <c r="T62">
        <f t="shared" si="34"/>
        <v>0</v>
      </c>
      <c r="U62">
        <f t="shared" si="35"/>
        <v>0</v>
      </c>
      <c r="V62">
        <f t="shared" si="36"/>
        <v>0</v>
      </c>
      <c r="W62">
        <f t="shared" si="37"/>
        <v>0</v>
      </c>
      <c r="X62">
        <f t="shared" si="38"/>
        <v>0</v>
      </c>
      <c r="Y62">
        <f t="shared" si="39"/>
        <v>0</v>
      </c>
      <c r="AA62">
        <v>53286459</v>
      </c>
      <c r="AB62">
        <f t="shared" si="40"/>
        <v>631.54</v>
      </c>
      <c r="AC62">
        <f t="shared" si="41"/>
        <v>631.54</v>
      </c>
      <c r="AD62">
        <f t="shared" si="42"/>
        <v>0</v>
      </c>
      <c r="AE62">
        <f t="shared" si="43"/>
        <v>0</v>
      </c>
      <c r="AF62">
        <f t="shared" si="44"/>
        <v>0</v>
      </c>
      <c r="AG62">
        <f t="shared" si="45"/>
        <v>0</v>
      </c>
      <c r="AH62">
        <f t="shared" si="46"/>
        <v>0</v>
      </c>
      <c r="AI62">
        <f t="shared" si="47"/>
        <v>0</v>
      </c>
      <c r="AJ62">
        <f t="shared" si="48"/>
        <v>0</v>
      </c>
      <c r="AK62">
        <v>631.54</v>
      </c>
      <c r="AL62">
        <v>631.54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161</v>
      </c>
      <c r="AU62">
        <v>107</v>
      </c>
      <c r="AV62">
        <v>1</v>
      </c>
      <c r="AW62">
        <v>1</v>
      </c>
      <c r="AZ62">
        <v>1</v>
      </c>
      <c r="BA62">
        <v>1</v>
      </c>
      <c r="BB62">
        <v>1</v>
      </c>
      <c r="BC62">
        <v>1</v>
      </c>
      <c r="BD62" t="s">
        <v>3</v>
      </c>
      <c r="BE62" t="s">
        <v>3</v>
      </c>
      <c r="BF62" t="s">
        <v>3</v>
      </c>
      <c r="BG62" t="s">
        <v>3</v>
      </c>
      <c r="BH62">
        <v>3</v>
      </c>
      <c r="BI62">
        <v>1</v>
      </c>
      <c r="BJ62" t="s">
        <v>76</v>
      </c>
      <c r="BM62">
        <v>152</v>
      </c>
      <c r="BN62">
        <v>0</v>
      </c>
      <c r="BO62" t="s">
        <v>3</v>
      </c>
      <c r="BP62">
        <v>0</v>
      </c>
      <c r="BQ62">
        <v>30</v>
      </c>
      <c r="BR62">
        <v>0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 t="s">
        <v>3</v>
      </c>
      <c r="BZ62">
        <v>161</v>
      </c>
      <c r="CA62">
        <v>107</v>
      </c>
      <c r="CE62">
        <v>30</v>
      </c>
      <c r="CF62">
        <v>0</v>
      </c>
      <c r="CG62">
        <v>0</v>
      </c>
      <c r="CM62">
        <v>0</v>
      </c>
      <c r="CN62" t="s">
        <v>3</v>
      </c>
      <c r="CO62">
        <v>0</v>
      </c>
      <c r="CP62">
        <f t="shared" si="49"/>
        <v>40.92</v>
      </c>
      <c r="CQ62">
        <f t="shared" si="50"/>
        <v>631.54</v>
      </c>
      <c r="CR62">
        <f t="shared" si="51"/>
        <v>0</v>
      </c>
      <c r="CS62">
        <f t="shared" si="52"/>
        <v>0</v>
      </c>
      <c r="CT62">
        <f t="shared" si="53"/>
        <v>0</v>
      </c>
      <c r="CU62">
        <f t="shared" si="54"/>
        <v>0</v>
      </c>
      <c r="CV62">
        <f t="shared" si="55"/>
        <v>0</v>
      </c>
      <c r="CW62">
        <f t="shared" si="56"/>
        <v>0</v>
      </c>
      <c r="CX62">
        <f t="shared" si="57"/>
        <v>0</v>
      </c>
      <c r="CY62">
        <f>((S62*BZ62)/100)</f>
        <v>0</v>
      </c>
      <c r="CZ62">
        <f>((S62*CA62)/100)</f>
        <v>0</v>
      </c>
      <c r="DC62" t="s">
        <v>3</v>
      </c>
      <c r="DD62" t="s">
        <v>3</v>
      </c>
      <c r="DE62" t="s">
        <v>3</v>
      </c>
      <c r="DF62" t="s">
        <v>3</v>
      </c>
      <c r="DG62" t="s">
        <v>3</v>
      </c>
      <c r="DH62" t="s">
        <v>3</v>
      </c>
      <c r="DI62" t="s">
        <v>3</v>
      </c>
      <c r="DJ62" t="s">
        <v>3</v>
      </c>
      <c r="DK62" t="s">
        <v>3</v>
      </c>
      <c r="DL62" t="s">
        <v>3</v>
      </c>
      <c r="DM62" t="s">
        <v>3</v>
      </c>
      <c r="DN62">
        <v>0</v>
      </c>
      <c r="DO62">
        <v>0</v>
      </c>
      <c r="DP62">
        <v>1</v>
      </c>
      <c r="DQ62">
        <v>1</v>
      </c>
      <c r="DU62">
        <v>1007</v>
      </c>
      <c r="DV62" t="s">
        <v>51</v>
      </c>
      <c r="DW62" t="s">
        <v>51</v>
      </c>
      <c r="DX62">
        <v>1</v>
      </c>
      <c r="EE62">
        <v>52538772</v>
      </c>
      <c r="EF62">
        <v>30</v>
      </c>
      <c r="EG62" t="s">
        <v>19</v>
      </c>
      <c r="EH62">
        <v>0</v>
      </c>
      <c r="EI62" t="s">
        <v>3</v>
      </c>
      <c r="EJ62">
        <v>1</v>
      </c>
      <c r="EK62">
        <v>152</v>
      </c>
      <c r="EL62" t="s">
        <v>103</v>
      </c>
      <c r="EM62" t="s">
        <v>104</v>
      </c>
      <c r="EO62" t="s">
        <v>3</v>
      </c>
      <c r="EQ62">
        <v>0</v>
      </c>
      <c r="ER62">
        <v>631.54</v>
      </c>
      <c r="ES62">
        <v>631.54</v>
      </c>
      <c r="ET62">
        <v>0</v>
      </c>
      <c r="EU62">
        <v>0</v>
      </c>
      <c r="EV62">
        <v>0</v>
      </c>
      <c r="EW62">
        <v>0</v>
      </c>
      <c r="EX62">
        <v>0</v>
      </c>
      <c r="FQ62">
        <v>0</v>
      </c>
      <c r="FR62">
        <f t="shared" si="58"/>
        <v>0</v>
      </c>
      <c r="FS62">
        <v>0</v>
      </c>
      <c r="FX62">
        <v>161</v>
      </c>
      <c r="FY62">
        <v>107</v>
      </c>
      <c r="GA62" t="s">
        <v>3</v>
      </c>
      <c r="GD62">
        <v>0</v>
      </c>
      <c r="GF62">
        <v>-836286109</v>
      </c>
      <c r="GG62">
        <v>2</v>
      </c>
      <c r="GH62">
        <v>1</v>
      </c>
      <c r="GI62">
        <v>-2</v>
      </c>
      <c r="GJ62">
        <v>0</v>
      </c>
      <c r="GK62">
        <f>ROUND(R62*(R12)/100,2)</f>
        <v>0</v>
      </c>
      <c r="GL62">
        <f t="shared" si="59"/>
        <v>0</v>
      </c>
      <c r="GM62">
        <f t="shared" si="60"/>
        <v>40.92</v>
      </c>
      <c r="GN62">
        <f t="shared" si="61"/>
        <v>40.92</v>
      </c>
      <c r="GO62">
        <f t="shared" si="62"/>
        <v>0</v>
      </c>
      <c r="GP62">
        <f t="shared" si="63"/>
        <v>0</v>
      </c>
      <c r="GR62">
        <v>0</v>
      </c>
      <c r="GS62">
        <v>0</v>
      </c>
      <c r="GT62">
        <v>0</v>
      </c>
      <c r="GU62" t="s">
        <v>3</v>
      </c>
      <c r="GV62">
        <f t="shared" si="64"/>
        <v>0</v>
      </c>
      <c r="GW62">
        <v>1</v>
      </c>
      <c r="GX62">
        <f t="shared" si="65"/>
        <v>0</v>
      </c>
      <c r="HA62">
        <v>0</v>
      </c>
      <c r="HB62">
        <v>0</v>
      </c>
      <c r="HC62">
        <f t="shared" si="66"/>
        <v>0</v>
      </c>
      <c r="HE62" t="s">
        <v>3</v>
      </c>
      <c r="HF62" t="s">
        <v>3</v>
      </c>
      <c r="IK62">
        <v>0</v>
      </c>
    </row>
    <row r="63" spans="1:245" x14ac:dyDescent="0.2">
      <c r="A63">
        <v>18</v>
      </c>
      <c r="B63">
        <v>1</v>
      </c>
      <c r="C63">
        <v>102</v>
      </c>
      <c r="E63" t="s">
        <v>105</v>
      </c>
      <c r="F63" t="s">
        <v>74</v>
      </c>
      <c r="G63" t="s">
        <v>75</v>
      </c>
      <c r="H63" t="s">
        <v>51</v>
      </c>
      <c r="I63">
        <f>I61*J63</f>
        <v>6.4799999999999996E-2</v>
      </c>
      <c r="J63">
        <v>161.99999999999997</v>
      </c>
      <c r="O63">
        <f t="shared" si="29"/>
        <v>252.89</v>
      </c>
      <c r="P63">
        <f t="shared" si="30"/>
        <v>252.89</v>
      </c>
      <c r="Q63">
        <f t="shared" si="31"/>
        <v>0</v>
      </c>
      <c r="R63">
        <f t="shared" si="32"/>
        <v>0</v>
      </c>
      <c r="S63">
        <f t="shared" si="33"/>
        <v>0</v>
      </c>
      <c r="T63">
        <f t="shared" si="34"/>
        <v>0</v>
      </c>
      <c r="U63">
        <f t="shared" si="35"/>
        <v>0</v>
      </c>
      <c r="V63">
        <f t="shared" si="36"/>
        <v>0</v>
      </c>
      <c r="W63">
        <f t="shared" si="37"/>
        <v>0</v>
      </c>
      <c r="X63">
        <f t="shared" si="38"/>
        <v>0</v>
      </c>
      <c r="Y63">
        <f t="shared" si="39"/>
        <v>0</v>
      </c>
      <c r="AA63">
        <v>53286460</v>
      </c>
      <c r="AB63">
        <f t="shared" si="40"/>
        <v>631.54</v>
      </c>
      <c r="AC63">
        <f t="shared" si="41"/>
        <v>631.54</v>
      </c>
      <c r="AD63">
        <f t="shared" si="42"/>
        <v>0</v>
      </c>
      <c r="AE63">
        <f t="shared" si="43"/>
        <v>0</v>
      </c>
      <c r="AF63">
        <f t="shared" si="44"/>
        <v>0</v>
      </c>
      <c r="AG63">
        <f t="shared" si="45"/>
        <v>0</v>
      </c>
      <c r="AH63">
        <f t="shared" si="46"/>
        <v>0</v>
      </c>
      <c r="AI63">
        <f t="shared" si="47"/>
        <v>0</v>
      </c>
      <c r="AJ63">
        <f t="shared" si="48"/>
        <v>0</v>
      </c>
      <c r="AK63">
        <v>631.54</v>
      </c>
      <c r="AL63">
        <v>631.54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6.18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76</v>
      </c>
      <c r="BM63">
        <v>152</v>
      </c>
      <c r="BN63">
        <v>0</v>
      </c>
      <c r="BO63" t="s">
        <v>74</v>
      </c>
      <c r="BP63">
        <v>1</v>
      </c>
      <c r="BQ63">
        <v>30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E63">
        <v>30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49"/>
        <v>252.89</v>
      </c>
      <c r="CQ63">
        <f t="shared" si="50"/>
        <v>3902.92</v>
      </c>
      <c r="CR63">
        <f t="shared" si="51"/>
        <v>0</v>
      </c>
      <c r="CS63">
        <f t="shared" si="52"/>
        <v>0</v>
      </c>
      <c r="CT63">
        <f t="shared" si="53"/>
        <v>0</v>
      </c>
      <c r="CU63">
        <f t="shared" si="54"/>
        <v>0</v>
      </c>
      <c r="CV63">
        <f t="shared" si="55"/>
        <v>0</v>
      </c>
      <c r="CW63">
        <f t="shared" si="56"/>
        <v>0</v>
      </c>
      <c r="CX63">
        <f t="shared" si="57"/>
        <v>0</v>
      </c>
      <c r="CY63">
        <f>S63*(BZ63/100)</f>
        <v>0</v>
      </c>
      <c r="CZ63">
        <f>S63*(CA63/100)</f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161</v>
      </c>
      <c r="DO63">
        <v>107</v>
      </c>
      <c r="DP63">
        <v>1</v>
      </c>
      <c r="DQ63">
        <v>1</v>
      </c>
      <c r="DU63">
        <v>1007</v>
      </c>
      <c r="DV63" t="s">
        <v>51</v>
      </c>
      <c r="DW63" t="s">
        <v>51</v>
      </c>
      <c r="DX63">
        <v>1</v>
      </c>
      <c r="EE63">
        <v>52538772</v>
      </c>
      <c r="EF63">
        <v>30</v>
      </c>
      <c r="EG63" t="s">
        <v>19</v>
      </c>
      <c r="EH63">
        <v>0</v>
      </c>
      <c r="EI63" t="s">
        <v>3</v>
      </c>
      <c r="EJ63">
        <v>1</v>
      </c>
      <c r="EK63">
        <v>152</v>
      </c>
      <c r="EL63" t="s">
        <v>103</v>
      </c>
      <c r="EM63" t="s">
        <v>104</v>
      </c>
      <c r="EO63" t="s">
        <v>3</v>
      </c>
      <c r="EQ63">
        <v>0</v>
      </c>
      <c r="ER63">
        <v>631.54</v>
      </c>
      <c r="ES63">
        <v>631.54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58"/>
        <v>0</v>
      </c>
      <c r="FS63">
        <v>0</v>
      </c>
      <c r="FX63">
        <v>161</v>
      </c>
      <c r="FY63">
        <v>107</v>
      </c>
      <c r="GA63" t="s">
        <v>3</v>
      </c>
      <c r="GD63">
        <v>0</v>
      </c>
      <c r="GF63">
        <v>-836286109</v>
      </c>
      <c r="GG63">
        <v>2</v>
      </c>
      <c r="GH63">
        <v>1</v>
      </c>
      <c r="GI63">
        <v>2</v>
      </c>
      <c r="GJ63">
        <v>0</v>
      </c>
      <c r="GK63">
        <f>ROUND(R63*(S12)/100,2)</f>
        <v>0</v>
      </c>
      <c r="GL63">
        <f t="shared" si="59"/>
        <v>0</v>
      </c>
      <c r="GM63">
        <f t="shared" si="60"/>
        <v>252.89</v>
      </c>
      <c r="GN63">
        <f t="shared" si="61"/>
        <v>252.89</v>
      </c>
      <c r="GO63">
        <f t="shared" si="62"/>
        <v>0</v>
      </c>
      <c r="GP63">
        <f t="shared" si="63"/>
        <v>0</v>
      </c>
      <c r="GR63">
        <v>0</v>
      </c>
      <c r="GS63">
        <v>0</v>
      </c>
      <c r="GT63">
        <v>0</v>
      </c>
      <c r="GU63" t="s">
        <v>3</v>
      </c>
      <c r="GV63">
        <f t="shared" si="64"/>
        <v>0</v>
      </c>
      <c r="GW63">
        <v>1</v>
      </c>
      <c r="GX63">
        <f t="shared" si="65"/>
        <v>0</v>
      </c>
      <c r="HA63">
        <v>0</v>
      </c>
      <c r="HB63">
        <v>0</v>
      </c>
      <c r="HC63">
        <f t="shared" si="66"/>
        <v>0</v>
      </c>
      <c r="HE63" t="s">
        <v>3</v>
      </c>
      <c r="HF63" t="s">
        <v>3</v>
      </c>
      <c r="IK63">
        <v>0</v>
      </c>
    </row>
    <row r="64" spans="1:245" x14ac:dyDescent="0.2">
      <c r="A64">
        <v>17</v>
      </c>
      <c r="B64">
        <v>1</v>
      </c>
      <c r="C64">
        <f>ROW(SmtRes!A107)</f>
        <v>107</v>
      </c>
      <c r="D64">
        <f>ROW(EtalonRes!A107)</f>
        <v>107</v>
      </c>
      <c r="E64" t="s">
        <v>106</v>
      </c>
      <c r="F64" t="s">
        <v>107</v>
      </c>
      <c r="G64" t="s">
        <v>108</v>
      </c>
      <c r="H64" t="s">
        <v>101</v>
      </c>
      <c r="I64">
        <f>ROUND((((0.2/1000)*18)/18*4)/2,9)</f>
        <v>4.0000000000000002E-4</v>
      </c>
      <c r="J64">
        <v>0</v>
      </c>
      <c r="O64">
        <f t="shared" si="29"/>
        <v>0.42</v>
      </c>
      <c r="P64">
        <f t="shared" si="30"/>
        <v>0.21</v>
      </c>
      <c r="Q64">
        <f>(ROUND((ROUND((((ET64*9))*AV64*I64),2)*BB64),2)+ROUND((ROUND(((AE64-((EU64*9)))*AV64*I64),2)*BS64),2))</f>
        <v>0</v>
      </c>
      <c r="R64">
        <f t="shared" si="32"/>
        <v>0</v>
      </c>
      <c r="S64">
        <f t="shared" si="33"/>
        <v>0.21</v>
      </c>
      <c r="T64">
        <f t="shared" si="34"/>
        <v>0</v>
      </c>
      <c r="U64">
        <f t="shared" si="35"/>
        <v>1.8612E-2</v>
      </c>
      <c r="V64">
        <f t="shared" si="36"/>
        <v>0</v>
      </c>
      <c r="W64">
        <f t="shared" si="37"/>
        <v>0</v>
      </c>
      <c r="X64">
        <f t="shared" si="38"/>
        <v>0.34</v>
      </c>
      <c r="Y64">
        <f t="shared" si="39"/>
        <v>0.22</v>
      </c>
      <c r="AA64">
        <v>53286459</v>
      </c>
      <c r="AB64">
        <f t="shared" si="40"/>
        <v>1061.0999999999999</v>
      </c>
      <c r="AC64">
        <f>ROUND(((ES64*9)),6)</f>
        <v>527.4</v>
      </c>
      <c r="AD64">
        <f>ROUND(((((ET64*9))-((EU64*9)))+AE64),6)</f>
        <v>0</v>
      </c>
      <c r="AE64">
        <f>ROUND(((EU64*9)),6)</f>
        <v>0</v>
      </c>
      <c r="AF64">
        <f>ROUND(((EV64*9)),6)</f>
        <v>533.70000000000005</v>
      </c>
      <c r="AG64">
        <f t="shared" si="45"/>
        <v>0</v>
      </c>
      <c r="AH64">
        <f>((EW64*9))</f>
        <v>46.53</v>
      </c>
      <c r="AI64">
        <f>((EX64*9))</f>
        <v>0</v>
      </c>
      <c r="AJ64">
        <f t="shared" si="48"/>
        <v>0</v>
      </c>
      <c r="AK64">
        <v>117.9</v>
      </c>
      <c r="AL64">
        <v>58.6</v>
      </c>
      <c r="AM64">
        <v>0</v>
      </c>
      <c r="AN64">
        <v>0</v>
      </c>
      <c r="AO64">
        <v>59.3</v>
      </c>
      <c r="AP64">
        <v>0</v>
      </c>
      <c r="AQ64">
        <v>5.17</v>
      </c>
      <c r="AR64">
        <v>0</v>
      </c>
      <c r="AS64">
        <v>0</v>
      </c>
      <c r="AT64">
        <v>161</v>
      </c>
      <c r="AU64">
        <v>107</v>
      </c>
      <c r="AV64">
        <v>1</v>
      </c>
      <c r="AW64">
        <v>1</v>
      </c>
      <c r="AZ64">
        <v>1</v>
      </c>
      <c r="BA64">
        <v>1</v>
      </c>
      <c r="BB64">
        <v>1</v>
      </c>
      <c r="BC64">
        <v>1</v>
      </c>
      <c r="BD64" t="s">
        <v>3</v>
      </c>
      <c r="BE64" t="s">
        <v>3</v>
      </c>
      <c r="BF64" t="s">
        <v>3</v>
      </c>
      <c r="BG64" t="s">
        <v>3</v>
      </c>
      <c r="BH64">
        <v>0</v>
      </c>
      <c r="BI64">
        <v>1</v>
      </c>
      <c r="BJ64" t="s">
        <v>109</v>
      </c>
      <c r="BM64">
        <v>152</v>
      </c>
      <c r="BN64">
        <v>0</v>
      </c>
      <c r="BO64" t="s">
        <v>3</v>
      </c>
      <c r="BP64">
        <v>0</v>
      </c>
      <c r="BQ64">
        <v>30</v>
      </c>
      <c r="BR64">
        <v>0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Y64" t="s">
        <v>3</v>
      </c>
      <c r="BZ64">
        <v>161</v>
      </c>
      <c r="CA64">
        <v>107</v>
      </c>
      <c r="CE64">
        <v>30</v>
      </c>
      <c r="CF64">
        <v>0</v>
      </c>
      <c r="CG64">
        <v>0</v>
      </c>
      <c r="CM64">
        <v>0</v>
      </c>
      <c r="CN64" t="s">
        <v>3</v>
      </c>
      <c r="CO64">
        <v>0</v>
      </c>
      <c r="CP64">
        <f t="shared" si="49"/>
        <v>0.42</v>
      </c>
      <c r="CQ64">
        <f t="shared" si="50"/>
        <v>527.4</v>
      </c>
      <c r="CR64">
        <f>(ROUND((ROUND((((ET64*9))*AV64*1),2)*BB64),2)+ROUND((ROUND(((AE64-((EU64*9)))*AV64*1),2)*BS64),2))</f>
        <v>0</v>
      </c>
      <c r="CS64">
        <f t="shared" si="52"/>
        <v>0</v>
      </c>
      <c r="CT64">
        <f t="shared" si="53"/>
        <v>533.70000000000005</v>
      </c>
      <c r="CU64">
        <f t="shared" si="54"/>
        <v>0</v>
      </c>
      <c r="CV64">
        <f t="shared" si="55"/>
        <v>46.53</v>
      </c>
      <c r="CW64">
        <f t="shared" si="56"/>
        <v>0</v>
      </c>
      <c r="CX64">
        <f t="shared" si="57"/>
        <v>0</v>
      </c>
      <c r="CY64">
        <f>((S64*BZ64)/100)</f>
        <v>0.33810000000000001</v>
      </c>
      <c r="CZ64">
        <f>((S64*CA64)/100)</f>
        <v>0.22469999999999998</v>
      </c>
      <c r="DC64" t="s">
        <v>3</v>
      </c>
      <c r="DD64" t="s">
        <v>110</v>
      </c>
      <c r="DE64" t="s">
        <v>110</v>
      </c>
      <c r="DF64" t="s">
        <v>110</v>
      </c>
      <c r="DG64" t="s">
        <v>110</v>
      </c>
      <c r="DH64" t="s">
        <v>3</v>
      </c>
      <c r="DI64" t="s">
        <v>110</v>
      </c>
      <c r="DJ64" t="s">
        <v>110</v>
      </c>
      <c r="DK64" t="s">
        <v>3</v>
      </c>
      <c r="DL64" t="s">
        <v>3</v>
      </c>
      <c r="DM64" t="s">
        <v>3</v>
      </c>
      <c r="DN64">
        <v>0</v>
      </c>
      <c r="DO64">
        <v>0</v>
      </c>
      <c r="DP64">
        <v>1</v>
      </c>
      <c r="DQ64">
        <v>1</v>
      </c>
      <c r="DU64">
        <v>1013</v>
      </c>
      <c r="DV64" t="s">
        <v>101</v>
      </c>
      <c r="DW64" t="s">
        <v>101</v>
      </c>
      <c r="DX64">
        <v>1</v>
      </c>
      <c r="EE64">
        <v>52538772</v>
      </c>
      <c r="EF64">
        <v>30</v>
      </c>
      <c r="EG64" t="s">
        <v>19</v>
      </c>
      <c r="EH64">
        <v>0</v>
      </c>
      <c r="EI64" t="s">
        <v>3</v>
      </c>
      <c r="EJ64">
        <v>1</v>
      </c>
      <c r="EK64">
        <v>152</v>
      </c>
      <c r="EL64" t="s">
        <v>103</v>
      </c>
      <c r="EM64" t="s">
        <v>104</v>
      </c>
      <c r="EO64" t="s">
        <v>3</v>
      </c>
      <c r="EQ64">
        <v>131072</v>
      </c>
      <c r="ER64">
        <v>117.9</v>
      </c>
      <c r="ES64">
        <v>58.6</v>
      </c>
      <c r="ET64">
        <v>0</v>
      </c>
      <c r="EU64">
        <v>0</v>
      </c>
      <c r="EV64">
        <v>59.3</v>
      </c>
      <c r="EW64">
        <v>5.17</v>
      </c>
      <c r="EX64">
        <v>0</v>
      </c>
      <c r="EY64">
        <v>0</v>
      </c>
      <c r="FQ64">
        <v>0</v>
      </c>
      <c r="FR64">
        <f t="shared" si="58"/>
        <v>0</v>
      </c>
      <c r="FS64">
        <v>0</v>
      </c>
      <c r="FX64">
        <v>161</v>
      </c>
      <c r="FY64">
        <v>107</v>
      </c>
      <c r="GA64" t="s">
        <v>3</v>
      </c>
      <c r="GD64">
        <v>0</v>
      </c>
      <c r="GF64">
        <v>1470043862</v>
      </c>
      <c r="GG64">
        <v>2</v>
      </c>
      <c r="GH64">
        <v>1</v>
      </c>
      <c r="GI64">
        <v>-2</v>
      </c>
      <c r="GJ64">
        <v>0</v>
      </c>
      <c r="GK64">
        <f>ROUND(R64*(R12)/100,2)</f>
        <v>0</v>
      </c>
      <c r="GL64">
        <f t="shared" si="59"/>
        <v>0</v>
      </c>
      <c r="GM64">
        <f t="shared" si="60"/>
        <v>0.98</v>
      </c>
      <c r="GN64">
        <f t="shared" si="61"/>
        <v>0.98</v>
      </c>
      <c r="GO64">
        <f t="shared" si="62"/>
        <v>0</v>
      </c>
      <c r="GP64">
        <f t="shared" si="63"/>
        <v>0</v>
      </c>
      <c r="GR64">
        <v>0</v>
      </c>
      <c r="GS64">
        <v>0</v>
      </c>
      <c r="GT64">
        <v>0</v>
      </c>
      <c r="GU64" t="s">
        <v>110</v>
      </c>
      <c r="GV64">
        <f>ROUND(((GT64*9)),6)</f>
        <v>0</v>
      </c>
      <c r="GW64">
        <v>1</v>
      </c>
      <c r="GX64">
        <f t="shared" si="65"/>
        <v>0</v>
      </c>
      <c r="HA64">
        <v>0</v>
      </c>
      <c r="HB64">
        <v>0</v>
      </c>
      <c r="HC64">
        <f t="shared" si="66"/>
        <v>0</v>
      </c>
      <c r="HE64" t="s">
        <v>3</v>
      </c>
      <c r="HF64" t="s">
        <v>3</v>
      </c>
      <c r="IK64">
        <v>0</v>
      </c>
    </row>
    <row r="65" spans="1:245" x14ac:dyDescent="0.2">
      <c r="A65">
        <v>17</v>
      </c>
      <c r="B65">
        <v>1</v>
      </c>
      <c r="C65">
        <f>ROW(SmtRes!A110)</f>
        <v>110</v>
      </c>
      <c r="D65">
        <f>ROW(EtalonRes!A110)</f>
        <v>110</v>
      </c>
      <c r="E65" t="s">
        <v>106</v>
      </c>
      <c r="F65" t="s">
        <v>107</v>
      </c>
      <c r="G65" t="s">
        <v>108</v>
      </c>
      <c r="H65" t="s">
        <v>101</v>
      </c>
      <c r="I65">
        <f>ROUND((((0.2/1000)*18)/18*4)/2,9)</f>
        <v>4.0000000000000002E-4</v>
      </c>
      <c r="J65">
        <v>0</v>
      </c>
      <c r="O65">
        <f t="shared" si="29"/>
        <v>6.01</v>
      </c>
      <c r="P65">
        <f t="shared" si="30"/>
        <v>0.8</v>
      </c>
      <c r="Q65">
        <f>(ROUND((ROUND((((ET65*9))*AV65*I65),2)*BB65),2)+ROUND((ROUND(((AE65-((EU65*9)))*AV65*I65),2)*BS65),2))</f>
        <v>0</v>
      </c>
      <c r="R65">
        <f t="shared" si="32"/>
        <v>0</v>
      </c>
      <c r="S65">
        <f t="shared" si="33"/>
        <v>5.21</v>
      </c>
      <c r="T65">
        <f t="shared" si="34"/>
        <v>0</v>
      </c>
      <c r="U65">
        <f t="shared" si="35"/>
        <v>1.8612E-2</v>
      </c>
      <c r="V65">
        <f t="shared" si="36"/>
        <v>0</v>
      </c>
      <c r="W65">
        <f t="shared" si="37"/>
        <v>0</v>
      </c>
      <c r="X65">
        <f t="shared" si="38"/>
        <v>6.83</v>
      </c>
      <c r="Y65">
        <f t="shared" si="39"/>
        <v>2.81</v>
      </c>
      <c r="AA65">
        <v>53286460</v>
      </c>
      <c r="AB65">
        <f t="shared" si="40"/>
        <v>1061.0999999999999</v>
      </c>
      <c r="AC65">
        <f>ROUND(((ES65*9)),6)</f>
        <v>527.4</v>
      </c>
      <c r="AD65">
        <f>ROUND(((((ET65*9))-((EU65*9)))+AE65),6)</f>
        <v>0</v>
      </c>
      <c r="AE65">
        <f>ROUND(((EU65*9)),6)</f>
        <v>0</v>
      </c>
      <c r="AF65">
        <f>ROUND(((EV65*9)),6)</f>
        <v>533.70000000000005</v>
      </c>
      <c r="AG65">
        <f t="shared" si="45"/>
        <v>0</v>
      </c>
      <c r="AH65">
        <f>((EW65*9))</f>
        <v>46.53</v>
      </c>
      <c r="AI65">
        <f>((EX65*9))</f>
        <v>0</v>
      </c>
      <c r="AJ65">
        <f t="shared" si="48"/>
        <v>0</v>
      </c>
      <c r="AK65">
        <v>117.9</v>
      </c>
      <c r="AL65">
        <v>58.6</v>
      </c>
      <c r="AM65">
        <v>0</v>
      </c>
      <c r="AN65">
        <v>0</v>
      </c>
      <c r="AO65">
        <v>59.3</v>
      </c>
      <c r="AP65">
        <v>0</v>
      </c>
      <c r="AQ65">
        <v>5.17</v>
      </c>
      <c r="AR65">
        <v>0</v>
      </c>
      <c r="AS65">
        <v>0</v>
      </c>
      <c r="AT65">
        <v>131</v>
      </c>
      <c r="AU65">
        <v>54</v>
      </c>
      <c r="AV65">
        <v>1</v>
      </c>
      <c r="AW65">
        <v>1</v>
      </c>
      <c r="AZ65">
        <v>1</v>
      </c>
      <c r="BA65">
        <v>24.82</v>
      </c>
      <c r="BB65">
        <v>1</v>
      </c>
      <c r="BC65">
        <v>3.82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1</v>
      </c>
      <c r="BJ65" t="s">
        <v>109</v>
      </c>
      <c r="BM65">
        <v>152</v>
      </c>
      <c r="BN65">
        <v>0</v>
      </c>
      <c r="BO65" t="s">
        <v>107</v>
      </c>
      <c r="BP65">
        <v>1</v>
      </c>
      <c r="BQ65">
        <v>30</v>
      </c>
      <c r="BR65">
        <v>0</v>
      </c>
      <c r="BS65">
        <v>24.82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131</v>
      </c>
      <c r="CA65">
        <v>54</v>
      </c>
      <c r="CE65">
        <v>30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49"/>
        <v>6.01</v>
      </c>
      <c r="CQ65">
        <f t="shared" si="50"/>
        <v>2014.67</v>
      </c>
      <c r="CR65">
        <f>(ROUND((ROUND((((ET65*9))*AV65*1),2)*BB65),2)+ROUND((ROUND(((AE65-((EU65*9)))*AV65*1),2)*BS65),2))</f>
        <v>0</v>
      </c>
      <c r="CS65">
        <f t="shared" si="52"/>
        <v>0</v>
      </c>
      <c r="CT65">
        <f t="shared" si="53"/>
        <v>13246.43</v>
      </c>
      <c r="CU65">
        <f t="shared" si="54"/>
        <v>0</v>
      </c>
      <c r="CV65">
        <f t="shared" si="55"/>
        <v>46.53</v>
      </c>
      <c r="CW65">
        <f t="shared" si="56"/>
        <v>0</v>
      </c>
      <c r="CX65">
        <f t="shared" si="57"/>
        <v>0</v>
      </c>
      <c r="CY65">
        <f>S65*(BZ65/100)</f>
        <v>6.8250999999999999</v>
      </c>
      <c r="CZ65">
        <f>S65*(CA65/100)</f>
        <v>2.8134000000000001</v>
      </c>
      <c r="DC65" t="s">
        <v>3</v>
      </c>
      <c r="DD65" t="s">
        <v>110</v>
      </c>
      <c r="DE65" t="s">
        <v>110</v>
      </c>
      <c r="DF65" t="s">
        <v>110</v>
      </c>
      <c r="DG65" t="s">
        <v>110</v>
      </c>
      <c r="DH65" t="s">
        <v>3</v>
      </c>
      <c r="DI65" t="s">
        <v>110</v>
      </c>
      <c r="DJ65" t="s">
        <v>110</v>
      </c>
      <c r="DK65" t="s">
        <v>3</v>
      </c>
      <c r="DL65" t="s">
        <v>3</v>
      </c>
      <c r="DM65" t="s">
        <v>3</v>
      </c>
      <c r="DN65">
        <v>161</v>
      </c>
      <c r="DO65">
        <v>107</v>
      </c>
      <c r="DP65">
        <v>1</v>
      </c>
      <c r="DQ65">
        <v>1</v>
      </c>
      <c r="DU65">
        <v>1013</v>
      </c>
      <c r="DV65" t="s">
        <v>101</v>
      </c>
      <c r="DW65" t="s">
        <v>101</v>
      </c>
      <c r="DX65">
        <v>1</v>
      </c>
      <c r="EE65">
        <v>52538772</v>
      </c>
      <c r="EF65">
        <v>30</v>
      </c>
      <c r="EG65" t="s">
        <v>19</v>
      </c>
      <c r="EH65">
        <v>0</v>
      </c>
      <c r="EI65" t="s">
        <v>3</v>
      </c>
      <c r="EJ65">
        <v>1</v>
      </c>
      <c r="EK65">
        <v>152</v>
      </c>
      <c r="EL65" t="s">
        <v>103</v>
      </c>
      <c r="EM65" t="s">
        <v>104</v>
      </c>
      <c r="EO65" t="s">
        <v>3</v>
      </c>
      <c r="EQ65">
        <v>131072</v>
      </c>
      <c r="ER65">
        <v>117.9</v>
      </c>
      <c r="ES65">
        <v>58.6</v>
      </c>
      <c r="ET65">
        <v>0</v>
      </c>
      <c r="EU65">
        <v>0</v>
      </c>
      <c r="EV65">
        <v>59.3</v>
      </c>
      <c r="EW65">
        <v>5.17</v>
      </c>
      <c r="EX65">
        <v>0</v>
      </c>
      <c r="EY65">
        <v>0</v>
      </c>
      <c r="FQ65">
        <v>0</v>
      </c>
      <c r="FR65">
        <f t="shared" si="58"/>
        <v>0</v>
      </c>
      <c r="FS65">
        <v>0</v>
      </c>
      <c r="FX65">
        <v>161</v>
      </c>
      <c r="FY65">
        <v>107</v>
      </c>
      <c r="GA65" t="s">
        <v>3</v>
      </c>
      <c r="GD65">
        <v>0</v>
      </c>
      <c r="GF65">
        <v>1470043862</v>
      </c>
      <c r="GG65">
        <v>2</v>
      </c>
      <c r="GH65">
        <v>1</v>
      </c>
      <c r="GI65">
        <v>2</v>
      </c>
      <c r="GJ65">
        <v>0</v>
      </c>
      <c r="GK65">
        <f>ROUND(R65*(S12)/100,2)</f>
        <v>0</v>
      </c>
      <c r="GL65">
        <f t="shared" si="59"/>
        <v>0</v>
      </c>
      <c r="GM65">
        <f t="shared" si="60"/>
        <v>15.65</v>
      </c>
      <c r="GN65">
        <f t="shared" si="61"/>
        <v>15.65</v>
      </c>
      <c r="GO65">
        <f t="shared" si="62"/>
        <v>0</v>
      </c>
      <c r="GP65">
        <f t="shared" si="63"/>
        <v>0</v>
      </c>
      <c r="GR65">
        <v>0</v>
      </c>
      <c r="GS65">
        <v>0</v>
      </c>
      <c r="GT65">
        <v>0</v>
      </c>
      <c r="GU65" t="s">
        <v>110</v>
      </c>
      <c r="GV65">
        <f>ROUND(((GT65*9)),6)</f>
        <v>0</v>
      </c>
      <c r="GW65">
        <v>1</v>
      </c>
      <c r="GX65">
        <f t="shared" si="65"/>
        <v>0</v>
      </c>
      <c r="HA65">
        <v>0</v>
      </c>
      <c r="HB65">
        <v>0</v>
      </c>
      <c r="HC65">
        <f t="shared" si="66"/>
        <v>0</v>
      </c>
      <c r="HE65" t="s">
        <v>3</v>
      </c>
      <c r="HF65" t="s">
        <v>3</v>
      </c>
      <c r="IK65">
        <v>0</v>
      </c>
    </row>
    <row r="66" spans="1:245" x14ac:dyDescent="0.2">
      <c r="A66">
        <v>18</v>
      </c>
      <c r="B66">
        <v>1</v>
      </c>
      <c r="C66">
        <v>106</v>
      </c>
      <c r="E66" t="s">
        <v>111</v>
      </c>
      <c r="F66" t="s">
        <v>74</v>
      </c>
      <c r="G66" t="s">
        <v>75</v>
      </c>
      <c r="H66" t="s">
        <v>51</v>
      </c>
      <c r="I66">
        <f>I64*J66</f>
        <v>3.6720000000000003E-2</v>
      </c>
      <c r="J66">
        <v>91.8</v>
      </c>
      <c r="O66">
        <f t="shared" si="29"/>
        <v>23.19</v>
      </c>
      <c r="P66">
        <f t="shared" si="30"/>
        <v>23.19</v>
      </c>
      <c r="Q66">
        <f t="shared" ref="Q66:Q75" si="67">(ROUND((ROUND(((ET66)*AV66*I66),2)*BB66),2)+ROUND((ROUND(((AE66-(EU66))*AV66*I66),2)*BS66),2))</f>
        <v>0</v>
      </c>
      <c r="R66">
        <f t="shared" si="32"/>
        <v>0</v>
      </c>
      <c r="S66">
        <f t="shared" si="33"/>
        <v>0</v>
      </c>
      <c r="T66">
        <f t="shared" si="34"/>
        <v>0</v>
      </c>
      <c r="U66">
        <f t="shared" si="35"/>
        <v>0</v>
      </c>
      <c r="V66">
        <f t="shared" si="36"/>
        <v>0</v>
      </c>
      <c r="W66">
        <f t="shared" si="37"/>
        <v>0</v>
      </c>
      <c r="X66">
        <f t="shared" si="38"/>
        <v>0</v>
      </c>
      <c r="Y66">
        <f t="shared" si="39"/>
        <v>0</v>
      </c>
      <c r="AA66">
        <v>53286459</v>
      </c>
      <c r="AB66">
        <f t="shared" si="40"/>
        <v>631.54</v>
      </c>
      <c r="AC66">
        <f t="shared" ref="AC66:AC75" si="68">ROUND((ES66),6)</f>
        <v>631.54</v>
      </c>
      <c r="AD66">
        <f t="shared" ref="AD66:AD75" si="69">ROUND((((ET66)-(EU66))+AE66),6)</f>
        <v>0</v>
      </c>
      <c r="AE66">
        <f t="shared" ref="AE66:AE75" si="70">ROUND((EU66),6)</f>
        <v>0</v>
      </c>
      <c r="AF66">
        <f t="shared" ref="AF66:AF75" si="71">ROUND((EV66),6)</f>
        <v>0</v>
      </c>
      <c r="AG66">
        <f t="shared" si="45"/>
        <v>0</v>
      </c>
      <c r="AH66">
        <f t="shared" ref="AH66:AH75" si="72">(EW66)</f>
        <v>0</v>
      </c>
      <c r="AI66">
        <f t="shared" ref="AI66:AI75" si="73">(EX66)</f>
        <v>0</v>
      </c>
      <c r="AJ66">
        <f t="shared" si="48"/>
        <v>0</v>
      </c>
      <c r="AK66">
        <v>631.54</v>
      </c>
      <c r="AL66">
        <v>631.54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161</v>
      </c>
      <c r="AU66">
        <v>107</v>
      </c>
      <c r="AV66">
        <v>1</v>
      </c>
      <c r="AW66">
        <v>1</v>
      </c>
      <c r="AZ66">
        <v>1</v>
      </c>
      <c r="BA66">
        <v>1</v>
      </c>
      <c r="BB66">
        <v>1</v>
      </c>
      <c r="BC66">
        <v>1</v>
      </c>
      <c r="BD66" t="s">
        <v>3</v>
      </c>
      <c r="BE66" t="s">
        <v>3</v>
      </c>
      <c r="BF66" t="s">
        <v>3</v>
      </c>
      <c r="BG66" t="s">
        <v>3</v>
      </c>
      <c r="BH66">
        <v>3</v>
      </c>
      <c r="BI66">
        <v>1</v>
      </c>
      <c r="BJ66" t="s">
        <v>76</v>
      </c>
      <c r="BM66">
        <v>152</v>
      </c>
      <c r="BN66">
        <v>0</v>
      </c>
      <c r="BO66" t="s">
        <v>3</v>
      </c>
      <c r="BP66">
        <v>0</v>
      </c>
      <c r="BQ66">
        <v>30</v>
      </c>
      <c r="BR66">
        <v>0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Y66" t="s">
        <v>3</v>
      </c>
      <c r="BZ66">
        <v>161</v>
      </c>
      <c r="CA66">
        <v>107</v>
      </c>
      <c r="CE66">
        <v>30</v>
      </c>
      <c r="CF66">
        <v>0</v>
      </c>
      <c r="CG66">
        <v>0</v>
      </c>
      <c r="CM66">
        <v>0</v>
      </c>
      <c r="CN66" t="s">
        <v>3</v>
      </c>
      <c r="CO66">
        <v>0</v>
      </c>
      <c r="CP66">
        <f t="shared" si="49"/>
        <v>23.19</v>
      </c>
      <c r="CQ66">
        <f t="shared" si="50"/>
        <v>631.54</v>
      </c>
      <c r="CR66">
        <f t="shared" ref="CR66:CR75" si="74">(ROUND((ROUND(((ET66)*AV66*1),2)*BB66),2)+ROUND((ROUND(((AE66-(EU66))*AV66*1),2)*BS66),2))</f>
        <v>0</v>
      </c>
      <c r="CS66">
        <f t="shared" si="52"/>
        <v>0</v>
      </c>
      <c r="CT66">
        <f t="shared" si="53"/>
        <v>0</v>
      </c>
      <c r="CU66">
        <f t="shared" si="54"/>
        <v>0</v>
      </c>
      <c r="CV66">
        <f t="shared" si="55"/>
        <v>0</v>
      </c>
      <c r="CW66">
        <f t="shared" si="56"/>
        <v>0</v>
      </c>
      <c r="CX66">
        <f t="shared" si="57"/>
        <v>0</v>
      </c>
      <c r="CY66">
        <f>((S66*BZ66)/100)</f>
        <v>0</v>
      </c>
      <c r="CZ66">
        <f>((S66*CA66)/100)</f>
        <v>0</v>
      </c>
      <c r="DC66" t="s">
        <v>3</v>
      </c>
      <c r="DD66" t="s">
        <v>3</v>
      </c>
      <c r="DE66" t="s">
        <v>3</v>
      </c>
      <c r="DF66" t="s">
        <v>3</v>
      </c>
      <c r="DG66" t="s">
        <v>3</v>
      </c>
      <c r="DH66" t="s">
        <v>3</v>
      </c>
      <c r="DI66" t="s">
        <v>3</v>
      </c>
      <c r="DJ66" t="s">
        <v>3</v>
      </c>
      <c r="DK66" t="s">
        <v>3</v>
      </c>
      <c r="DL66" t="s">
        <v>3</v>
      </c>
      <c r="DM66" t="s">
        <v>3</v>
      </c>
      <c r="DN66">
        <v>0</v>
      </c>
      <c r="DO66">
        <v>0</v>
      </c>
      <c r="DP66">
        <v>1</v>
      </c>
      <c r="DQ66">
        <v>1</v>
      </c>
      <c r="DU66">
        <v>1007</v>
      </c>
      <c r="DV66" t="s">
        <v>51</v>
      </c>
      <c r="DW66" t="s">
        <v>51</v>
      </c>
      <c r="DX66">
        <v>1</v>
      </c>
      <c r="EE66">
        <v>52538772</v>
      </c>
      <c r="EF66">
        <v>30</v>
      </c>
      <c r="EG66" t="s">
        <v>19</v>
      </c>
      <c r="EH66">
        <v>0</v>
      </c>
      <c r="EI66" t="s">
        <v>3</v>
      </c>
      <c r="EJ66">
        <v>1</v>
      </c>
      <c r="EK66">
        <v>152</v>
      </c>
      <c r="EL66" t="s">
        <v>103</v>
      </c>
      <c r="EM66" t="s">
        <v>104</v>
      </c>
      <c r="EO66" t="s">
        <v>3</v>
      </c>
      <c r="EQ66">
        <v>0</v>
      </c>
      <c r="ER66">
        <v>631.54</v>
      </c>
      <c r="ES66">
        <v>631.54</v>
      </c>
      <c r="ET66">
        <v>0</v>
      </c>
      <c r="EU66">
        <v>0</v>
      </c>
      <c r="EV66">
        <v>0</v>
      </c>
      <c r="EW66">
        <v>0</v>
      </c>
      <c r="EX66">
        <v>0</v>
      </c>
      <c r="FQ66">
        <v>0</v>
      </c>
      <c r="FR66">
        <f t="shared" si="58"/>
        <v>0</v>
      </c>
      <c r="FS66">
        <v>0</v>
      </c>
      <c r="FX66">
        <v>161</v>
      </c>
      <c r="FY66">
        <v>107</v>
      </c>
      <c r="GA66" t="s">
        <v>3</v>
      </c>
      <c r="GD66">
        <v>0</v>
      </c>
      <c r="GF66">
        <v>-836286109</v>
      </c>
      <c r="GG66">
        <v>2</v>
      </c>
      <c r="GH66">
        <v>1</v>
      </c>
      <c r="GI66">
        <v>-2</v>
      </c>
      <c r="GJ66">
        <v>0</v>
      </c>
      <c r="GK66">
        <f>ROUND(R66*(R12)/100,2)</f>
        <v>0</v>
      </c>
      <c r="GL66">
        <f t="shared" si="59"/>
        <v>0</v>
      </c>
      <c r="GM66">
        <f t="shared" si="60"/>
        <v>23.19</v>
      </c>
      <c r="GN66">
        <f t="shared" si="61"/>
        <v>23.19</v>
      </c>
      <c r="GO66">
        <f t="shared" si="62"/>
        <v>0</v>
      </c>
      <c r="GP66">
        <f t="shared" si="63"/>
        <v>0</v>
      </c>
      <c r="GR66">
        <v>0</v>
      </c>
      <c r="GS66">
        <v>0</v>
      </c>
      <c r="GT66">
        <v>0</v>
      </c>
      <c r="GU66" t="s">
        <v>3</v>
      </c>
      <c r="GV66">
        <f t="shared" ref="GV66:GV75" si="75">ROUND((GT66),6)</f>
        <v>0</v>
      </c>
      <c r="GW66">
        <v>1</v>
      </c>
      <c r="GX66">
        <f t="shared" si="65"/>
        <v>0</v>
      </c>
      <c r="HA66">
        <v>0</v>
      </c>
      <c r="HB66">
        <v>0</v>
      </c>
      <c r="HC66">
        <f t="shared" si="66"/>
        <v>0</v>
      </c>
      <c r="HE66" t="s">
        <v>3</v>
      </c>
      <c r="HF66" t="s">
        <v>3</v>
      </c>
      <c r="IK66">
        <v>0</v>
      </c>
    </row>
    <row r="67" spans="1:245" x14ac:dyDescent="0.2">
      <c r="A67">
        <v>18</v>
      </c>
      <c r="B67">
        <v>1</v>
      </c>
      <c r="C67">
        <v>109</v>
      </c>
      <c r="E67" t="s">
        <v>111</v>
      </c>
      <c r="F67" t="s">
        <v>74</v>
      </c>
      <c r="G67" t="s">
        <v>75</v>
      </c>
      <c r="H67" t="s">
        <v>51</v>
      </c>
      <c r="I67">
        <f>I65*J67</f>
        <v>3.6720000000000003E-2</v>
      </c>
      <c r="J67">
        <v>91.8</v>
      </c>
      <c r="O67">
        <f t="shared" si="29"/>
        <v>143.31</v>
      </c>
      <c r="P67">
        <f t="shared" si="30"/>
        <v>143.31</v>
      </c>
      <c r="Q67">
        <f t="shared" si="67"/>
        <v>0</v>
      </c>
      <c r="R67">
        <f t="shared" si="32"/>
        <v>0</v>
      </c>
      <c r="S67">
        <f t="shared" si="33"/>
        <v>0</v>
      </c>
      <c r="T67">
        <f t="shared" si="34"/>
        <v>0</v>
      </c>
      <c r="U67">
        <f t="shared" si="35"/>
        <v>0</v>
      </c>
      <c r="V67">
        <f t="shared" si="36"/>
        <v>0</v>
      </c>
      <c r="W67">
        <f t="shared" si="37"/>
        <v>0</v>
      </c>
      <c r="X67">
        <f t="shared" si="38"/>
        <v>0</v>
      </c>
      <c r="Y67">
        <f t="shared" si="39"/>
        <v>0</v>
      </c>
      <c r="AA67">
        <v>53286460</v>
      </c>
      <c r="AB67">
        <f t="shared" si="40"/>
        <v>631.54</v>
      </c>
      <c r="AC67">
        <f t="shared" si="68"/>
        <v>631.54</v>
      </c>
      <c r="AD67">
        <f t="shared" si="69"/>
        <v>0</v>
      </c>
      <c r="AE67">
        <f t="shared" si="70"/>
        <v>0</v>
      </c>
      <c r="AF67">
        <f t="shared" si="71"/>
        <v>0</v>
      </c>
      <c r="AG67">
        <f t="shared" si="45"/>
        <v>0</v>
      </c>
      <c r="AH67">
        <f t="shared" si="72"/>
        <v>0</v>
      </c>
      <c r="AI67">
        <f t="shared" si="73"/>
        <v>0</v>
      </c>
      <c r="AJ67">
        <f t="shared" si="48"/>
        <v>0</v>
      </c>
      <c r="AK67">
        <v>631.54</v>
      </c>
      <c r="AL67">
        <v>631.54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6.18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76</v>
      </c>
      <c r="BM67">
        <v>152</v>
      </c>
      <c r="BN67">
        <v>0</v>
      </c>
      <c r="BO67" t="s">
        <v>74</v>
      </c>
      <c r="BP67">
        <v>1</v>
      </c>
      <c r="BQ67">
        <v>30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E67">
        <v>30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49"/>
        <v>143.31</v>
      </c>
      <c r="CQ67">
        <f t="shared" si="50"/>
        <v>3902.92</v>
      </c>
      <c r="CR67">
        <f t="shared" si="74"/>
        <v>0</v>
      </c>
      <c r="CS67">
        <f t="shared" si="52"/>
        <v>0</v>
      </c>
      <c r="CT67">
        <f t="shared" si="53"/>
        <v>0</v>
      </c>
      <c r="CU67">
        <f t="shared" si="54"/>
        <v>0</v>
      </c>
      <c r="CV67">
        <f t="shared" si="55"/>
        <v>0</v>
      </c>
      <c r="CW67">
        <f t="shared" si="56"/>
        <v>0</v>
      </c>
      <c r="CX67">
        <f t="shared" si="57"/>
        <v>0</v>
      </c>
      <c r="CY67">
        <f>S67*(BZ67/100)</f>
        <v>0</v>
      </c>
      <c r="CZ67">
        <f>S67*(CA67/100)</f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161</v>
      </c>
      <c r="DO67">
        <v>107</v>
      </c>
      <c r="DP67">
        <v>1</v>
      </c>
      <c r="DQ67">
        <v>1</v>
      </c>
      <c r="DU67">
        <v>1007</v>
      </c>
      <c r="DV67" t="s">
        <v>51</v>
      </c>
      <c r="DW67" t="s">
        <v>51</v>
      </c>
      <c r="DX67">
        <v>1</v>
      </c>
      <c r="EE67">
        <v>52538772</v>
      </c>
      <c r="EF67">
        <v>30</v>
      </c>
      <c r="EG67" t="s">
        <v>19</v>
      </c>
      <c r="EH67">
        <v>0</v>
      </c>
      <c r="EI67" t="s">
        <v>3</v>
      </c>
      <c r="EJ67">
        <v>1</v>
      </c>
      <c r="EK67">
        <v>152</v>
      </c>
      <c r="EL67" t="s">
        <v>103</v>
      </c>
      <c r="EM67" t="s">
        <v>104</v>
      </c>
      <c r="EO67" t="s">
        <v>3</v>
      </c>
      <c r="EQ67">
        <v>0</v>
      </c>
      <c r="ER67">
        <v>631.54</v>
      </c>
      <c r="ES67">
        <v>631.54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58"/>
        <v>0</v>
      </c>
      <c r="FS67">
        <v>0</v>
      </c>
      <c r="FX67">
        <v>161</v>
      </c>
      <c r="FY67">
        <v>107</v>
      </c>
      <c r="GA67" t="s">
        <v>3</v>
      </c>
      <c r="GD67">
        <v>0</v>
      </c>
      <c r="GF67">
        <v>-836286109</v>
      </c>
      <c r="GG67">
        <v>2</v>
      </c>
      <c r="GH67">
        <v>1</v>
      </c>
      <c r="GI67">
        <v>2</v>
      </c>
      <c r="GJ67">
        <v>0</v>
      </c>
      <c r="GK67">
        <f>ROUND(R67*(S12)/100,2)</f>
        <v>0</v>
      </c>
      <c r="GL67">
        <f t="shared" si="59"/>
        <v>0</v>
      </c>
      <c r="GM67">
        <f t="shared" si="60"/>
        <v>143.31</v>
      </c>
      <c r="GN67">
        <f t="shared" si="61"/>
        <v>143.31</v>
      </c>
      <c r="GO67">
        <f t="shared" si="62"/>
        <v>0</v>
      </c>
      <c r="GP67">
        <f t="shared" si="63"/>
        <v>0</v>
      </c>
      <c r="GR67">
        <v>0</v>
      </c>
      <c r="GS67">
        <v>0</v>
      </c>
      <c r="GT67">
        <v>0</v>
      </c>
      <c r="GU67" t="s">
        <v>3</v>
      </c>
      <c r="GV67">
        <f t="shared" si="75"/>
        <v>0</v>
      </c>
      <c r="GW67">
        <v>1</v>
      </c>
      <c r="GX67">
        <f t="shared" si="65"/>
        <v>0</v>
      </c>
      <c r="HA67">
        <v>0</v>
      </c>
      <c r="HB67">
        <v>0</v>
      </c>
      <c r="HC67">
        <f t="shared" si="66"/>
        <v>0</v>
      </c>
      <c r="HE67" t="s">
        <v>3</v>
      </c>
      <c r="HF67" t="s">
        <v>3</v>
      </c>
      <c r="IK67">
        <v>0</v>
      </c>
    </row>
    <row r="68" spans="1:245" x14ac:dyDescent="0.2">
      <c r="A68">
        <v>17</v>
      </c>
      <c r="B68">
        <v>1</v>
      </c>
      <c r="C68">
        <f>ROW(SmtRes!A114)</f>
        <v>114</v>
      </c>
      <c r="D68">
        <f>ROW(EtalonRes!A114)</f>
        <v>114</v>
      </c>
      <c r="E68" t="s">
        <v>112</v>
      </c>
      <c r="F68" t="s">
        <v>113</v>
      </c>
      <c r="G68" t="s">
        <v>114</v>
      </c>
      <c r="H68" t="s">
        <v>115</v>
      </c>
      <c r="I68">
        <f>ROUND((((1/100)*18)/18*4)/2,9)</f>
        <v>0.02</v>
      </c>
      <c r="J68">
        <v>0</v>
      </c>
      <c r="O68">
        <f t="shared" si="29"/>
        <v>8.77</v>
      </c>
      <c r="P68">
        <f t="shared" si="30"/>
        <v>4.2</v>
      </c>
      <c r="Q68">
        <f t="shared" si="67"/>
        <v>2.41</v>
      </c>
      <c r="R68">
        <f t="shared" si="32"/>
        <v>0.21</v>
      </c>
      <c r="S68">
        <f t="shared" si="33"/>
        <v>2.16</v>
      </c>
      <c r="T68">
        <f t="shared" si="34"/>
        <v>0</v>
      </c>
      <c r="U68">
        <f t="shared" si="35"/>
        <v>0.17920000000000003</v>
      </c>
      <c r="V68">
        <f t="shared" si="36"/>
        <v>0</v>
      </c>
      <c r="W68">
        <f t="shared" si="37"/>
        <v>0</v>
      </c>
      <c r="X68">
        <f t="shared" si="38"/>
        <v>2.89</v>
      </c>
      <c r="Y68">
        <f t="shared" si="39"/>
        <v>1.79</v>
      </c>
      <c r="AA68">
        <v>53286459</v>
      </c>
      <c r="AB68">
        <f t="shared" si="40"/>
        <v>438.2</v>
      </c>
      <c r="AC68">
        <f t="shared" si="68"/>
        <v>210.11</v>
      </c>
      <c r="AD68">
        <f t="shared" si="69"/>
        <v>120.3</v>
      </c>
      <c r="AE68">
        <f t="shared" si="70"/>
        <v>10.66</v>
      </c>
      <c r="AF68">
        <f t="shared" si="71"/>
        <v>107.79</v>
      </c>
      <c r="AG68">
        <f t="shared" si="45"/>
        <v>0</v>
      </c>
      <c r="AH68">
        <f t="shared" si="72"/>
        <v>8.9600000000000009</v>
      </c>
      <c r="AI68">
        <f t="shared" si="73"/>
        <v>0</v>
      </c>
      <c r="AJ68">
        <f t="shared" si="48"/>
        <v>0</v>
      </c>
      <c r="AK68">
        <v>438.2</v>
      </c>
      <c r="AL68">
        <v>210.11</v>
      </c>
      <c r="AM68">
        <v>120.3</v>
      </c>
      <c r="AN68">
        <v>10.66</v>
      </c>
      <c r="AO68">
        <v>107.79</v>
      </c>
      <c r="AP68">
        <v>0</v>
      </c>
      <c r="AQ68">
        <v>8.9600000000000009</v>
      </c>
      <c r="AR68">
        <v>0</v>
      </c>
      <c r="AS68">
        <v>0</v>
      </c>
      <c r="AT68">
        <v>134</v>
      </c>
      <c r="AU68">
        <v>83</v>
      </c>
      <c r="AV68">
        <v>1</v>
      </c>
      <c r="AW68">
        <v>1</v>
      </c>
      <c r="AZ68">
        <v>1</v>
      </c>
      <c r="BA68">
        <v>1</v>
      </c>
      <c r="BB68">
        <v>1</v>
      </c>
      <c r="BC68">
        <v>1</v>
      </c>
      <c r="BD68" t="s">
        <v>3</v>
      </c>
      <c r="BE68" t="s">
        <v>3</v>
      </c>
      <c r="BF68" t="s">
        <v>3</v>
      </c>
      <c r="BG68" t="s">
        <v>3</v>
      </c>
      <c r="BH68">
        <v>0</v>
      </c>
      <c r="BI68">
        <v>1</v>
      </c>
      <c r="BJ68" t="s">
        <v>116</v>
      </c>
      <c r="BM68">
        <v>159</v>
      </c>
      <c r="BN68">
        <v>0</v>
      </c>
      <c r="BO68" t="s">
        <v>3</v>
      </c>
      <c r="BP68">
        <v>0</v>
      </c>
      <c r="BQ68">
        <v>30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Y68" t="s">
        <v>3</v>
      </c>
      <c r="BZ68">
        <v>134</v>
      </c>
      <c r="CA68">
        <v>83</v>
      </c>
      <c r="CE68">
        <v>30</v>
      </c>
      <c r="CF68">
        <v>0</v>
      </c>
      <c r="CG68">
        <v>0</v>
      </c>
      <c r="CM68">
        <v>0</v>
      </c>
      <c r="CN68" t="s">
        <v>3</v>
      </c>
      <c r="CO68">
        <v>0</v>
      </c>
      <c r="CP68">
        <f t="shared" si="49"/>
        <v>8.77</v>
      </c>
      <c r="CQ68">
        <f t="shared" si="50"/>
        <v>210.11</v>
      </c>
      <c r="CR68">
        <f t="shared" si="74"/>
        <v>120.3</v>
      </c>
      <c r="CS68">
        <f t="shared" si="52"/>
        <v>10.66</v>
      </c>
      <c r="CT68">
        <f t="shared" si="53"/>
        <v>107.79</v>
      </c>
      <c r="CU68">
        <f t="shared" si="54"/>
        <v>0</v>
      </c>
      <c r="CV68">
        <f t="shared" si="55"/>
        <v>8.9600000000000009</v>
      </c>
      <c r="CW68">
        <f t="shared" si="56"/>
        <v>0</v>
      </c>
      <c r="CX68">
        <f t="shared" si="57"/>
        <v>0</v>
      </c>
      <c r="CY68">
        <f>((S68*BZ68)/100)</f>
        <v>2.8944000000000001</v>
      </c>
      <c r="CZ68">
        <f>((S68*CA68)/100)</f>
        <v>1.7927999999999999</v>
      </c>
      <c r="DC68" t="s">
        <v>3</v>
      </c>
      <c r="DD68" t="s">
        <v>3</v>
      </c>
      <c r="DE68" t="s">
        <v>3</v>
      </c>
      <c r="DF68" t="s">
        <v>3</v>
      </c>
      <c r="DG68" t="s">
        <v>3</v>
      </c>
      <c r="DH68" t="s">
        <v>3</v>
      </c>
      <c r="DI68" t="s">
        <v>3</v>
      </c>
      <c r="DJ68" t="s">
        <v>3</v>
      </c>
      <c r="DK68" t="s">
        <v>3</v>
      </c>
      <c r="DL68" t="s">
        <v>3</v>
      </c>
      <c r="DM68" t="s">
        <v>3</v>
      </c>
      <c r="DN68">
        <v>0</v>
      </c>
      <c r="DO68">
        <v>0</v>
      </c>
      <c r="DP68">
        <v>1</v>
      </c>
      <c r="DQ68">
        <v>1</v>
      </c>
      <c r="DU68">
        <v>1013</v>
      </c>
      <c r="DV68" t="s">
        <v>115</v>
      </c>
      <c r="DW68" t="s">
        <v>115</v>
      </c>
      <c r="DX68">
        <v>1</v>
      </c>
      <c r="EE68">
        <v>52538779</v>
      </c>
      <c r="EF68">
        <v>30</v>
      </c>
      <c r="EG68" t="s">
        <v>19</v>
      </c>
      <c r="EH68">
        <v>0</v>
      </c>
      <c r="EI68" t="s">
        <v>3</v>
      </c>
      <c r="EJ68">
        <v>1</v>
      </c>
      <c r="EK68">
        <v>159</v>
      </c>
      <c r="EL68" t="s">
        <v>117</v>
      </c>
      <c r="EM68" t="s">
        <v>118</v>
      </c>
      <c r="EO68" t="s">
        <v>3</v>
      </c>
      <c r="EQ68">
        <v>131072</v>
      </c>
      <c r="ER68">
        <v>438.2</v>
      </c>
      <c r="ES68">
        <v>210.11</v>
      </c>
      <c r="ET68">
        <v>120.3</v>
      </c>
      <c r="EU68">
        <v>10.66</v>
      </c>
      <c r="EV68">
        <v>107.79</v>
      </c>
      <c r="EW68">
        <v>8.9600000000000009</v>
      </c>
      <c r="EX68">
        <v>0</v>
      </c>
      <c r="EY68">
        <v>0</v>
      </c>
      <c r="FQ68">
        <v>0</v>
      </c>
      <c r="FR68">
        <f t="shared" si="58"/>
        <v>0</v>
      </c>
      <c r="FS68">
        <v>0</v>
      </c>
      <c r="FX68">
        <v>134</v>
      </c>
      <c r="FY68">
        <v>83</v>
      </c>
      <c r="GA68" t="s">
        <v>3</v>
      </c>
      <c r="GD68">
        <v>0</v>
      </c>
      <c r="GF68">
        <v>2005395214</v>
      </c>
      <c r="GG68">
        <v>2</v>
      </c>
      <c r="GH68">
        <v>1</v>
      </c>
      <c r="GI68">
        <v>-2</v>
      </c>
      <c r="GJ68">
        <v>0</v>
      </c>
      <c r="GK68">
        <f>ROUND(R68*(R12)/100,2)</f>
        <v>0.37</v>
      </c>
      <c r="GL68">
        <f t="shared" si="59"/>
        <v>0</v>
      </c>
      <c r="GM68">
        <f t="shared" si="60"/>
        <v>13.82</v>
      </c>
      <c r="GN68">
        <f t="shared" si="61"/>
        <v>13.82</v>
      </c>
      <c r="GO68">
        <f t="shared" si="62"/>
        <v>0</v>
      </c>
      <c r="GP68">
        <f t="shared" si="63"/>
        <v>0</v>
      </c>
      <c r="GR68">
        <v>0</v>
      </c>
      <c r="GS68">
        <v>3</v>
      </c>
      <c r="GT68">
        <v>0</v>
      </c>
      <c r="GU68" t="s">
        <v>3</v>
      </c>
      <c r="GV68">
        <f t="shared" si="75"/>
        <v>0</v>
      </c>
      <c r="GW68">
        <v>1</v>
      </c>
      <c r="GX68">
        <f t="shared" si="65"/>
        <v>0</v>
      </c>
      <c r="HA68">
        <v>0</v>
      </c>
      <c r="HB68">
        <v>0</v>
      </c>
      <c r="HC68">
        <f t="shared" si="66"/>
        <v>0</v>
      </c>
      <c r="HE68" t="s">
        <v>3</v>
      </c>
      <c r="HF68" t="s">
        <v>3</v>
      </c>
      <c r="IK68">
        <v>0</v>
      </c>
    </row>
    <row r="69" spans="1:245" x14ac:dyDescent="0.2">
      <c r="A69">
        <v>17</v>
      </c>
      <c r="B69">
        <v>1</v>
      </c>
      <c r="C69">
        <f>ROW(SmtRes!A118)</f>
        <v>118</v>
      </c>
      <c r="D69">
        <f>ROW(EtalonRes!A118)</f>
        <v>118</v>
      </c>
      <c r="E69" t="s">
        <v>112</v>
      </c>
      <c r="F69" t="s">
        <v>113</v>
      </c>
      <c r="G69" t="s">
        <v>114</v>
      </c>
      <c r="H69" t="s">
        <v>115</v>
      </c>
      <c r="I69">
        <f>ROUND((((1/100)*18)/18*4)/2,9)</f>
        <v>0.02</v>
      </c>
      <c r="J69">
        <v>0</v>
      </c>
      <c r="O69">
        <f t="shared" si="29"/>
        <v>100.58</v>
      </c>
      <c r="P69">
        <f t="shared" si="30"/>
        <v>26.92</v>
      </c>
      <c r="Q69">
        <f t="shared" si="67"/>
        <v>20.05</v>
      </c>
      <c r="R69">
        <f t="shared" si="32"/>
        <v>5.21</v>
      </c>
      <c r="S69">
        <f t="shared" si="33"/>
        <v>53.61</v>
      </c>
      <c r="T69">
        <f t="shared" si="34"/>
        <v>0</v>
      </c>
      <c r="U69">
        <f t="shared" si="35"/>
        <v>0.17920000000000003</v>
      </c>
      <c r="V69">
        <f t="shared" si="36"/>
        <v>0</v>
      </c>
      <c r="W69">
        <f t="shared" si="37"/>
        <v>0</v>
      </c>
      <c r="X69">
        <f t="shared" si="38"/>
        <v>56.83</v>
      </c>
      <c r="Y69">
        <f t="shared" si="39"/>
        <v>21.98</v>
      </c>
      <c r="AA69">
        <v>53286460</v>
      </c>
      <c r="AB69">
        <f t="shared" si="40"/>
        <v>438.2</v>
      </c>
      <c r="AC69">
        <f t="shared" si="68"/>
        <v>210.11</v>
      </c>
      <c r="AD69">
        <f t="shared" si="69"/>
        <v>120.3</v>
      </c>
      <c r="AE69">
        <f t="shared" si="70"/>
        <v>10.66</v>
      </c>
      <c r="AF69">
        <f t="shared" si="71"/>
        <v>107.79</v>
      </c>
      <c r="AG69">
        <f t="shared" si="45"/>
        <v>0</v>
      </c>
      <c r="AH69">
        <f t="shared" si="72"/>
        <v>8.9600000000000009</v>
      </c>
      <c r="AI69">
        <f t="shared" si="73"/>
        <v>0</v>
      </c>
      <c r="AJ69">
        <f t="shared" si="48"/>
        <v>0</v>
      </c>
      <c r="AK69">
        <v>438.2</v>
      </c>
      <c r="AL69">
        <v>210.11</v>
      </c>
      <c r="AM69">
        <v>120.3</v>
      </c>
      <c r="AN69">
        <v>10.66</v>
      </c>
      <c r="AO69">
        <v>107.79</v>
      </c>
      <c r="AP69">
        <v>0</v>
      </c>
      <c r="AQ69">
        <v>8.9600000000000009</v>
      </c>
      <c r="AR69">
        <v>0</v>
      </c>
      <c r="AS69">
        <v>0</v>
      </c>
      <c r="AT69">
        <v>106</v>
      </c>
      <c r="AU69">
        <v>41</v>
      </c>
      <c r="AV69">
        <v>1</v>
      </c>
      <c r="AW69">
        <v>1</v>
      </c>
      <c r="AZ69">
        <v>1</v>
      </c>
      <c r="BA69">
        <v>24.82</v>
      </c>
      <c r="BB69">
        <v>8.32</v>
      </c>
      <c r="BC69">
        <v>6.41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1</v>
      </c>
      <c r="BJ69" t="s">
        <v>116</v>
      </c>
      <c r="BM69">
        <v>159</v>
      </c>
      <c r="BN69">
        <v>0</v>
      </c>
      <c r="BO69" t="s">
        <v>113</v>
      </c>
      <c r="BP69">
        <v>1</v>
      </c>
      <c r="BQ69">
        <v>30</v>
      </c>
      <c r="BR69">
        <v>0</v>
      </c>
      <c r="BS69">
        <v>24.82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106</v>
      </c>
      <c r="CA69">
        <v>41</v>
      </c>
      <c r="CE69">
        <v>30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49"/>
        <v>100.58</v>
      </c>
      <c r="CQ69">
        <f t="shared" si="50"/>
        <v>1346.81</v>
      </c>
      <c r="CR69">
        <f t="shared" si="74"/>
        <v>1000.9</v>
      </c>
      <c r="CS69">
        <f t="shared" si="52"/>
        <v>264.58</v>
      </c>
      <c r="CT69">
        <f t="shared" si="53"/>
        <v>2675.35</v>
      </c>
      <c r="CU69">
        <f t="shared" si="54"/>
        <v>0</v>
      </c>
      <c r="CV69">
        <f t="shared" si="55"/>
        <v>8.9600000000000009</v>
      </c>
      <c r="CW69">
        <f t="shared" si="56"/>
        <v>0</v>
      </c>
      <c r="CX69">
        <f t="shared" si="57"/>
        <v>0</v>
      </c>
      <c r="CY69">
        <f>S69*(BZ69/100)</f>
        <v>56.826599999999999</v>
      </c>
      <c r="CZ69">
        <f>S69*(CA69/100)</f>
        <v>21.9801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134</v>
      </c>
      <c r="DO69">
        <v>83</v>
      </c>
      <c r="DP69">
        <v>1</v>
      </c>
      <c r="DQ69">
        <v>1</v>
      </c>
      <c r="DU69">
        <v>1013</v>
      </c>
      <c r="DV69" t="s">
        <v>115</v>
      </c>
      <c r="DW69" t="s">
        <v>115</v>
      </c>
      <c r="DX69">
        <v>1</v>
      </c>
      <c r="EE69">
        <v>52538779</v>
      </c>
      <c r="EF69">
        <v>30</v>
      </c>
      <c r="EG69" t="s">
        <v>19</v>
      </c>
      <c r="EH69">
        <v>0</v>
      </c>
      <c r="EI69" t="s">
        <v>3</v>
      </c>
      <c r="EJ69">
        <v>1</v>
      </c>
      <c r="EK69">
        <v>159</v>
      </c>
      <c r="EL69" t="s">
        <v>117</v>
      </c>
      <c r="EM69" t="s">
        <v>118</v>
      </c>
      <c r="EO69" t="s">
        <v>3</v>
      </c>
      <c r="EQ69">
        <v>131072</v>
      </c>
      <c r="ER69">
        <v>438.2</v>
      </c>
      <c r="ES69">
        <v>210.11</v>
      </c>
      <c r="ET69">
        <v>120.3</v>
      </c>
      <c r="EU69">
        <v>10.66</v>
      </c>
      <c r="EV69">
        <v>107.79</v>
      </c>
      <c r="EW69">
        <v>8.9600000000000009</v>
      </c>
      <c r="EX69">
        <v>0</v>
      </c>
      <c r="EY69">
        <v>0</v>
      </c>
      <c r="FQ69">
        <v>0</v>
      </c>
      <c r="FR69">
        <f t="shared" si="58"/>
        <v>0</v>
      </c>
      <c r="FS69">
        <v>0</v>
      </c>
      <c r="FX69">
        <v>134</v>
      </c>
      <c r="FY69">
        <v>83</v>
      </c>
      <c r="GA69" t="s">
        <v>3</v>
      </c>
      <c r="GD69">
        <v>0</v>
      </c>
      <c r="GF69">
        <v>2005395214</v>
      </c>
      <c r="GG69">
        <v>2</v>
      </c>
      <c r="GH69">
        <v>1</v>
      </c>
      <c r="GI69">
        <v>2</v>
      </c>
      <c r="GJ69">
        <v>0</v>
      </c>
      <c r="GK69">
        <f>ROUND(R69*(S12)/100,2)</f>
        <v>8.18</v>
      </c>
      <c r="GL69">
        <f t="shared" si="59"/>
        <v>0</v>
      </c>
      <c r="GM69">
        <f t="shared" si="60"/>
        <v>187.57</v>
      </c>
      <c r="GN69">
        <f t="shared" si="61"/>
        <v>187.57</v>
      </c>
      <c r="GO69">
        <f t="shared" si="62"/>
        <v>0</v>
      </c>
      <c r="GP69">
        <f t="shared" si="63"/>
        <v>0</v>
      </c>
      <c r="GR69">
        <v>0</v>
      </c>
      <c r="GS69">
        <v>3</v>
      </c>
      <c r="GT69">
        <v>0</v>
      </c>
      <c r="GU69" t="s">
        <v>3</v>
      </c>
      <c r="GV69">
        <f t="shared" si="75"/>
        <v>0</v>
      </c>
      <c r="GW69">
        <v>1</v>
      </c>
      <c r="GX69">
        <f t="shared" si="65"/>
        <v>0</v>
      </c>
      <c r="HA69">
        <v>0</v>
      </c>
      <c r="HB69">
        <v>0</v>
      </c>
      <c r="HC69">
        <f t="shared" si="66"/>
        <v>0</v>
      </c>
      <c r="HE69" t="s">
        <v>3</v>
      </c>
      <c r="HF69" t="s">
        <v>3</v>
      </c>
      <c r="IK69">
        <v>0</v>
      </c>
    </row>
    <row r="70" spans="1:245" x14ac:dyDescent="0.2">
      <c r="A70">
        <v>18</v>
      </c>
      <c r="B70">
        <v>1</v>
      </c>
      <c r="C70">
        <v>114</v>
      </c>
      <c r="E70" t="s">
        <v>119</v>
      </c>
      <c r="F70" t="s">
        <v>120</v>
      </c>
      <c r="G70" t="s">
        <v>121</v>
      </c>
      <c r="H70" t="s">
        <v>122</v>
      </c>
      <c r="I70">
        <f>I68*J70</f>
        <v>0.47599999999999998</v>
      </c>
      <c r="J70">
        <v>23.799999999999997</v>
      </c>
      <c r="O70">
        <f t="shared" si="29"/>
        <v>141.22999999999999</v>
      </c>
      <c r="P70">
        <f t="shared" si="30"/>
        <v>141.22999999999999</v>
      </c>
      <c r="Q70">
        <f t="shared" si="67"/>
        <v>0</v>
      </c>
      <c r="R70">
        <f t="shared" si="32"/>
        <v>0</v>
      </c>
      <c r="S70">
        <f t="shared" si="33"/>
        <v>0</v>
      </c>
      <c r="T70">
        <f t="shared" si="34"/>
        <v>0</v>
      </c>
      <c r="U70">
        <f t="shared" si="35"/>
        <v>0</v>
      </c>
      <c r="V70">
        <f t="shared" si="36"/>
        <v>0</v>
      </c>
      <c r="W70">
        <f t="shared" si="37"/>
        <v>0</v>
      </c>
      <c r="X70">
        <f t="shared" si="38"/>
        <v>0</v>
      </c>
      <c r="Y70">
        <f t="shared" si="39"/>
        <v>0</v>
      </c>
      <c r="AA70">
        <v>53286459</v>
      </c>
      <c r="AB70">
        <f t="shared" si="40"/>
        <v>296.7</v>
      </c>
      <c r="AC70">
        <f t="shared" si="68"/>
        <v>296.7</v>
      </c>
      <c r="AD70">
        <f t="shared" si="69"/>
        <v>0</v>
      </c>
      <c r="AE70">
        <f t="shared" si="70"/>
        <v>0</v>
      </c>
      <c r="AF70">
        <f t="shared" si="71"/>
        <v>0</v>
      </c>
      <c r="AG70">
        <f t="shared" si="45"/>
        <v>0</v>
      </c>
      <c r="AH70">
        <f t="shared" si="72"/>
        <v>0</v>
      </c>
      <c r="AI70">
        <f t="shared" si="73"/>
        <v>0</v>
      </c>
      <c r="AJ70">
        <f t="shared" si="48"/>
        <v>0</v>
      </c>
      <c r="AK70">
        <v>296.7</v>
      </c>
      <c r="AL70">
        <v>296.7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134</v>
      </c>
      <c r="AU70">
        <v>83</v>
      </c>
      <c r="AV70">
        <v>1</v>
      </c>
      <c r="AW70">
        <v>1</v>
      </c>
      <c r="AZ70">
        <v>1</v>
      </c>
      <c r="BA70">
        <v>1</v>
      </c>
      <c r="BB70">
        <v>1</v>
      </c>
      <c r="BC70">
        <v>1</v>
      </c>
      <c r="BD70" t="s">
        <v>3</v>
      </c>
      <c r="BE70" t="s">
        <v>3</v>
      </c>
      <c r="BF70" t="s">
        <v>3</v>
      </c>
      <c r="BG70" t="s">
        <v>3</v>
      </c>
      <c r="BH70">
        <v>3</v>
      </c>
      <c r="BI70">
        <v>1</v>
      </c>
      <c r="BJ70" t="s">
        <v>123</v>
      </c>
      <c r="BM70">
        <v>159</v>
      </c>
      <c r="BN70">
        <v>0</v>
      </c>
      <c r="BO70" t="s">
        <v>3</v>
      </c>
      <c r="BP70">
        <v>0</v>
      </c>
      <c r="BQ70">
        <v>30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Y70" t="s">
        <v>3</v>
      </c>
      <c r="BZ70">
        <v>134</v>
      </c>
      <c r="CA70">
        <v>83</v>
      </c>
      <c r="CE70">
        <v>30</v>
      </c>
      <c r="CF70">
        <v>0</v>
      </c>
      <c r="CG70">
        <v>0</v>
      </c>
      <c r="CM70">
        <v>0</v>
      </c>
      <c r="CN70" t="s">
        <v>3</v>
      </c>
      <c r="CO70">
        <v>0</v>
      </c>
      <c r="CP70">
        <f t="shared" si="49"/>
        <v>141.22999999999999</v>
      </c>
      <c r="CQ70">
        <f t="shared" si="50"/>
        <v>296.7</v>
      </c>
      <c r="CR70">
        <f t="shared" si="74"/>
        <v>0</v>
      </c>
      <c r="CS70">
        <f t="shared" si="52"/>
        <v>0</v>
      </c>
      <c r="CT70">
        <f t="shared" si="53"/>
        <v>0</v>
      </c>
      <c r="CU70">
        <f t="shared" si="54"/>
        <v>0</v>
      </c>
      <c r="CV70">
        <f t="shared" si="55"/>
        <v>0</v>
      </c>
      <c r="CW70">
        <f t="shared" si="56"/>
        <v>0</v>
      </c>
      <c r="CX70">
        <f t="shared" si="57"/>
        <v>0</v>
      </c>
      <c r="CY70">
        <f>((S70*BZ70)/100)</f>
        <v>0</v>
      </c>
      <c r="CZ70">
        <f>((S70*CA70)/100)</f>
        <v>0</v>
      </c>
      <c r="DC70" t="s">
        <v>3</v>
      </c>
      <c r="DD70" t="s">
        <v>3</v>
      </c>
      <c r="DE70" t="s">
        <v>3</v>
      </c>
      <c r="DF70" t="s">
        <v>3</v>
      </c>
      <c r="DG70" t="s">
        <v>3</v>
      </c>
      <c r="DH70" t="s">
        <v>3</v>
      </c>
      <c r="DI70" t="s">
        <v>3</v>
      </c>
      <c r="DJ70" t="s">
        <v>3</v>
      </c>
      <c r="DK70" t="s">
        <v>3</v>
      </c>
      <c r="DL70" t="s">
        <v>3</v>
      </c>
      <c r="DM70" t="s">
        <v>3</v>
      </c>
      <c r="DN70">
        <v>0</v>
      </c>
      <c r="DO70">
        <v>0</v>
      </c>
      <c r="DP70">
        <v>1</v>
      </c>
      <c r="DQ70">
        <v>1</v>
      </c>
      <c r="DU70">
        <v>1009</v>
      </c>
      <c r="DV70" t="s">
        <v>122</v>
      </c>
      <c r="DW70" t="s">
        <v>122</v>
      </c>
      <c r="DX70">
        <v>1000</v>
      </c>
      <c r="EE70">
        <v>52538779</v>
      </c>
      <c r="EF70">
        <v>30</v>
      </c>
      <c r="EG70" t="s">
        <v>19</v>
      </c>
      <c r="EH70">
        <v>0</v>
      </c>
      <c r="EI70" t="s">
        <v>3</v>
      </c>
      <c r="EJ70">
        <v>1</v>
      </c>
      <c r="EK70">
        <v>159</v>
      </c>
      <c r="EL70" t="s">
        <v>117</v>
      </c>
      <c r="EM70" t="s">
        <v>118</v>
      </c>
      <c r="EO70" t="s">
        <v>3</v>
      </c>
      <c r="EQ70">
        <v>0</v>
      </c>
      <c r="ER70">
        <v>296.7</v>
      </c>
      <c r="ES70">
        <v>296.7</v>
      </c>
      <c r="ET70">
        <v>0</v>
      </c>
      <c r="EU70">
        <v>0</v>
      </c>
      <c r="EV70">
        <v>0</v>
      </c>
      <c r="EW70">
        <v>0</v>
      </c>
      <c r="EX70">
        <v>0</v>
      </c>
      <c r="FQ70">
        <v>0</v>
      </c>
      <c r="FR70">
        <f t="shared" si="58"/>
        <v>0</v>
      </c>
      <c r="FS70">
        <v>0</v>
      </c>
      <c r="FX70">
        <v>134</v>
      </c>
      <c r="FY70">
        <v>83</v>
      </c>
      <c r="GA70" t="s">
        <v>3</v>
      </c>
      <c r="GD70">
        <v>0</v>
      </c>
      <c r="GF70">
        <v>-2026741202</v>
      </c>
      <c r="GG70">
        <v>2</v>
      </c>
      <c r="GH70">
        <v>1</v>
      </c>
      <c r="GI70">
        <v>-2</v>
      </c>
      <c r="GJ70">
        <v>0</v>
      </c>
      <c r="GK70">
        <f>ROUND(R70*(R12)/100,2)</f>
        <v>0</v>
      </c>
      <c r="GL70">
        <f t="shared" si="59"/>
        <v>0</v>
      </c>
      <c r="GM70">
        <f t="shared" si="60"/>
        <v>141.22999999999999</v>
      </c>
      <c r="GN70">
        <f t="shared" si="61"/>
        <v>141.22999999999999</v>
      </c>
      <c r="GO70">
        <f t="shared" si="62"/>
        <v>0</v>
      </c>
      <c r="GP70">
        <f t="shared" si="63"/>
        <v>0</v>
      </c>
      <c r="GR70">
        <v>0</v>
      </c>
      <c r="GS70">
        <v>3</v>
      </c>
      <c r="GT70">
        <v>0</v>
      </c>
      <c r="GU70" t="s">
        <v>3</v>
      </c>
      <c r="GV70">
        <f t="shared" si="75"/>
        <v>0</v>
      </c>
      <c r="GW70">
        <v>1</v>
      </c>
      <c r="GX70">
        <f t="shared" si="65"/>
        <v>0</v>
      </c>
      <c r="HA70">
        <v>0</v>
      </c>
      <c r="HB70">
        <v>0</v>
      </c>
      <c r="HC70">
        <f t="shared" si="66"/>
        <v>0</v>
      </c>
      <c r="HE70" t="s">
        <v>3</v>
      </c>
      <c r="HF70" t="s">
        <v>3</v>
      </c>
      <c r="IK70">
        <v>0</v>
      </c>
    </row>
    <row r="71" spans="1:245" x14ac:dyDescent="0.2">
      <c r="A71">
        <v>18</v>
      </c>
      <c r="B71">
        <v>1</v>
      </c>
      <c r="C71">
        <v>118</v>
      </c>
      <c r="E71" t="s">
        <v>119</v>
      </c>
      <c r="F71" t="s">
        <v>120</v>
      </c>
      <c r="G71" t="s">
        <v>121</v>
      </c>
      <c r="H71" t="s">
        <v>122</v>
      </c>
      <c r="I71">
        <f>I69*J71</f>
        <v>0.47599999999999998</v>
      </c>
      <c r="J71">
        <v>23.799999999999997</v>
      </c>
      <c r="O71">
        <f t="shared" si="29"/>
        <v>1262.5999999999999</v>
      </c>
      <c r="P71">
        <f t="shared" si="30"/>
        <v>1262.5999999999999</v>
      </c>
      <c r="Q71">
        <f t="shared" si="67"/>
        <v>0</v>
      </c>
      <c r="R71">
        <f t="shared" si="32"/>
        <v>0</v>
      </c>
      <c r="S71">
        <f t="shared" si="33"/>
        <v>0</v>
      </c>
      <c r="T71">
        <f t="shared" si="34"/>
        <v>0</v>
      </c>
      <c r="U71">
        <f t="shared" si="35"/>
        <v>0</v>
      </c>
      <c r="V71">
        <f t="shared" si="36"/>
        <v>0</v>
      </c>
      <c r="W71">
        <f t="shared" si="37"/>
        <v>0</v>
      </c>
      <c r="X71">
        <f t="shared" si="38"/>
        <v>0</v>
      </c>
      <c r="Y71">
        <f t="shared" si="39"/>
        <v>0</v>
      </c>
      <c r="AA71">
        <v>53286460</v>
      </c>
      <c r="AB71">
        <f t="shared" si="40"/>
        <v>296.7</v>
      </c>
      <c r="AC71">
        <f t="shared" si="68"/>
        <v>296.7</v>
      </c>
      <c r="AD71">
        <f t="shared" si="69"/>
        <v>0</v>
      </c>
      <c r="AE71">
        <f t="shared" si="70"/>
        <v>0</v>
      </c>
      <c r="AF71">
        <f t="shared" si="71"/>
        <v>0</v>
      </c>
      <c r="AG71">
        <f t="shared" si="45"/>
        <v>0</v>
      </c>
      <c r="AH71">
        <f t="shared" si="72"/>
        <v>0</v>
      </c>
      <c r="AI71">
        <f t="shared" si="73"/>
        <v>0</v>
      </c>
      <c r="AJ71">
        <f t="shared" si="48"/>
        <v>0</v>
      </c>
      <c r="AK71">
        <v>296.7</v>
      </c>
      <c r="AL71">
        <v>296.7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8.94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123</v>
      </c>
      <c r="BM71">
        <v>159</v>
      </c>
      <c r="BN71">
        <v>0</v>
      </c>
      <c r="BO71" t="s">
        <v>120</v>
      </c>
      <c r="BP71">
        <v>1</v>
      </c>
      <c r="BQ71">
        <v>30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E71">
        <v>30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49"/>
        <v>1262.5999999999999</v>
      </c>
      <c r="CQ71">
        <f t="shared" si="50"/>
        <v>2652.5</v>
      </c>
      <c r="CR71">
        <f t="shared" si="74"/>
        <v>0</v>
      </c>
      <c r="CS71">
        <f t="shared" si="52"/>
        <v>0</v>
      </c>
      <c r="CT71">
        <f t="shared" si="53"/>
        <v>0</v>
      </c>
      <c r="CU71">
        <f t="shared" si="54"/>
        <v>0</v>
      </c>
      <c r="CV71">
        <f t="shared" si="55"/>
        <v>0</v>
      </c>
      <c r="CW71">
        <f t="shared" si="56"/>
        <v>0</v>
      </c>
      <c r="CX71">
        <f t="shared" si="57"/>
        <v>0</v>
      </c>
      <c r="CY71">
        <f>S71*(BZ71/100)</f>
        <v>0</v>
      </c>
      <c r="CZ71">
        <f>S71*(CA71/100)</f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134</v>
      </c>
      <c r="DO71">
        <v>83</v>
      </c>
      <c r="DP71">
        <v>1</v>
      </c>
      <c r="DQ71">
        <v>1</v>
      </c>
      <c r="DU71">
        <v>1009</v>
      </c>
      <c r="DV71" t="s">
        <v>122</v>
      </c>
      <c r="DW71" t="s">
        <v>122</v>
      </c>
      <c r="DX71">
        <v>1000</v>
      </c>
      <c r="EE71">
        <v>52538779</v>
      </c>
      <c r="EF71">
        <v>30</v>
      </c>
      <c r="EG71" t="s">
        <v>19</v>
      </c>
      <c r="EH71">
        <v>0</v>
      </c>
      <c r="EI71" t="s">
        <v>3</v>
      </c>
      <c r="EJ71">
        <v>1</v>
      </c>
      <c r="EK71">
        <v>159</v>
      </c>
      <c r="EL71" t="s">
        <v>117</v>
      </c>
      <c r="EM71" t="s">
        <v>118</v>
      </c>
      <c r="EO71" t="s">
        <v>3</v>
      </c>
      <c r="EQ71">
        <v>0</v>
      </c>
      <c r="ER71">
        <v>296.7</v>
      </c>
      <c r="ES71">
        <v>296.7</v>
      </c>
      <c r="ET71">
        <v>0</v>
      </c>
      <c r="EU71">
        <v>0</v>
      </c>
      <c r="EV71">
        <v>0</v>
      </c>
      <c r="EW71">
        <v>0</v>
      </c>
      <c r="EX71">
        <v>0</v>
      </c>
      <c r="FQ71">
        <v>0</v>
      </c>
      <c r="FR71">
        <f t="shared" si="58"/>
        <v>0</v>
      </c>
      <c r="FS71">
        <v>0</v>
      </c>
      <c r="FX71">
        <v>134</v>
      </c>
      <c r="FY71">
        <v>83</v>
      </c>
      <c r="GA71" t="s">
        <v>3</v>
      </c>
      <c r="GD71">
        <v>0</v>
      </c>
      <c r="GF71">
        <v>-2026741202</v>
      </c>
      <c r="GG71">
        <v>2</v>
      </c>
      <c r="GH71">
        <v>1</v>
      </c>
      <c r="GI71">
        <v>2</v>
      </c>
      <c r="GJ71">
        <v>0</v>
      </c>
      <c r="GK71">
        <f>ROUND(R71*(S12)/100,2)</f>
        <v>0</v>
      </c>
      <c r="GL71">
        <f t="shared" si="59"/>
        <v>0</v>
      </c>
      <c r="GM71">
        <f t="shared" si="60"/>
        <v>1262.5999999999999</v>
      </c>
      <c r="GN71">
        <f t="shared" si="61"/>
        <v>1262.5999999999999</v>
      </c>
      <c r="GO71">
        <f t="shared" si="62"/>
        <v>0</v>
      </c>
      <c r="GP71">
        <f t="shared" si="63"/>
        <v>0</v>
      </c>
      <c r="GR71">
        <v>0</v>
      </c>
      <c r="GS71">
        <v>3</v>
      </c>
      <c r="GT71">
        <v>0</v>
      </c>
      <c r="GU71" t="s">
        <v>3</v>
      </c>
      <c r="GV71">
        <f t="shared" si="75"/>
        <v>0</v>
      </c>
      <c r="GW71">
        <v>1</v>
      </c>
      <c r="GX71">
        <f t="shared" si="65"/>
        <v>0</v>
      </c>
      <c r="HA71">
        <v>0</v>
      </c>
      <c r="HB71">
        <v>0</v>
      </c>
      <c r="HC71">
        <f t="shared" si="66"/>
        <v>0</v>
      </c>
      <c r="HE71" t="s">
        <v>3</v>
      </c>
      <c r="HF71" t="s">
        <v>3</v>
      </c>
      <c r="IK71">
        <v>0</v>
      </c>
    </row>
    <row r="72" spans="1:245" x14ac:dyDescent="0.2">
      <c r="A72">
        <v>17</v>
      </c>
      <c r="B72">
        <v>1</v>
      </c>
      <c r="C72">
        <f>ROW(SmtRes!A119)</f>
        <v>119</v>
      </c>
      <c r="D72">
        <f>ROW(EtalonRes!A119)</f>
        <v>119</v>
      </c>
      <c r="E72" t="s">
        <v>124</v>
      </c>
      <c r="F72" t="s">
        <v>125</v>
      </c>
      <c r="G72" t="s">
        <v>126</v>
      </c>
      <c r="H72" t="s">
        <v>37</v>
      </c>
      <c r="I72">
        <f>ROUND((((1.216/100)*18)/18*4)/2,9)</f>
        <v>2.4320000000000001E-2</v>
      </c>
      <c r="J72">
        <v>0</v>
      </c>
      <c r="O72">
        <f t="shared" si="29"/>
        <v>19.34</v>
      </c>
      <c r="P72">
        <f t="shared" si="30"/>
        <v>0</v>
      </c>
      <c r="Q72">
        <f t="shared" si="67"/>
        <v>0</v>
      </c>
      <c r="R72">
        <f t="shared" si="32"/>
        <v>0</v>
      </c>
      <c r="S72">
        <f t="shared" si="33"/>
        <v>19.34</v>
      </c>
      <c r="T72">
        <f t="shared" si="34"/>
        <v>0</v>
      </c>
      <c r="U72">
        <f t="shared" si="35"/>
        <v>2.0185599999999999</v>
      </c>
      <c r="V72">
        <f t="shared" si="36"/>
        <v>0</v>
      </c>
      <c r="W72">
        <f t="shared" si="37"/>
        <v>0</v>
      </c>
      <c r="X72">
        <f t="shared" si="38"/>
        <v>17.600000000000001</v>
      </c>
      <c r="Y72">
        <f t="shared" si="39"/>
        <v>12.96</v>
      </c>
      <c r="AA72">
        <v>53286459</v>
      </c>
      <c r="AB72">
        <f t="shared" si="40"/>
        <v>795.14</v>
      </c>
      <c r="AC72">
        <f t="shared" si="68"/>
        <v>0</v>
      </c>
      <c r="AD72">
        <f t="shared" si="69"/>
        <v>0</v>
      </c>
      <c r="AE72">
        <f t="shared" si="70"/>
        <v>0</v>
      </c>
      <c r="AF72">
        <f t="shared" si="71"/>
        <v>795.14</v>
      </c>
      <c r="AG72">
        <f t="shared" si="45"/>
        <v>0</v>
      </c>
      <c r="AH72">
        <f t="shared" si="72"/>
        <v>83</v>
      </c>
      <c r="AI72">
        <f t="shared" si="73"/>
        <v>0</v>
      </c>
      <c r="AJ72">
        <f t="shared" si="48"/>
        <v>0</v>
      </c>
      <c r="AK72">
        <v>795.14</v>
      </c>
      <c r="AL72">
        <v>0</v>
      </c>
      <c r="AM72">
        <v>0</v>
      </c>
      <c r="AN72">
        <v>0</v>
      </c>
      <c r="AO72">
        <v>795.14</v>
      </c>
      <c r="AP72">
        <v>0</v>
      </c>
      <c r="AQ72">
        <v>83</v>
      </c>
      <c r="AR72">
        <v>0</v>
      </c>
      <c r="AS72">
        <v>0</v>
      </c>
      <c r="AT72">
        <v>91</v>
      </c>
      <c r="AU72">
        <v>67</v>
      </c>
      <c r="AV72">
        <v>1</v>
      </c>
      <c r="AW72">
        <v>1</v>
      </c>
      <c r="AZ72">
        <v>1</v>
      </c>
      <c r="BA72">
        <v>1</v>
      </c>
      <c r="BB72">
        <v>1</v>
      </c>
      <c r="BC72">
        <v>1</v>
      </c>
      <c r="BD72" t="s">
        <v>3</v>
      </c>
      <c r="BE72" t="s">
        <v>3</v>
      </c>
      <c r="BF72" t="s">
        <v>3</v>
      </c>
      <c r="BG72" t="s">
        <v>3</v>
      </c>
      <c r="BH72">
        <v>0</v>
      </c>
      <c r="BI72">
        <v>1</v>
      </c>
      <c r="BJ72" t="s">
        <v>127</v>
      </c>
      <c r="BM72">
        <v>393</v>
      </c>
      <c r="BN72">
        <v>0</v>
      </c>
      <c r="BO72" t="s">
        <v>3</v>
      </c>
      <c r="BP72">
        <v>0</v>
      </c>
      <c r="BQ72">
        <v>60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 t="s">
        <v>3</v>
      </c>
      <c r="BZ72">
        <v>91</v>
      </c>
      <c r="CA72">
        <v>67</v>
      </c>
      <c r="CE72">
        <v>30</v>
      </c>
      <c r="CF72">
        <v>0</v>
      </c>
      <c r="CG72">
        <v>0</v>
      </c>
      <c r="CM72">
        <v>0</v>
      </c>
      <c r="CN72" t="s">
        <v>3</v>
      </c>
      <c r="CO72">
        <v>0</v>
      </c>
      <c r="CP72">
        <f t="shared" si="49"/>
        <v>19.34</v>
      </c>
      <c r="CQ72">
        <f t="shared" si="50"/>
        <v>0</v>
      </c>
      <c r="CR72">
        <f t="shared" si="74"/>
        <v>0</v>
      </c>
      <c r="CS72">
        <f t="shared" si="52"/>
        <v>0</v>
      </c>
      <c r="CT72">
        <f t="shared" si="53"/>
        <v>795.14</v>
      </c>
      <c r="CU72">
        <f t="shared" si="54"/>
        <v>0</v>
      </c>
      <c r="CV72">
        <f t="shared" si="55"/>
        <v>83</v>
      </c>
      <c r="CW72">
        <f t="shared" si="56"/>
        <v>0</v>
      </c>
      <c r="CX72">
        <f t="shared" si="57"/>
        <v>0</v>
      </c>
      <c r="CY72">
        <f>((S72*BZ72)/100)</f>
        <v>17.599399999999999</v>
      </c>
      <c r="CZ72">
        <f>((S72*CA72)/100)</f>
        <v>12.957799999999999</v>
      </c>
      <c r="DC72" t="s">
        <v>3</v>
      </c>
      <c r="DD72" t="s">
        <v>3</v>
      </c>
      <c r="DE72" t="s">
        <v>3</v>
      </c>
      <c r="DF72" t="s">
        <v>3</v>
      </c>
      <c r="DG72" t="s">
        <v>3</v>
      </c>
      <c r="DH72" t="s">
        <v>3</v>
      </c>
      <c r="DI72" t="s">
        <v>3</v>
      </c>
      <c r="DJ72" t="s">
        <v>3</v>
      </c>
      <c r="DK72" t="s">
        <v>3</v>
      </c>
      <c r="DL72" t="s">
        <v>3</v>
      </c>
      <c r="DM72" t="s">
        <v>3</v>
      </c>
      <c r="DN72">
        <v>0</v>
      </c>
      <c r="DO72">
        <v>0</v>
      </c>
      <c r="DP72">
        <v>1</v>
      </c>
      <c r="DQ72">
        <v>1</v>
      </c>
      <c r="DU72">
        <v>1013</v>
      </c>
      <c r="DV72" t="s">
        <v>37</v>
      </c>
      <c r="DW72" t="s">
        <v>37</v>
      </c>
      <c r="DX72">
        <v>1</v>
      </c>
      <c r="EE72">
        <v>52539013</v>
      </c>
      <c r="EF72">
        <v>60</v>
      </c>
      <c r="EG72" t="s">
        <v>24</v>
      </c>
      <c r="EH72">
        <v>0</v>
      </c>
      <c r="EI72" t="s">
        <v>3</v>
      </c>
      <c r="EJ72">
        <v>1</v>
      </c>
      <c r="EK72">
        <v>393</v>
      </c>
      <c r="EL72" t="s">
        <v>128</v>
      </c>
      <c r="EM72" t="s">
        <v>129</v>
      </c>
      <c r="EO72" t="s">
        <v>3</v>
      </c>
      <c r="EQ72">
        <v>131072</v>
      </c>
      <c r="ER72">
        <v>795.14</v>
      </c>
      <c r="ES72">
        <v>0</v>
      </c>
      <c r="ET72">
        <v>0</v>
      </c>
      <c r="EU72">
        <v>0</v>
      </c>
      <c r="EV72">
        <v>795.14</v>
      </c>
      <c r="EW72">
        <v>83</v>
      </c>
      <c r="EX72">
        <v>0</v>
      </c>
      <c r="EY72">
        <v>0</v>
      </c>
      <c r="FQ72">
        <v>0</v>
      </c>
      <c r="FR72">
        <f t="shared" si="58"/>
        <v>0</v>
      </c>
      <c r="FS72">
        <v>0</v>
      </c>
      <c r="FX72">
        <v>91</v>
      </c>
      <c r="FY72">
        <v>67</v>
      </c>
      <c r="GA72" t="s">
        <v>3</v>
      </c>
      <c r="GD72">
        <v>0</v>
      </c>
      <c r="GF72">
        <v>2144161260</v>
      </c>
      <c r="GG72">
        <v>2</v>
      </c>
      <c r="GH72">
        <v>1</v>
      </c>
      <c r="GI72">
        <v>-2</v>
      </c>
      <c r="GJ72">
        <v>0</v>
      </c>
      <c r="GK72">
        <f>ROUND(R72*(R12)/100,2)</f>
        <v>0</v>
      </c>
      <c r="GL72">
        <f t="shared" si="59"/>
        <v>0</v>
      </c>
      <c r="GM72">
        <f t="shared" si="60"/>
        <v>49.9</v>
      </c>
      <c r="GN72">
        <f t="shared" si="61"/>
        <v>49.9</v>
      </c>
      <c r="GO72">
        <f t="shared" si="62"/>
        <v>0</v>
      </c>
      <c r="GP72">
        <f t="shared" si="63"/>
        <v>0</v>
      </c>
      <c r="GR72">
        <v>0</v>
      </c>
      <c r="GS72">
        <v>0</v>
      </c>
      <c r="GT72">
        <v>0</v>
      </c>
      <c r="GU72" t="s">
        <v>3</v>
      </c>
      <c r="GV72">
        <f t="shared" si="75"/>
        <v>0</v>
      </c>
      <c r="GW72">
        <v>1</v>
      </c>
      <c r="GX72">
        <f t="shared" si="65"/>
        <v>0</v>
      </c>
      <c r="HA72">
        <v>0</v>
      </c>
      <c r="HB72">
        <v>0</v>
      </c>
      <c r="HC72">
        <f t="shared" si="66"/>
        <v>0</v>
      </c>
      <c r="HE72" t="s">
        <v>3</v>
      </c>
      <c r="HF72" t="s">
        <v>3</v>
      </c>
      <c r="IK72">
        <v>0</v>
      </c>
    </row>
    <row r="73" spans="1:245" x14ac:dyDescent="0.2">
      <c r="A73">
        <v>17</v>
      </c>
      <c r="B73">
        <v>1</v>
      </c>
      <c r="C73">
        <f>ROW(SmtRes!A120)</f>
        <v>120</v>
      </c>
      <c r="D73">
        <f>ROW(EtalonRes!A120)</f>
        <v>120</v>
      </c>
      <c r="E73" t="s">
        <v>124</v>
      </c>
      <c r="F73" t="s">
        <v>125</v>
      </c>
      <c r="G73" t="s">
        <v>126</v>
      </c>
      <c r="H73" t="s">
        <v>37</v>
      </c>
      <c r="I73">
        <f>ROUND((((1.216/100)*18)/18*4)/2,9)</f>
        <v>2.4320000000000001E-2</v>
      </c>
      <c r="J73">
        <v>0</v>
      </c>
      <c r="O73">
        <f t="shared" si="29"/>
        <v>480.02</v>
      </c>
      <c r="P73">
        <f t="shared" si="30"/>
        <v>0</v>
      </c>
      <c r="Q73">
        <f t="shared" si="67"/>
        <v>0</v>
      </c>
      <c r="R73">
        <f t="shared" si="32"/>
        <v>0</v>
      </c>
      <c r="S73">
        <f t="shared" si="33"/>
        <v>480.02</v>
      </c>
      <c r="T73">
        <f t="shared" si="34"/>
        <v>0</v>
      </c>
      <c r="U73">
        <f t="shared" si="35"/>
        <v>2.0185599999999999</v>
      </c>
      <c r="V73">
        <f t="shared" si="36"/>
        <v>0</v>
      </c>
      <c r="W73">
        <f t="shared" si="37"/>
        <v>0</v>
      </c>
      <c r="X73">
        <f t="shared" si="38"/>
        <v>350.41</v>
      </c>
      <c r="Y73">
        <f t="shared" si="39"/>
        <v>196.81</v>
      </c>
      <c r="AA73">
        <v>53286460</v>
      </c>
      <c r="AB73">
        <f t="shared" si="40"/>
        <v>795.14</v>
      </c>
      <c r="AC73">
        <f t="shared" si="68"/>
        <v>0</v>
      </c>
      <c r="AD73">
        <f t="shared" si="69"/>
        <v>0</v>
      </c>
      <c r="AE73">
        <f t="shared" si="70"/>
        <v>0</v>
      </c>
      <c r="AF73">
        <f t="shared" si="71"/>
        <v>795.14</v>
      </c>
      <c r="AG73">
        <f t="shared" si="45"/>
        <v>0</v>
      </c>
      <c r="AH73">
        <f t="shared" si="72"/>
        <v>83</v>
      </c>
      <c r="AI73">
        <f t="shared" si="73"/>
        <v>0</v>
      </c>
      <c r="AJ73">
        <f t="shared" si="48"/>
        <v>0</v>
      </c>
      <c r="AK73">
        <v>795.14</v>
      </c>
      <c r="AL73">
        <v>0</v>
      </c>
      <c r="AM73">
        <v>0</v>
      </c>
      <c r="AN73">
        <v>0</v>
      </c>
      <c r="AO73">
        <v>795.14</v>
      </c>
      <c r="AP73">
        <v>0</v>
      </c>
      <c r="AQ73">
        <v>83</v>
      </c>
      <c r="AR73">
        <v>0</v>
      </c>
      <c r="AS73">
        <v>0</v>
      </c>
      <c r="AT73">
        <v>73</v>
      </c>
      <c r="AU73">
        <v>41</v>
      </c>
      <c r="AV73">
        <v>1</v>
      </c>
      <c r="AW73">
        <v>1</v>
      </c>
      <c r="AZ73">
        <v>1</v>
      </c>
      <c r="BA73">
        <v>24.82</v>
      </c>
      <c r="BB73">
        <v>1</v>
      </c>
      <c r="BC73">
        <v>1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127</v>
      </c>
      <c r="BM73">
        <v>393</v>
      </c>
      <c r="BN73">
        <v>0</v>
      </c>
      <c r="BO73" t="s">
        <v>125</v>
      </c>
      <c r="BP73">
        <v>1</v>
      </c>
      <c r="BQ73">
        <v>60</v>
      </c>
      <c r="BR73">
        <v>0</v>
      </c>
      <c r="BS73">
        <v>24.82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73</v>
      </c>
      <c r="CA73">
        <v>41</v>
      </c>
      <c r="CE73">
        <v>30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49"/>
        <v>480.02</v>
      </c>
      <c r="CQ73">
        <f t="shared" si="50"/>
        <v>0</v>
      </c>
      <c r="CR73">
        <f t="shared" si="74"/>
        <v>0</v>
      </c>
      <c r="CS73">
        <f t="shared" si="52"/>
        <v>0</v>
      </c>
      <c r="CT73">
        <f t="shared" si="53"/>
        <v>19735.37</v>
      </c>
      <c r="CU73">
        <f t="shared" si="54"/>
        <v>0</v>
      </c>
      <c r="CV73">
        <f t="shared" si="55"/>
        <v>83</v>
      </c>
      <c r="CW73">
        <f t="shared" si="56"/>
        <v>0</v>
      </c>
      <c r="CX73">
        <f t="shared" si="57"/>
        <v>0</v>
      </c>
      <c r="CY73">
        <f>S73*(BZ73/100)</f>
        <v>350.41459999999995</v>
      </c>
      <c r="CZ73">
        <f>S73*(CA73/100)</f>
        <v>196.80819999999997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91</v>
      </c>
      <c r="DO73">
        <v>67</v>
      </c>
      <c r="DP73">
        <v>1</v>
      </c>
      <c r="DQ73">
        <v>1</v>
      </c>
      <c r="DU73">
        <v>1013</v>
      </c>
      <c r="DV73" t="s">
        <v>37</v>
      </c>
      <c r="DW73" t="s">
        <v>37</v>
      </c>
      <c r="DX73">
        <v>1</v>
      </c>
      <c r="EE73">
        <v>52539013</v>
      </c>
      <c r="EF73">
        <v>60</v>
      </c>
      <c r="EG73" t="s">
        <v>24</v>
      </c>
      <c r="EH73">
        <v>0</v>
      </c>
      <c r="EI73" t="s">
        <v>3</v>
      </c>
      <c r="EJ73">
        <v>1</v>
      </c>
      <c r="EK73">
        <v>393</v>
      </c>
      <c r="EL73" t="s">
        <v>128</v>
      </c>
      <c r="EM73" t="s">
        <v>129</v>
      </c>
      <c r="EO73" t="s">
        <v>3</v>
      </c>
      <c r="EQ73">
        <v>131072</v>
      </c>
      <c r="ER73">
        <v>795.14</v>
      </c>
      <c r="ES73">
        <v>0</v>
      </c>
      <c r="ET73">
        <v>0</v>
      </c>
      <c r="EU73">
        <v>0</v>
      </c>
      <c r="EV73">
        <v>795.14</v>
      </c>
      <c r="EW73">
        <v>83</v>
      </c>
      <c r="EX73">
        <v>0</v>
      </c>
      <c r="EY73">
        <v>0</v>
      </c>
      <c r="FQ73">
        <v>0</v>
      </c>
      <c r="FR73">
        <f t="shared" si="58"/>
        <v>0</v>
      </c>
      <c r="FS73">
        <v>0</v>
      </c>
      <c r="FX73">
        <v>91</v>
      </c>
      <c r="FY73">
        <v>67</v>
      </c>
      <c r="GA73" t="s">
        <v>3</v>
      </c>
      <c r="GD73">
        <v>0</v>
      </c>
      <c r="GF73">
        <v>2144161260</v>
      </c>
      <c r="GG73">
        <v>2</v>
      </c>
      <c r="GH73">
        <v>1</v>
      </c>
      <c r="GI73">
        <v>2</v>
      </c>
      <c r="GJ73">
        <v>0</v>
      </c>
      <c r="GK73">
        <f>ROUND(R73*(S12)/100,2)</f>
        <v>0</v>
      </c>
      <c r="GL73">
        <f t="shared" si="59"/>
        <v>0</v>
      </c>
      <c r="GM73">
        <f t="shared" si="60"/>
        <v>1027.24</v>
      </c>
      <c r="GN73">
        <f t="shared" si="61"/>
        <v>1027.24</v>
      </c>
      <c r="GO73">
        <f t="shared" si="62"/>
        <v>0</v>
      </c>
      <c r="GP73">
        <f t="shared" si="63"/>
        <v>0</v>
      </c>
      <c r="GR73">
        <v>0</v>
      </c>
      <c r="GS73">
        <v>3</v>
      </c>
      <c r="GT73">
        <v>0</v>
      </c>
      <c r="GU73" t="s">
        <v>3</v>
      </c>
      <c r="GV73">
        <f t="shared" si="75"/>
        <v>0</v>
      </c>
      <c r="GW73">
        <v>1</v>
      </c>
      <c r="GX73">
        <f t="shared" si="65"/>
        <v>0</v>
      </c>
      <c r="HA73">
        <v>0</v>
      </c>
      <c r="HB73">
        <v>0</v>
      </c>
      <c r="HC73">
        <f t="shared" si="66"/>
        <v>0</v>
      </c>
      <c r="HE73" t="s">
        <v>3</v>
      </c>
      <c r="HF73" t="s">
        <v>3</v>
      </c>
      <c r="IK73">
        <v>0</v>
      </c>
    </row>
    <row r="74" spans="1:245" x14ac:dyDescent="0.2">
      <c r="A74">
        <v>17</v>
      </c>
      <c r="B74">
        <v>1</v>
      </c>
      <c r="C74">
        <f>ROW(SmtRes!A121)</f>
        <v>121</v>
      </c>
      <c r="D74">
        <f>ROW(EtalonRes!A121)</f>
        <v>121</v>
      </c>
      <c r="E74" t="s">
        <v>130</v>
      </c>
      <c r="F74" t="s">
        <v>131</v>
      </c>
      <c r="G74" t="s">
        <v>132</v>
      </c>
      <c r="H74" t="s">
        <v>56</v>
      </c>
      <c r="I74">
        <f>ROUND((((0.001*100*2.4+0.001*100*2.4+0.001*100*2.4)*18)/18*4)/2,9)</f>
        <v>1.44</v>
      </c>
      <c r="J74">
        <v>0</v>
      </c>
      <c r="O74">
        <f t="shared" si="29"/>
        <v>12.76</v>
      </c>
      <c r="P74">
        <f t="shared" si="30"/>
        <v>0</v>
      </c>
      <c r="Q74">
        <f t="shared" si="67"/>
        <v>12.76</v>
      </c>
      <c r="R74">
        <f t="shared" si="32"/>
        <v>2.13</v>
      </c>
      <c r="S74">
        <f t="shared" si="33"/>
        <v>0</v>
      </c>
      <c r="T74">
        <f t="shared" si="34"/>
        <v>0</v>
      </c>
      <c r="U74">
        <f t="shared" si="35"/>
        <v>0</v>
      </c>
      <c r="V74">
        <f t="shared" si="36"/>
        <v>0</v>
      </c>
      <c r="W74">
        <f t="shared" si="37"/>
        <v>0</v>
      </c>
      <c r="X74">
        <f t="shared" si="38"/>
        <v>0</v>
      </c>
      <c r="Y74">
        <f t="shared" si="39"/>
        <v>0</v>
      </c>
      <c r="AA74">
        <v>53286459</v>
      </c>
      <c r="AB74">
        <f t="shared" si="40"/>
        <v>8.86</v>
      </c>
      <c r="AC74">
        <f t="shared" si="68"/>
        <v>0</v>
      </c>
      <c r="AD74">
        <f t="shared" si="69"/>
        <v>8.86</v>
      </c>
      <c r="AE74">
        <f t="shared" si="70"/>
        <v>1.48</v>
      </c>
      <c r="AF74">
        <f t="shared" si="71"/>
        <v>0</v>
      </c>
      <c r="AG74">
        <f t="shared" si="45"/>
        <v>0</v>
      </c>
      <c r="AH74">
        <f t="shared" si="72"/>
        <v>0</v>
      </c>
      <c r="AI74">
        <f t="shared" si="73"/>
        <v>0</v>
      </c>
      <c r="AJ74">
        <f t="shared" si="48"/>
        <v>0</v>
      </c>
      <c r="AK74">
        <v>8.86</v>
      </c>
      <c r="AL74">
        <v>0</v>
      </c>
      <c r="AM74">
        <v>8.86</v>
      </c>
      <c r="AN74">
        <v>1.48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91</v>
      </c>
      <c r="AU74">
        <v>70</v>
      </c>
      <c r="AV74">
        <v>1</v>
      </c>
      <c r="AW74">
        <v>1</v>
      </c>
      <c r="AZ74">
        <v>1</v>
      </c>
      <c r="BA74">
        <v>1</v>
      </c>
      <c r="BB74">
        <v>1</v>
      </c>
      <c r="BC74">
        <v>1</v>
      </c>
      <c r="BD74" t="s">
        <v>3</v>
      </c>
      <c r="BE74" t="s">
        <v>3</v>
      </c>
      <c r="BF74" t="s">
        <v>3</v>
      </c>
      <c r="BG74" t="s">
        <v>3</v>
      </c>
      <c r="BH74">
        <v>0</v>
      </c>
      <c r="BI74">
        <v>1</v>
      </c>
      <c r="BJ74" t="s">
        <v>133</v>
      </c>
      <c r="BM74">
        <v>658</v>
      </c>
      <c r="BN74">
        <v>0</v>
      </c>
      <c r="BO74" t="s">
        <v>3</v>
      </c>
      <c r="BP74">
        <v>0</v>
      </c>
      <c r="BQ74">
        <v>60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 t="s">
        <v>3</v>
      </c>
      <c r="BZ74">
        <v>91</v>
      </c>
      <c r="CA74">
        <v>70</v>
      </c>
      <c r="CE74">
        <v>30</v>
      </c>
      <c r="CF74">
        <v>0</v>
      </c>
      <c r="CG74">
        <v>0</v>
      </c>
      <c r="CM74">
        <v>0</v>
      </c>
      <c r="CN74" t="s">
        <v>3</v>
      </c>
      <c r="CO74">
        <v>0</v>
      </c>
      <c r="CP74">
        <f t="shared" si="49"/>
        <v>12.76</v>
      </c>
      <c r="CQ74">
        <f t="shared" si="50"/>
        <v>0</v>
      </c>
      <c r="CR74">
        <f t="shared" si="74"/>
        <v>8.86</v>
      </c>
      <c r="CS74">
        <f t="shared" si="52"/>
        <v>1.48</v>
      </c>
      <c r="CT74">
        <f t="shared" si="53"/>
        <v>0</v>
      </c>
      <c r="CU74">
        <f t="shared" si="54"/>
        <v>0</v>
      </c>
      <c r="CV74">
        <f t="shared" si="55"/>
        <v>0</v>
      </c>
      <c r="CW74">
        <f t="shared" si="56"/>
        <v>0</v>
      </c>
      <c r="CX74">
        <f t="shared" si="57"/>
        <v>0</v>
      </c>
      <c r="CY74">
        <f>((S74*BZ74)/100)</f>
        <v>0</v>
      </c>
      <c r="CZ74">
        <f>((S74*CA74)/100)</f>
        <v>0</v>
      </c>
      <c r="DC74" t="s">
        <v>3</v>
      </c>
      <c r="DD74" t="s">
        <v>3</v>
      </c>
      <c r="DE74" t="s">
        <v>3</v>
      </c>
      <c r="DF74" t="s">
        <v>3</v>
      </c>
      <c r="DG74" t="s">
        <v>3</v>
      </c>
      <c r="DH74" t="s">
        <v>3</v>
      </c>
      <c r="DI74" t="s">
        <v>3</v>
      </c>
      <c r="DJ74" t="s">
        <v>3</v>
      </c>
      <c r="DK74" t="s">
        <v>3</v>
      </c>
      <c r="DL74" t="s">
        <v>3</v>
      </c>
      <c r="DM74" t="s">
        <v>3</v>
      </c>
      <c r="DN74">
        <v>0</v>
      </c>
      <c r="DO74">
        <v>0</v>
      </c>
      <c r="DP74">
        <v>1</v>
      </c>
      <c r="DQ74">
        <v>1</v>
      </c>
      <c r="DU74">
        <v>1013</v>
      </c>
      <c r="DV74" t="s">
        <v>56</v>
      </c>
      <c r="DW74" t="s">
        <v>56</v>
      </c>
      <c r="DX74">
        <v>1</v>
      </c>
      <c r="EE74">
        <v>52539278</v>
      </c>
      <c r="EF74">
        <v>60</v>
      </c>
      <c r="EG74" t="s">
        <v>24</v>
      </c>
      <c r="EH74">
        <v>0</v>
      </c>
      <c r="EI74" t="s">
        <v>3</v>
      </c>
      <c r="EJ74">
        <v>1</v>
      </c>
      <c r="EK74">
        <v>658</v>
      </c>
      <c r="EL74" t="s">
        <v>134</v>
      </c>
      <c r="EM74" t="s">
        <v>135</v>
      </c>
      <c r="EO74" t="s">
        <v>3</v>
      </c>
      <c r="EQ74">
        <v>131072</v>
      </c>
      <c r="ER74">
        <v>8.86</v>
      </c>
      <c r="ES74">
        <v>0</v>
      </c>
      <c r="ET74">
        <v>8.86</v>
      </c>
      <c r="EU74">
        <v>1.48</v>
      </c>
      <c r="EV74">
        <v>0</v>
      </c>
      <c r="EW74">
        <v>0</v>
      </c>
      <c r="EX74">
        <v>0</v>
      </c>
      <c r="EY74">
        <v>0</v>
      </c>
      <c r="FQ74">
        <v>0</v>
      </c>
      <c r="FR74">
        <f t="shared" si="58"/>
        <v>0</v>
      </c>
      <c r="FS74">
        <v>0</v>
      </c>
      <c r="FX74">
        <v>91</v>
      </c>
      <c r="FY74">
        <v>70</v>
      </c>
      <c r="GA74" t="s">
        <v>3</v>
      </c>
      <c r="GD74">
        <v>0</v>
      </c>
      <c r="GF74">
        <v>-1983005167</v>
      </c>
      <c r="GG74">
        <v>2</v>
      </c>
      <c r="GH74">
        <v>1</v>
      </c>
      <c r="GI74">
        <v>-2</v>
      </c>
      <c r="GJ74">
        <v>0</v>
      </c>
      <c r="GK74">
        <f>ROUND(R74*(R12)/100,2)</f>
        <v>3.73</v>
      </c>
      <c r="GL74">
        <f t="shared" si="59"/>
        <v>0</v>
      </c>
      <c r="GM74">
        <f t="shared" si="60"/>
        <v>16.489999999999998</v>
      </c>
      <c r="GN74">
        <f t="shared" si="61"/>
        <v>16.489999999999998</v>
      </c>
      <c r="GO74">
        <f t="shared" si="62"/>
        <v>0</v>
      </c>
      <c r="GP74">
        <f t="shared" si="63"/>
        <v>0</v>
      </c>
      <c r="GR74">
        <v>0</v>
      </c>
      <c r="GS74">
        <v>0</v>
      </c>
      <c r="GT74">
        <v>0</v>
      </c>
      <c r="GU74" t="s">
        <v>3</v>
      </c>
      <c r="GV74">
        <f t="shared" si="75"/>
        <v>0</v>
      </c>
      <c r="GW74">
        <v>1</v>
      </c>
      <c r="GX74">
        <f t="shared" si="65"/>
        <v>0</v>
      </c>
      <c r="HA74">
        <v>0</v>
      </c>
      <c r="HB74">
        <v>0</v>
      </c>
      <c r="HC74">
        <f t="shared" si="66"/>
        <v>0</v>
      </c>
      <c r="HE74" t="s">
        <v>3</v>
      </c>
      <c r="HF74" t="s">
        <v>3</v>
      </c>
      <c r="IK74">
        <v>0</v>
      </c>
    </row>
    <row r="75" spans="1:245" x14ac:dyDescent="0.2">
      <c r="A75">
        <v>17</v>
      </c>
      <c r="B75">
        <v>1</v>
      </c>
      <c r="C75">
        <f>ROW(SmtRes!A122)</f>
        <v>122</v>
      </c>
      <c r="D75">
        <f>ROW(EtalonRes!A122)</f>
        <v>122</v>
      </c>
      <c r="E75" t="s">
        <v>130</v>
      </c>
      <c r="F75" t="s">
        <v>131</v>
      </c>
      <c r="G75" t="s">
        <v>132</v>
      </c>
      <c r="H75" t="s">
        <v>56</v>
      </c>
      <c r="I75">
        <f>ROUND((((0.001*100*2.4+0.001*100*2.4+0.001*100*2.4)*18)/18*4)/2,9)</f>
        <v>1.44</v>
      </c>
      <c r="J75">
        <v>0</v>
      </c>
      <c r="O75">
        <f t="shared" si="29"/>
        <v>113.95</v>
      </c>
      <c r="P75">
        <f t="shared" si="30"/>
        <v>0</v>
      </c>
      <c r="Q75">
        <f t="shared" si="67"/>
        <v>113.95</v>
      </c>
      <c r="R75">
        <f t="shared" si="32"/>
        <v>52.87</v>
      </c>
      <c r="S75">
        <f t="shared" si="33"/>
        <v>0</v>
      </c>
      <c r="T75">
        <f t="shared" si="34"/>
        <v>0</v>
      </c>
      <c r="U75">
        <f t="shared" si="35"/>
        <v>0</v>
      </c>
      <c r="V75">
        <f t="shared" si="36"/>
        <v>0</v>
      </c>
      <c r="W75">
        <f t="shared" si="37"/>
        <v>0</v>
      </c>
      <c r="X75">
        <f t="shared" si="38"/>
        <v>0</v>
      </c>
      <c r="Y75">
        <f t="shared" si="39"/>
        <v>0</v>
      </c>
      <c r="AA75">
        <v>53286460</v>
      </c>
      <c r="AB75">
        <f t="shared" si="40"/>
        <v>8.86</v>
      </c>
      <c r="AC75">
        <f t="shared" si="68"/>
        <v>0</v>
      </c>
      <c r="AD75">
        <f t="shared" si="69"/>
        <v>8.86</v>
      </c>
      <c r="AE75">
        <f t="shared" si="70"/>
        <v>1.48</v>
      </c>
      <c r="AF75">
        <f t="shared" si="71"/>
        <v>0</v>
      </c>
      <c r="AG75">
        <f t="shared" si="45"/>
        <v>0</v>
      </c>
      <c r="AH75">
        <f t="shared" si="72"/>
        <v>0</v>
      </c>
      <c r="AI75">
        <f t="shared" si="73"/>
        <v>0</v>
      </c>
      <c r="AJ75">
        <f t="shared" si="48"/>
        <v>0</v>
      </c>
      <c r="AK75">
        <v>8.86</v>
      </c>
      <c r="AL75">
        <v>0</v>
      </c>
      <c r="AM75">
        <v>8.86</v>
      </c>
      <c r="AN75">
        <v>1.48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73</v>
      </c>
      <c r="AU75">
        <v>41</v>
      </c>
      <c r="AV75">
        <v>1</v>
      </c>
      <c r="AW75">
        <v>1</v>
      </c>
      <c r="AZ75">
        <v>1</v>
      </c>
      <c r="BA75">
        <v>24.82</v>
      </c>
      <c r="BB75">
        <v>8.93</v>
      </c>
      <c r="BC75">
        <v>1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133</v>
      </c>
      <c r="BM75">
        <v>658</v>
      </c>
      <c r="BN75">
        <v>0</v>
      </c>
      <c r="BO75" t="s">
        <v>131</v>
      </c>
      <c r="BP75">
        <v>1</v>
      </c>
      <c r="BQ75">
        <v>60</v>
      </c>
      <c r="BR75">
        <v>0</v>
      </c>
      <c r="BS75">
        <v>24.82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73</v>
      </c>
      <c r="CA75">
        <v>41</v>
      </c>
      <c r="CE75">
        <v>30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49"/>
        <v>113.95</v>
      </c>
      <c r="CQ75">
        <f t="shared" si="50"/>
        <v>0</v>
      </c>
      <c r="CR75">
        <f t="shared" si="74"/>
        <v>79.12</v>
      </c>
      <c r="CS75">
        <f t="shared" si="52"/>
        <v>36.729999999999997</v>
      </c>
      <c r="CT75">
        <f t="shared" si="53"/>
        <v>0</v>
      </c>
      <c r="CU75">
        <f t="shared" si="54"/>
        <v>0</v>
      </c>
      <c r="CV75">
        <f t="shared" si="55"/>
        <v>0</v>
      </c>
      <c r="CW75">
        <f t="shared" si="56"/>
        <v>0</v>
      </c>
      <c r="CX75">
        <f t="shared" si="57"/>
        <v>0</v>
      </c>
      <c r="CY75">
        <f>S75*(BZ75/100)</f>
        <v>0</v>
      </c>
      <c r="CZ75">
        <f>S75*(CA75/100)</f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91</v>
      </c>
      <c r="DO75">
        <v>70</v>
      </c>
      <c r="DP75">
        <v>1</v>
      </c>
      <c r="DQ75">
        <v>1</v>
      </c>
      <c r="DU75">
        <v>1013</v>
      </c>
      <c r="DV75" t="s">
        <v>56</v>
      </c>
      <c r="DW75" t="s">
        <v>56</v>
      </c>
      <c r="DX75">
        <v>1</v>
      </c>
      <c r="EE75">
        <v>52539278</v>
      </c>
      <c r="EF75">
        <v>60</v>
      </c>
      <c r="EG75" t="s">
        <v>24</v>
      </c>
      <c r="EH75">
        <v>0</v>
      </c>
      <c r="EI75" t="s">
        <v>3</v>
      </c>
      <c r="EJ75">
        <v>1</v>
      </c>
      <c r="EK75">
        <v>658</v>
      </c>
      <c r="EL75" t="s">
        <v>134</v>
      </c>
      <c r="EM75" t="s">
        <v>135</v>
      </c>
      <c r="EO75" t="s">
        <v>3</v>
      </c>
      <c r="EQ75">
        <v>131072</v>
      </c>
      <c r="ER75">
        <v>8.86</v>
      </c>
      <c r="ES75">
        <v>0</v>
      </c>
      <c r="ET75">
        <v>8.86</v>
      </c>
      <c r="EU75">
        <v>1.48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58"/>
        <v>0</v>
      </c>
      <c r="FS75">
        <v>0</v>
      </c>
      <c r="FX75">
        <v>91</v>
      </c>
      <c r="FY75">
        <v>70</v>
      </c>
      <c r="GA75" t="s">
        <v>3</v>
      </c>
      <c r="GD75">
        <v>0</v>
      </c>
      <c r="GF75">
        <v>-1983005167</v>
      </c>
      <c r="GG75">
        <v>2</v>
      </c>
      <c r="GH75">
        <v>1</v>
      </c>
      <c r="GI75">
        <v>2</v>
      </c>
      <c r="GJ75">
        <v>0</v>
      </c>
      <c r="GK75">
        <f>ROUND(R75*(S12)/100,2)</f>
        <v>83.01</v>
      </c>
      <c r="GL75">
        <f t="shared" si="59"/>
        <v>0</v>
      </c>
      <c r="GM75">
        <f t="shared" si="60"/>
        <v>196.96</v>
      </c>
      <c r="GN75">
        <f t="shared" si="61"/>
        <v>196.96</v>
      </c>
      <c r="GO75">
        <f t="shared" si="62"/>
        <v>0</v>
      </c>
      <c r="GP75">
        <f t="shared" si="63"/>
        <v>0</v>
      </c>
      <c r="GR75">
        <v>0</v>
      </c>
      <c r="GS75">
        <v>0</v>
      </c>
      <c r="GT75">
        <v>0</v>
      </c>
      <c r="GU75" t="s">
        <v>3</v>
      </c>
      <c r="GV75">
        <f t="shared" si="75"/>
        <v>0</v>
      </c>
      <c r="GW75">
        <v>1</v>
      </c>
      <c r="GX75">
        <f t="shared" si="65"/>
        <v>0</v>
      </c>
      <c r="HA75">
        <v>0</v>
      </c>
      <c r="HB75">
        <v>0</v>
      </c>
      <c r="HC75">
        <f t="shared" si="66"/>
        <v>0</v>
      </c>
      <c r="HE75" t="s">
        <v>3</v>
      </c>
      <c r="HF75" t="s">
        <v>3</v>
      </c>
      <c r="IK75">
        <v>0</v>
      </c>
    </row>
    <row r="77" spans="1:245" x14ac:dyDescent="0.2">
      <c r="A77">
        <v>51</v>
      </c>
      <c r="B77">
        <f>B28</f>
        <v>1</v>
      </c>
      <c r="C77">
        <f>A28</f>
        <v>5</v>
      </c>
      <c r="D77">
        <f>ROW(A28)</f>
        <v>28</v>
      </c>
      <c r="F77" t="str">
        <f>IF(F28&lt;&gt;"",F28,"")</f>
        <v>Новый подраздел</v>
      </c>
      <c r="G77" t="str">
        <f>IF(G28&lt;&gt;"",G28,"")</f>
        <v>Строительные работы</v>
      </c>
      <c r="H77">
        <v>0</v>
      </c>
      <c r="O77">
        <f t="shared" ref="O77:T77" si="76">ROUND(AB77,2)</f>
        <v>99760.77</v>
      </c>
      <c r="P77">
        <f t="shared" si="76"/>
        <v>99337.91</v>
      </c>
      <c r="Q77">
        <f t="shared" si="76"/>
        <v>157.21</v>
      </c>
      <c r="R77">
        <f t="shared" si="76"/>
        <v>21.03</v>
      </c>
      <c r="S77">
        <f t="shared" si="76"/>
        <v>265.64999999999998</v>
      </c>
      <c r="T77">
        <f t="shared" si="76"/>
        <v>0</v>
      </c>
      <c r="U77">
        <f>AH77</f>
        <v>23.031636000000002</v>
      </c>
      <c r="V77">
        <f>AI77</f>
        <v>0</v>
      </c>
      <c r="W77">
        <f>ROUND(AJ77,2)</f>
        <v>0</v>
      </c>
      <c r="X77">
        <f>ROUND(AK77,2)</f>
        <v>285.75</v>
      </c>
      <c r="Y77">
        <f>ROUND(AL77,2)</f>
        <v>203.05</v>
      </c>
      <c r="AB77">
        <f>ROUND(SUMIF(AA32:AA75,"=53286459",O32:O75),2)</f>
        <v>99760.77</v>
      </c>
      <c r="AC77">
        <f>ROUND(SUMIF(AA32:AA75,"=53286459",P32:P75),2)</f>
        <v>99337.91</v>
      </c>
      <c r="AD77">
        <f>ROUND(SUMIF(AA32:AA75,"=53286459",Q32:Q75),2)</f>
        <v>157.21</v>
      </c>
      <c r="AE77">
        <f>ROUND(SUMIF(AA32:AA75,"=53286459",R32:R75),2)</f>
        <v>21.03</v>
      </c>
      <c r="AF77">
        <f>ROUND(SUMIF(AA32:AA75,"=53286459",S32:S75),2)</f>
        <v>265.64999999999998</v>
      </c>
      <c r="AG77">
        <f>ROUND(SUMIF(AA32:AA75,"=53286459",T32:T75),2)</f>
        <v>0</v>
      </c>
      <c r="AH77">
        <f>SUMIF(AA32:AA75,"=53286459",U32:U75)</f>
        <v>23.031636000000002</v>
      </c>
      <c r="AI77">
        <f>SUMIF(AA32:AA75,"=53286459",V32:V75)</f>
        <v>0</v>
      </c>
      <c r="AJ77">
        <f>ROUND(SUMIF(AA32:AA75,"=53286459",W32:W75),2)</f>
        <v>0</v>
      </c>
      <c r="AK77">
        <f>ROUND(SUMIF(AA32:AA75,"=53286459",X32:X75),2)</f>
        <v>285.75</v>
      </c>
      <c r="AL77">
        <f>ROUND(SUMIF(AA32:AA75,"=53286459",Y32:Y75),2)</f>
        <v>203.05</v>
      </c>
      <c r="AO77">
        <f t="shared" ref="AO77:BD77" si="77">ROUND(BX77,2)</f>
        <v>0</v>
      </c>
      <c r="AP77">
        <f t="shared" si="77"/>
        <v>0</v>
      </c>
      <c r="AQ77">
        <f t="shared" si="77"/>
        <v>0</v>
      </c>
      <c r="AR77">
        <f t="shared" si="77"/>
        <v>100286.39</v>
      </c>
      <c r="AS77">
        <f t="shared" si="77"/>
        <v>100286.39</v>
      </c>
      <c r="AT77">
        <f t="shared" si="77"/>
        <v>0</v>
      </c>
      <c r="AU77">
        <f t="shared" si="77"/>
        <v>0</v>
      </c>
      <c r="AV77">
        <f t="shared" si="77"/>
        <v>99337.91</v>
      </c>
      <c r="AW77">
        <f t="shared" si="77"/>
        <v>99337.91</v>
      </c>
      <c r="AX77">
        <f t="shared" si="77"/>
        <v>0</v>
      </c>
      <c r="AY77">
        <f t="shared" si="77"/>
        <v>99337.91</v>
      </c>
      <c r="AZ77">
        <f t="shared" si="77"/>
        <v>0</v>
      </c>
      <c r="BA77">
        <f t="shared" si="77"/>
        <v>0</v>
      </c>
      <c r="BB77">
        <f t="shared" si="77"/>
        <v>0</v>
      </c>
      <c r="BC77">
        <f t="shared" si="77"/>
        <v>0</v>
      </c>
      <c r="BD77">
        <f t="shared" si="77"/>
        <v>0</v>
      </c>
      <c r="BX77">
        <f>ROUND(SUMIF(AA32:AA75,"=53286459",FQ32:FQ75),2)</f>
        <v>0</v>
      </c>
      <c r="BY77">
        <f>ROUND(SUMIF(AA32:AA75,"=53286459",FR32:FR75),2)</f>
        <v>0</v>
      </c>
      <c r="BZ77">
        <f>ROUND(SUMIF(AA32:AA75,"=53286459",GL32:GL75),2)</f>
        <v>0</v>
      </c>
      <c r="CA77">
        <f>ROUND(SUMIF(AA32:AA75,"=53286459",GM32:GM75),2)</f>
        <v>100286.39</v>
      </c>
      <c r="CB77">
        <f>ROUND(SUMIF(AA32:AA75,"=53286459",GN32:GN75),2)</f>
        <v>100286.39</v>
      </c>
      <c r="CC77">
        <f>ROUND(SUMIF(AA32:AA75,"=53286459",GO32:GO75),2)</f>
        <v>0</v>
      </c>
      <c r="CD77">
        <f>ROUND(SUMIF(AA32:AA75,"=53286459",GP32:GP75),2)</f>
        <v>0</v>
      </c>
      <c r="CE77">
        <f>AC77-BX77</f>
        <v>99337.91</v>
      </c>
      <c r="CF77">
        <f>AC77-BY77</f>
        <v>99337.91</v>
      </c>
      <c r="CG77">
        <f>BX77-BZ77</f>
        <v>0</v>
      </c>
      <c r="CH77">
        <f>AC77-BX77-BY77+BZ77</f>
        <v>99337.91</v>
      </c>
      <c r="CI77">
        <f>BY77-BZ77</f>
        <v>0</v>
      </c>
      <c r="CJ77">
        <f>ROUND(SUMIF(AA32:AA75,"=53286459",GX32:GX75),2)</f>
        <v>0</v>
      </c>
      <c r="CK77">
        <f>ROUND(SUMIF(AA32:AA75,"=53286459",GY32:GY75),2)</f>
        <v>0</v>
      </c>
      <c r="CL77">
        <f>ROUND(SUMIF(AA32:AA75,"=53286459",GZ32:GZ75),2)</f>
        <v>0</v>
      </c>
      <c r="CM77">
        <f>ROUND(SUMIF(AA32:AA75,"=53286459",HD32:HD75),2)</f>
        <v>0</v>
      </c>
      <c r="DG77">
        <f t="shared" ref="DG77:DL77" si="78">ROUND(DT77,2)</f>
        <v>571085.26</v>
      </c>
      <c r="DH77">
        <f t="shared" si="78"/>
        <v>563091.55000000005</v>
      </c>
      <c r="DI77">
        <f t="shared" si="78"/>
        <v>1400.28</v>
      </c>
      <c r="DJ77">
        <f t="shared" si="78"/>
        <v>521.97</v>
      </c>
      <c r="DK77">
        <f t="shared" si="78"/>
        <v>6593.43</v>
      </c>
      <c r="DL77">
        <f t="shared" si="78"/>
        <v>0</v>
      </c>
      <c r="DM77">
        <f>DZ77</f>
        <v>23.031636000000002</v>
      </c>
      <c r="DN77">
        <f>EA77</f>
        <v>0</v>
      </c>
      <c r="DO77">
        <f>ROUND(EB77,2)</f>
        <v>0</v>
      </c>
      <c r="DP77">
        <f>ROUND(EC77,2)</f>
        <v>5881.32</v>
      </c>
      <c r="DQ77">
        <f>ROUND(ED77,2)</f>
        <v>2992.9</v>
      </c>
      <c r="DT77">
        <f>ROUND(SUMIF(AA32:AA75,"=53286460",O32:O75),2)</f>
        <v>571085.26</v>
      </c>
      <c r="DU77">
        <f>ROUND(SUMIF(AA32:AA75,"=53286460",P32:P75),2)</f>
        <v>563091.55000000005</v>
      </c>
      <c r="DV77">
        <f>ROUND(SUMIF(AA32:AA75,"=53286460",Q32:Q75),2)</f>
        <v>1400.28</v>
      </c>
      <c r="DW77">
        <f>ROUND(SUMIF(AA32:AA75,"=53286460",R32:R75),2)</f>
        <v>521.97</v>
      </c>
      <c r="DX77">
        <f>ROUND(SUMIF(AA32:AA75,"=53286460",S32:S75),2)</f>
        <v>6593.43</v>
      </c>
      <c r="DY77">
        <f>ROUND(SUMIF(AA32:AA75,"=53286460",T32:T75),2)</f>
        <v>0</v>
      </c>
      <c r="DZ77">
        <f>SUMIF(AA32:AA75,"=53286460",U32:U75)</f>
        <v>23.031636000000002</v>
      </c>
      <c r="EA77">
        <f>SUMIF(AA32:AA75,"=53286460",V32:V75)</f>
        <v>0</v>
      </c>
      <c r="EB77">
        <f>ROUND(SUMIF(AA32:AA75,"=53286460",W32:W75),2)</f>
        <v>0</v>
      </c>
      <c r="EC77">
        <f>ROUND(SUMIF(AA32:AA75,"=53286460",X32:X75),2)</f>
        <v>5881.32</v>
      </c>
      <c r="ED77">
        <f>ROUND(SUMIF(AA32:AA75,"=53286460",Y32:Y75),2)</f>
        <v>2992.9</v>
      </c>
      <c r="EG77">
        <f t="shared" ref="EG77:EV77" si="79">ROUND(FP77,2)</f>
        <v>0</v>
      </c>
      <c r="EH77">
        <f t="shared" si="79"/>
        <v>0</v>
      </c>
      <c r="EI77">
        <f t="shared" si="79"/>
        <v>0</v>
      </c>
      <c r="EJ77">
        <f t="shared" si="79"/>
        <v>580778.96</v>
      </c>
      <c r="EK77">
        <f t="shared" si="79"/>
        <v>580778.96</v>
      </c>
      <c r="EL77">
        <f t="shared" si="79"/>
        <v>0</v>
      </c>
      <c r="EM77">
        <f t="shared" si="79"/>
        <v>0</v>
      </c>
      <c r="EN77">
        <f t="shared" si="79"/>
        <v>563091.55000000005</v>
      </c>
      <c r="EO77">
        <f t="shared" si="79"/>
        <v>563091.55000000005</v>
      </c>
      <c r="EP77">
        <f t="shared" si="79"/>
        <v>0</v>
      </c>
      <c r="EQ77">
        <f t="shared" si="79"/>
        <v>563091.55000000005</v>
      </c>
      <c r="ER77">
        <f t="shared" si="79"/>
        <v>0</v>
      </c>
      <c r="ES77">
        <f t="shared" si="79"/>
        <v>0</v>
      </c>
      <c r="ET77">
        <f t="shared" si="79"/>
        <v>0</v>
      </c>
      <c r="EU77">
        <f t="shared" si="79"/>
        <v>0</v>
      </c>
      <c r="EV77">
        <f t="shared" si="79"/>
        <v>0</v>
      </c>
      <c r="FP77">
        <f>ROUND(SUMIF(AA32:AA75,"=53286460",FQ32:FQ75),2)</f>
        <v>0</v>
      </c>
      <c r="FQ77">
        <f>ROUND(SUMIF(AA32:AA75,"=53286460",FR32:FR75),2)</f>
        <v>0</v>
      </c>
      <c r="FR77">
        <f>ROUND(SUMIF(AA32:AA75,"=53286460",GL32:GL75),2)</f>
        <v>0</v>
      </c>
      <c r="FS77">
        <f>ROUND(SUMIF(AA32:AA75,"=53286460",GM32:GM75),2)</f>
        <v>580778.96</v>
      </c>
      <c r="FT77">
        <f>ROUND(SUMIF(AA32:AA75,"=53286460",GN32:GN75),2)</f>
        <v>580778.96</v>
      </c>
      <c r="FU77">
        <f>ROUND(SUMIF(AA32:AA75,"=53286460",GO32:GO75),2)</f>
        <v>0</v>
      </c>
      <c r="FV77">
        <f>ROUND(SUMIF(AA32:AA75,"=53286460",GP32:GP75),2)</f>
        <v>0</v>
      </c>
      <c r="FW77">
        <f>DU77-FP77</f>
        <v>563091.55000000005</v>
      </c>
      <c r="FX77">
        <f>DU77-FQ77</f>
        <v>563091.55000000005</v>
      </c>
      <c r="FY77">
        <f>FP77-FR77</f>
        <v>0</v>
      </c>
      <c r="FZ77">
        <f>DU77-FP77-FQ77+FR77</f>
        <v>563091.55000000005</v>
      </c>
      <c r="GA77">
        <f>FQ77-FR77</f>
        <v>0</v>
      </c>
      <c r="GB77">
        <f>ROUND(SUMIF(AA32:AA75,"=53286460",GX32:GX75),2)</f>
        <v>0</v>
      </c>
      <c r="GC77">
        <f>ROUND(SUMIF(AA32:AA75,"=53286460",GY32:GY75),2)</f>
        <v>0</v>
      </c>
      <c r="GD77">
        <f>ROUND(SUMIF(AA32:AA75,"=53286460",GZ32:GZ75),2)</f>
        <v>0</v>
      </c>
      <c r="GE77">
        <f>ROUND(SUMIF(AA32:AA75,"=53286460",HD32:HD75),2)</f>
        <v>0</v>
      </c>
      <c r="GX77">
        <v>0</v>
      </c>
    </row>
    <row r="79" spans="1:245" x14ac:dyDescent="0.2">
      <c r="A79">
        <v>50</v>
      </c>
      <c r="B79">
        <v>0</v>
      </c>
      <c r="C79">
        <v>0</v>
      </c>
      <c r="D79">
        <v>1</v>
      </c>
      <c r="E79">
        <v>201</v>
      </c>
      <c r="F79">
        <f>ROUND(Source!O77,O79)</f>
        <v>99760.77</v>
      </c>
      <c r="G79" t="s">
        <v>136</v>
      </c>
      <c r="H79" t="s">
        <v>137</v>
      </c>
      <c r="K79">
        <v>201</v>
      </c>
      <c r="L79">
        <v>1</v>
      </c>
      <c r="M79">
        <v>3</v>
      </c>
      <c r="N79" t="s">
        <v>3</v>
      </c>
      <c r="O79">
        <v>2</v>
      </c>
      <c r="P79">
        <f>ROUND(Source!DG77,O79)</f>
        <v>571085.26</v>
      </c>
    </row>
    <row r="80" spans="1:245" x14ac:dyDescent="0.2">
      <c r="A80">
        <v>50</v>
      </c>
      <c r="B80">
        <v>0</v>
      </c>
      <c r="C80">
        <v>0</v>
      </c>
      <c r="D80">
        <v>1</v>
      </c>
      <c r="E80">
        <v>202</v>
      </c>
      <c r="F80">
        <f>ROUND(Source!P77,O80)</f>
        <v>99337.91</v>
      </c>
      <c r="G80" t="s">
        <v>138</v>
      </c>
      <c r="H80" t="s">
        <v>139</v>
      </c>
      <c r="K80">
        <v>202</v>
      </c>
      <c r="L80">
        <v>2</v>
      </c>
      <c r="M80">
        <v>3</v>
      </c>
      <c r="N80" t="s">
        <v>3</v>
      </c>
      <c r="O80">
        <v>2</v>
      </c>
      <c r="P80">
        <f>ROUND(Source!DH77,O80)</f>
        <v>563091.55000000005</v>
      </c>
    </row>
    <row r="81" spans="1:16" x14ac:dyDescent="0.2">
      <c r="A81">
        <v>50</v>
      </c>
      <c r="B81">
        <v>0</v>
      </c>
      <c r="C81">
        <v>0</v>
      </c>
      <c r="D81">
        <v>1</v>
      </c>
      <c r="E81">
        <v>222</v>
      </c>
      <c r="F81">
        <f>ROUND(Source!AO77,O81)</f>
        <v>0</v>
      </c>
      <c r="G81" t="s">
        <v>140</v>
      </c>
      <c r="H81" t="s">
        <v>141</v>
      </c>
      <c r="K81">
        <v>222</v>
      </c>
      <c r="L81">
        <v>3</v>
      </c>
      <c r="M81">
        <v>3</v>
      </c>
      <c r="N81" t="s">
        <v>3</v>
      </c>
      <c r="O81">
        <v>2</v>
      </c>
      <c r="P81">
        <f>ROUND(Source!EG77,O81)</f>
        <v>0</v>
      </c>
    </row>
    <row r="82" spans="1:16" x14ac:dyDescent="0.2">
      <c r="A82">
        <v>50</v>
      </c>
      <c r="B82">
        <v>0</v>
      </c>
      <c r="C82">
        <v>0</v>
      </c>
      <c r="D82">
        <v>1</v>
      </c>
      <c r="E82">
        <v>225</v>
      </c>
      <c r="F82">
        <f>ROUND(Source!AV77,O82)</f>
        <v>99337.91</v>
      </c>
      <c r="G82" t="s">
        <v>142</v>
      </c>
      <c r="H82" t="s">
        <v>143</v>
      </c>
      <c r="K82">
        <v>225</v>
      </c>
      <c r="L82">
        <v>4</v>
      </c>
      <c r="M82">
        <v>3</v>
      </c>
      <c r="N82" t="s">
        <v>3</v>
      </c>
      <c r="O82">
        <v>2</v>
      </c>
      <c r="P82">
        <f>ROUND(Source!EN77,O82)</f>
        <v>563091.55000000005</v>
      </c>
    </row>
    <row r="83" spans="1:16" x14ac:dyDescent="0.2">
      <c r="A83">
        <v>50</v>
      </c>
      <c r="B83">
        <v>0</v>
      </c>
      <c r="C83">
        <v>0</v>
      </c>
      <c r="D83">
        <v>1</v>
      </c>
      <c r="E83">
        <v>226</v>
      </c>
      <c r="F83">
        <f>ROUND(Source!AW77,O83)</f>
        <v>99337.91</v>
      </c>
      <c r="G83" t="s">
        <v>144</v>
      </c>
      <c r="H83" t="s">
        <v>145</v>
      </c>
      <c r="K83">
        <v>226</v>
      </c>
      <c r="L83">
        <v>5</v>
      </c>
      <c r="M83">
        <v>3</v>
      </c>
      <c r="N83" t="s">
        <v>3</v>
      </c>
      <c r="O83">
        <v>2</v>
      </c>
      <c r="P83">
        <f>ROUND(Source!EO77,O83)</f>
        <v>563091.55000000005</v>
      </c>
    </row>
    <row r="84" spans="1:16" x14ac:dyDescent="0.2">
      <c r="A84">
        <v>50</v>
      </c>
      <c r="B84">
        <v>0</v>
      </c>
      <c r="C84">
        <v>0</v>
      </c>
      <c r="D84">
        <v>1</v>
      </c>
      <c r="E84">
        <v>227</v>
      </c>
      <c r="F84">
        <f>ROUND(Source!AX77,O84)</f>
        <v>0</v>
      </c>
      <c r="G84" t="s">
        <v>146</v>
      </c>
      <c r="H84" t="s">
        <v>147</v>
      </c>
      <c r="K84">
        <v>227</v>
      </c>
      <c r="L84">
        <v>6</v>
      </c>
      <c r="M84">
        <v>3</v>
      </c>
      <c r="N84" t="s">
        <v>3</v>
      </c>
      <c r="O84">
        <v>2</v>
      </c>
      <c r="P84">
        <f>ROUND(Source!EP77,O84)</f>
        <v>0</v>
      </c>
    </row>
    <row r="85" spans="1:16" x14ac:dyDescent="0.2">
      <c r="A85">
        <v>50</v>
      </c>
      <c r="B85">
        <v>0</v>
      </c>
      <c r="C85">
        <v>0</v>
      </c>
      <c r="D85">
        <v>1</v>
      </c>
      <c r="E85">
        <v>228</v>
      </c>
      <c r="F85">
        <f>ROUND(Source!AY77,O85)</f>
        <v>99337.91</v>
      </c>
      <c r="G85" t="s">
        <v>148</v>
      </c>
      <c r="H85" t="s">
        <v>149</v>
      </c>
      <c r="K85">
        <v>228</v>
      </c>
      <c r="L85">
        <v>7</v>
      </c>
      <c r="M85">
        <v>3</v>
      </c>
      <c r="N85" t="s">
        <v>3</v>
      </c>
      <c r="O85">
        <v>2</v>
      </c>
      <c r="P85">
        <f>ROUND(Source!EQ77,O85)</f>
        <v>563091.55000000005</v>
      </c>
    </row>
    <row r="86" spans="1:16" x14ac:dyDescent="0.2">
      <c r="A86">
        <v>50</v>
      </c>
      <c r="B86">
        <v>0</v>
      </c>
      <c r="C86">
        <v>0</v>
      </c>
      <c r="D86">
        <v>1</v>
      </c>
      <c r="E86">
        <v>216</v>
      </c>
      <c r="F86">
        <f>ROUND(Source!AP77,O86)</f>
        <v>0</v>
      </c>
      <c r="G86" t="s">
        <v>150</v>
      </c>
      <c r="H86" t="s">
        <v>151</v>
      </c>
      <c r="K86">
        <v>216</v>
      </c>
      <c r="L86">
        <v>8</v>
      </c>
      <c r="M86">
        <v>3</v>
      </c>
      <c r="N86" t="s">
        <v>3</v>
      </c>
      <c r="O86">
        <v>2</v>
      </c>
      <c r="P86">
        <f>ROUND(Source!EH77,O86)</f>
        <v>0</v>
      </c>
    </row>
    <row r="87" spans="1:16" x14ac:dyDescent="0.2">
      <c r="A87">
        <v>50</v>
      </c>
      <c r="B87">
        <v>0</v>
      </c>
      <c r="C87">
        <v>0</v>
      </c>
      <c r="D87">
        <v>1</v>
      </c>
      <c r="E87">
        <v>223</v>
      </c>
      <c r="F87">
        <f>ROUND(Source!AQ77,O87)</f>
        <v>0</v>
      </c>
      <c r="G87" t="s">
        <v>152</v>
      </c>
      <c r="H87" t="s">
        <v>153</v>
      </c>
      <c r="K87">
        <v>223</v>
      </c>
      <c r="L87">
        <v>9</v>
      </c>
      <c r="M87">
        <v>3</v>
      </c>
      <c r="N87" t="s">
        <v>3</v>
      </c>
      <c r="O87">
        <v>2</v>
      </c>
      <c r="P87">
        <f>ROUND(Source!EI77,O87)</f>
        <v>0</v>
      </c>
    </row>
    <row r="88" spans="1:16" x14ac:dyDescent="0.2">
      <c r="A88">
        <v>50</v>
      </c>
      <c r="B88">
        <v>0</v>
      </c>
      <c r="C88">
        <v>0</v>
      </c>
      <c r="D88">
        <v>1</v>
      </c>
      <c r="E88">
        <v>229</v>
      </c>
      <c r="F88">
        <f>ROUND(Source!AZ77,O88)</f>
        <v>0</v>
      </c>
      <c r="G88" t="s">
        <v>154</v>
      </c>
      <c r="H88" t="s">
        <v>155</v>
      </c>
      <c r="K88">
        <v>229</v>
      </c>
      <c r="L88">
        <v>10</v>
      </c>
      <c r="M88">
        <v>3</v>
      </c>
      <c r="N88" t="s">
        <v>3</v>
      </c>
      <c r="O88">
        <v>2</v>
      </c>
      <c r="P88">
        <f>ROUND(Source!ER77,O88)</f>
        <v>0</v>
      </c>
    </row>
    <row r="89" spans="1:16" x14ac:dyDescent="0.2">
      <c r="A89">
        <v>50</v>
      </c>
      <c r="B89">
        <v>0</v>
      </c>
      <c r="C89">
        <v>0</v>
      </c>
      <c r="D89">
        <v>1</v>
      </c>
      <c r="E89">
        <v>203</v>
      </c>
      <c r="F89">
        <f>ROUND(Source!Q77,O89)</f>
        <v>157.21</v>
      </c>
      <c r="G89" t="s">
        <v>156</v>
      </c>
      <c r="H89" t="s">
        <v>157</v>
      </c>
      <c r="K89">
        <v>203</v>
      </c>
      <c r="L89">
        <v>11</v>
      </c>
      <c r="M89">
        <v>3</v>
      </c>
      <c r="N89" t="s">
        <v>3</v>
      </c>
      <c r="O89">
        <v>2</v>
      </c>
      <c r="P89">
        <f>ROUND(Source!DI77,O89)</f>
        <v>1400.28</v>
      </c>
    </row>
    <row r="90" spans="1:16" x14ac:dyDescent="0.2">
      <c r="A90">
        <v>50</v>
      </c>
      <c r="B90">
        <v>0</v>
      </c>
      <c r="C90">
        <v>0</v>
      </c>
      <c r="D90">
        <v>1</v>
      </c>
      <c r="E90">
        <v>231</v>
      </c>
      <c r="F90">
        <f>ROUND(Source!BB77,O90)</f>
        <v>0</v>
      </c>
      <c r="G90" t="s">
        <v>158</v>
      </c>
      <c r="H90" t="s">
        <v>159</v>
      </c>
      <c r="K90">
        <v>231</v>
      </c>
      <c r="L90">
        <v>12</v>
      </c>
      <c r="M90">
        <v>3</v>
      </c>
      <c r="N90" t="s">
        <v>3</v>
      </c>
      <c r="O90">
        <v>2</v>
      </c>
      <c r="P90">
        <f>ROUND(Source!ET77,O90)</f>
        <v>0</v>
      </c>
    </row>
    <row r="91" spans="1:16" x14ac:dyDescent="0.2">
      <c r="A91">
        <v>50</v>
      </c>
      <c r="B91">
        <v>0</v>
      </c>
      <c r="C91">
        <v>0</v>
      </c>
      <c r="D91">
        <v>1</v>
      </c>
      <c r="E91">
        <v>204</v>
      </c>
      <c r="F91">
        <f>ROUND(Source!R77,O91)</f>
        <v>21.03</v>
      </c>
      <c r="G91" t="s">
        <v>160</v>
      </c>
      <c r="H91" t="s">
        <v>161</v>
      </c>
      <c r="K91">
        <v>204</v>
      </c>
      <c r="L91">
        <v>13</v>
      </c>
      <c r="M91">
        <v>3</v>
      </c>
      <c r="N91" t="s">
        <v>3</v>
      </c>
      <c r="O91">
        <v>2</v>
      </c>
      <c r="P91">
        <f>ROUND(Source!DJ77,O91)</f>
        <v>521.97</v>
      </c>
    </row>
    <row r="92" spans="1:16" x14ac:dyDescent="0.2">
      <c r="A92">
        <v>50</v>
      </c>
      <c r="B92">
        <v>0</v>
      </c>
      <c r="C92">
        <v>0</v>
      </c>
      <c r="D92">
        <v>1</v>
      </c>
      <c r="E92">
        <v>205</v>
      </c>
      <c r="F92">
        <f>ROUND(Source!S77,O92)</f>
        <v>265.64999999999998</v>
      </c>
      <c r="G92" t="s">
        <v>162</v>
      </c>
      <c r="H92" t="s">
        <v>163</v>
      </c>
      <c r="K92">
        <v>205</v>
      </c>
      <c r="L92">
        <v>14</v>
      </c>
      <c r="M92">
        <v>3</v>
      </c>
      <c r="N92" t="s">
        <v>3</v>
      </c>
      <c r="O92">
        <v>2</v>
      </c>
      <c r="P92">
        <f>ROUND(Source!DK77,O92)</f>
        <v>6593.43</v>
      </c>
    </row>
    <row r="93" spans="1:16" x14ac:dyDescent="0.2">
      <c r="A93">
        <v>50</v>
      </c>
      <c r="B93">
        <v>0</v>
      </c>
      <c r="C93">
        <v>0</v>
      </c>
      <c r="D93">
        <v>1</v>
      </c>
      <c r="E93">
        <v>232</v>
      </c>
      <c r="F93">
        <f>ROUND(Source!BC77,O93)</f>
        <v>0</v>
      </c>
      <c r="G93" t="s">
        <v>164</v>
      </c>
      <c r="H93" t="s">
        <v>165</v>
      </c>
      <c r="K93">
        <v>232</v>
      </c>
      <c r="L93">
        <v>15</v>
      </c>
      <c r="M93">
        <v>3</v>
      </c>
      <c r="N93" t="s">
        <v>3</v>
      </c>
      <c r="O93">
        <v>2</v>
      </c>
      <c r="P93">
        <f>ROUND(Source!EU77,O93)</f>
        <v>0</v>
      </c>
    </row>
    <row r="94" spans="1:16" x14ac:dyDescent="0.2">
      <c r="A94">
        <v>50</v>
      </c>
      <c r="B94">
        <v>0</v>
      </c>
      <c r="C94">
        <v>0</v>
      </c>
      <c r="D94">
        <v>1</v>
      </c>
      <c r="E94">
        <v>214</v>
      </c>
      <c r="F94">
        <f>ROUND(Source!AS77,O94)</f>
        <v>100286.39</v>
      </c>
      <c r="G94" t="s">
        <v>166</v>
      </c>
      <c r="H94" t="s">
        <v>167</v>
      </c>
      <c r="K94">
        <v>214</v>
      </c>
      <c r="L94">
        <v>16</v>
      </c>
      <c r="M94">
        <v>3</v>
      </c>
      <c r="N94" t="s">
        <v>3</v>
      </c>
      <c r="O94">
        <v>2</v>
      </c>
      <c r="P94">
        <f>ROUND(Source!EK77,O94)</f>
        <v>580778.96</v>
      </c>
    </row>
    <row r="95" spans="1:16" x14ac:dyDescent="0.2">
      <c r="A95">
        <v>50</v>
      </c>
      <c r="B95">
        <v>0</v>
      </c>
      <c r="C95">
        <v>0</v>
      </c>
      <c r="D95">
        <v>1</v>
      </c>
      <c r="E95">
        <v>215</v>
      </c>
      <c r="F95">
        <f>ROUND(Source!AT77,O95)</f>
        <v>0</v>
      </c>
      <c r="G95" t="s">
        <v>168</v>
      </c>
      <c r="H95" t="s">
        <v>169</v>
      </c>
      <c r="K95">
        <v>215</v>
      </c>
      <c r="L95">
        <v>17</v>
      </c>
      <c r="M95">
        <v>3</v>
      </c>
      <c r="N95" t="s">
        <v>3</v>
      </c>
      <c r="O95">
        <v>2</v>
      </c>
      <c r="P95">
        <f>ROUND(Source!EL77,O95)</f>
        <v>0</v>
      </c>
    </row>
    <row r="96" spans="1:16" x14ac:dyDescent="0.2">
      <c r="A96">
        <v>50</v>
      </c>
      <c r="B96">
        <v>0</v>
      </c>
      <c r="C96">
        <v>0</v>
      </c>
      <c r="D96">
        <v>1</v>
      </c>
      <c r="E96">
        <v>217</v>
      </c>
      <c r="F96">
        <f>ROUND(Source!AU77,O96)</f>
        <v>0</v>
      </c>
      <c r="G96" t="s">
        <v>170</v>
      </c>
      <c r="H96" t="s">
        <v>171</v>
      </c>
      <c r="K96">
        <v>217</v>
      </c>
      <c r="L96">
        <v>18</v>
      </c>
      <c r="M96">
        <v>3</v>
      </c>
      <c r="N96" t="s">
        <v>3</v>
      </c>
      <c r="O96">
        <v>2</v>
      </c>
      <c r="P96">
        <f>ROUND(Source!EM77,O96)</f>
        <v>0</v>
      </c>
    </row>
    <row r="97" spans="1:245" x14ac:dyDescent="0.2">
      <c r="A97">
        <v>50</v>
      </c>
      <c r="B97">
        <v>0</v>
      </c>
      <c r="C97">
        <v>0</v>
      </c>
      <c r="D97">
        <v>1</v>
      </c>
      <c r="E97">
        <v>230</v>
      </c>
      <c r="F97">
        <f>ROUND(Source!BA77,O97)</f>
        <v>0</v>
      </c>
      <c r="G97" t="s">
        <v>172</v>
      </c>
      <c r="H97" t="s">
        <v>173</v>
      </c>
      <c r="K97">
        <v>230</v>
      </c>
      <c r="L97">
        <v>19</v>
      </c>
      <c r="M97">
        <v>3</v>
      </c>
      <c r="N97" t="s">
        <v>3</v>
      </c>
      <c r="O97">
        <v>2</v>
      </c>
      <c r="P97">
        <f>ROUND(Source!ES77,O97)</f>
        <v>0</v>
      </c>
    </row>
    <row r="98" spans="1:245" x14ac:dyDescent="0.2">
      <c r="A98">
        <v>50</v>
      </c>
      <c r="B98">
        <v>0</v>
      </c>
      <c r="C98">
        <v>0</v>
      </c>
      <c r="D98">
        <v>1</v>
      </c>
      <c r="E98">
        <v>206</v>
      </c>
      <c r="F98">
        <f>ROUND(Source!T77,O98)</f>
        <v>0</v>
      </c>
      <c r="G98" t="s">
        <v>174</v>
      </c>
      <c r="H98" t="s">
        <v>175</v>
      </c>
      <c r="K98">
        <v>206</v>
      </c>
      <c r="L98">
        <v>20</v>
      </c>
      <c r="M98">
        <v>3</v>
      </c>
      <c r="N98" t="s">
        <v>3</v>
      </c>
      <c r="O98">
        <v>2</v>
      </c>
      <c r="P98">
        <f>ROUND(Source!DL77,O98)</f>
        <v>0</v>
      </c>
    </row>
    <row r="99" spans="1:245" x14ac:dyDescent="0.2">
      <c r="A99">
        <v>50</v>
      </c>
      <c r="B99">
        <v>0</v>
      </c>
      <c r="C99">
        <v>0</v>
      </c>
      <c r="D99">
        <v>1</v>
      </c>
      <c r="E99">
        <v>207</v>
      </c>
      <c r="F99">
        <f>Source!U77</f>
        <v>23.031636000000002</v>
      </c>
      <c r="G99" t="s">
        <v>176</v>
      </c>
      <c r="H99" t="s">
        <v>177</v>
      </c>
      <c r="K99">
        <v>207</v>
      </c>
      <c r="L99">
        <v>21</v>
      </c>
      <c r="M99">
        <v>3</v>
      </c>
      <c r="N99" t="s">
        <v>3</v>
      </c>
      <c r="O99">
        <v>-1</v>
      </c>
      <c r="P99">
        <f>Source!DM77</f>
        <v>23.031636000000002</v>
      </c>
    </row>
    <row r="100" spans="1:245" x14ac:dyDescent="0.2">
      <c r="A100">
        <v>50</v>
      </c>
      <c r="B100">
        <v>0</v>
      </c>
      <c r="C100">
        <v>0</v>
      </c>
      <c r="D100">
        <v>1</v>
      </c>
      <c r="E100">
        <v>208</v>
      </c>
      <c r="F100">
        <f>Source!V77</f>
        <v>0</v>
      </c>
      <c r="G100" t="s">
        <v>178</v>
      </c>
      <c r="H100" t="s">
        <v>179</v>
      </c>
      <c r="K100">
        <v>208</v>
      </c>
      <c r="L100">
        <v>22</v>
      </c>
      <c r="M100">
        <v>3</v>
      </c>
      <c r="N100" t="s">
        <v>3</v>
      </c>
      <c r="O100">
        <v>-1</v>
      </c>
      <c r="P100">
        <f>Source!DN77</f>
        <v>0</v>
      </c>
    </row>
    <row r="101" spans="1:245" x14ac:dyDescent="0.2">
      <c r="A101">
        <v>50</v>
      </c>
      <c r="B101">
        <v>0</v>
      </c>
      <c r="C101">
        <v>0</v>
      </c>
      <c r="D101">
        <v>1</v>
      </c>
      <c r="E101">
        <v>209</v>
      </c>
      <c r="F101">
        <f>ROUND(Source!W77,O101)</f>
        <v>0</v>
      </c>
      <c r="G101" t="s">
        <v>180</v>
      </c>
      <c r="H101" t="s">
        <v>181</v>
      </c>
      <c r="K101">
        <v>209</v>
      </c>
      <c r="L101">
        <v>23</v>
      </c>
      <c r="M101">
        <v>3</v>
      </c>
      <c r="N101" t="s">
        <v>3</v>
      </c>
      <c r="O101">
        <v>2</v>
      </c>
      <c r="P101">
        <f>ROUND(Source!DO77,O101)</f>
        <v>0</v>
      </c>
    </row>
    <row r="102" spans="1:245" x14ac:dyDescent="0.2">
      <c r="A102">
        <v>50</v>
      </c>
      <c r="B102">
        <v>0</v>
      </c>
      <c r="C102">
        <v>0</v>
      </c>
      <c r="D102">
        <v>1</v>
      </c>
      <c r="E102">
        <v>233</v>
      </c>
      <c r="F102">
        <f>ROUND(Source!BD77,O102)</f>
        <v>0</v>
      </c>
      <c r="G102" t="s">
        <v>182</v>
      </c>
      <c r="H102" t="s">
        <v>183</v>
      </c>
      <c r="K102">
        <v>233</v>
      </c>
      <c r="L102">
        <v>24</v>
      </c>
      <c r="M102">
        <v>3</v>
      </c>
      <c r="N102" t="s">
        <v>3</v>
      </c>
      <c r="O102">
        <v>2</v>
      </c>
      <c r="P102">
        <f>ROUND(Source!EV77,O102)</f>
        <v>0</v>
      </c>
    </row>
    <row r="103" spans="1:245" x14ac:dyDescent="0.2">
      <c r="A103">
        <v>50</v>
      </c>
      <c r="B103">
        <v>0</v>
      </c>
      <c r="C103">
        <v>0</v>
      </c>
      <c r="D103">
        <v>1</v>
      </c>
      <c r="E103">
        <v>210</v>
      </c>
      <c r="F103">
        <f>ROUND(Source!X77,O103)</f>
        <v>285.75</v>
      </c>
      <c r="G103" t="s">
        <v>184</v>
      </c>
      <c r="H103" t="s">
        <v>185</v>
      </c>
      <c r="K103">
        <v>210</v>
      </c>
      <c r="L103">
        <v>25</v>
      </c>
      <c r="M103">
        <v>3</v>
      </c>
      <c r="N103" t="s">
        <v>3</v>
      </c>
      <c r="O103">
        <v>2</v>
      </c>
      <c r="P103">
        <f>ROUND(Source!DP77,O103)</f>
        <v>5881.32</v>
      </c>
    </row>
    <row r="104" spans="1:245" x14ac:dyDescent="0.2">
      <c r="A104">
        <v>50</v>
      </c>
      <c r="B104">
        <v>0</v>
      </c>
      <c r="C104">
        <v>0</v>
      </c>
      <c r="D104">
        <v>1</v>
      </c>
      <c r="E104">
        <v>211</v>
      </c>
      <c r="F104">
        <f>ROUND(Source!Y77,O104)</f>
        <v>203.05</v>
      </c>
      <c r="G104" t="s">
        <v>186</v>
      </c>
      <c r="H104" t="s">
        <v>187</v>
      </c>
      <c r="K104">
        <v>211</v>
      </c>
      <c r="L104">
        <v>26</v>
      </c>
      <c r="M104">
        <v>3</v>
      </c>
      <c r="N104" t="s">
        <v>3</v>
      </c>
      <c r="O104">
        <v>2</v>
      </c>
      <c r="P104">
        <f>ROUND(Source!DQ77,O104)</f>
        <v>2992.9</v>
      </c>
    </row>
    <row r="105" spans="1:245" x14ac:dyDescent="0.2">
      <c r="A105">
        <v>50</v>
      </c>
      <c r="B105">
        <v>0</v>
      </c>
      <c r="C105">
        <v>0</v>
      </c>
      <c r="D105">
        <v>1</v>
      </c>
      <c r="E105">
        <v>224</v>
      </c>
      <c r="F105">
        <f>ROUND(Source!AR77,O105)</f>
        <v>100286.39</v>
      </c>
      <c r="G105" t="s">
        <v>188</v>
      </c>
      <c r="H105" t="s">
        <v>189</v>
      </c>
      <c r="K105">
        <v>224</v>
      </c>
      <c r="L105">
        <v>27</v>
      </c>
      <c r="M105">
        <v>3</v>
      </c>
      <c r="N105" t="s">
        <v>3</v>
      </c>
      <c r="O105">
        <v>2</v>
      </c>
      <c r="P105">
        <f>ROUND(Source!EJ77,O105)</f>
        <v>580778.96</v>
      </c>
    </row>
    <row r="107" spans="1:245" x14ac:dyDescent="0.2">
      <c r="A107">
        <v>5</v>
      </c>
      <c r="B107">
        <v>1</v>
      </c>
      <c r="D107">
        <f>ROW(A140)</f>
        <v>140</v>
      </c>
      <c r="F107" t="s">
        <v>18</v>
      </c>
      <c r="G107" t="s">
        <v>190</v>
      </c>
      <c r="H107" t="s">
        <v>3</v>
      </c>
      <c r="I107">
        <v>0</v>
      </c>
      <c r="K107">
        <v>0</v>
      </c>
      <c r="U107" t="s">
        <v>3</v>
      </c>
      <c r="V107">
        <v>0</v>
      </c>
      <c r="AB107" t="s">
        <v>3</v>
      </c>
      <c r="AC107" t="s">
        <v>3</v>
      </c>
      <c r="AD107" t="s">
        <v>3</v>
      </c>
      <c r="AE107" t="s">
        <v>3</v>
      </c>
      <c r="AF107" t="s">
        <v>3</v>
      </c>
      <c r="AG107" t="s">
        <v>3</v>
      </c>
      <c r="AP107" t="s">
        <v>3</v>
      </c>
      <c r="AQ107" t="s">
        <v>3</v>
      </c>
      <c r="AR107" t="s">
        <v>3</v>
      </c>
      <c r="AZ107" t="s">
        <v>3</v>
      </c>
      <c r="BB107" t="s">
        <v>3</v>
      </c>
      <c r="BC107" t="s">
        <v>3</v>
      </c>
      <c r="BD107" t="s">
        <v>3</v>
      </c>
      <c r="BE107" t="s">
        <v>3</v>
      </c>
      <c r="BF107" t="s">
        <v>3</v>
      </c>
      <c r="BG107" t="s">
        <v>3</v>
      </c>
      <c r="BH107" t="s">
        <v>3</v>
      </c>
      <c r="BI107" t="s">
        <v>3</v>
      </c>
      <c r="BJ107" t="s">
        <v>3</v>
      </c>
      <c r="BK107" t="s">
        <v>3</v>
      </c>
      <c r="BL107" t="s">
        <v>3</v>
      </c>
      <c r="BM107" t="s">
        <v>3</v>
      </c>
      <c r="BN107" t="s">
        <v>3</v>
      </c>
      <c r="BO107" t="s">
        <v>3</v>
      </c>
      <c r="BP107" t="s">
        <v>3</v>
      </c>
      <c r="BX107">
        <v>0</v>
      </c>
      <c r="CJ107">
        <v>0</v>
      </c>
    </row>
    <row r="109" spans="1:245" x14ac:dyDescent="0.2">
      <c r="A109">
        <v>52</v>
      </c>
      <c r="B109">
        <f t="shared" ref="B109:G109" si="80">B140</f>
        <v>1</v>
      </c>
      <c r="C109">
        <f t="shared" si="80"/>
        <v>5</v>
      </c>
      <c r="D109">
        <f t="shared" si="80"/>
        <v>107</v>
      </c>
      <c r="E109">
        <f t="shared" si="80"/>
        <v>0</v>
      </c>
      <c r="F109" t="str">
        <f t="shared" si="80"/>
        <v>Новый подраздел</v>
      </c>
      <c r="G109" t="str">
        <f t="shared" si="80"/>
        <v>Монтажные работы</v>
      </c>
      <c r="O109">
        <f t="shared" ref="O109:AT109" si="81">O140</f>
        <v>34776.74</v>
      </c>
      <c r="P109">
        <f t="shared" si="81"/>
        <v>33453.870000000003</v>
      </c>
      <c r="Q109">
        <f t="shared" si="81"/>
        <v>957.43</v>
      </c>
      <c r="R109">
        <f t="shared" si="81"/>
        <v>214.07</v>
      </c>
      <c r="S109">
        <f t="shared" si="81"/>
        <v>365.44</v>
      </c>
      <c r="T109">
        <f t="shared" si="81"/>
        <v>0</v>
      </c>
      <c r="U109">
        <f t="shared" si="81"/>
        <v>29.449800000000003</v>
      </c>
      <c r="V109">
        <f t="shared" si="81"/>
        <v>0</v>
      </c>
      <c r="W109">
        <f t="shared" si="81"/>
        <v>0</v>
      </c>
      <c r="X109">
        <f t="shared" si="81"/>
        <v>419.48</v>
      </c>
      <c r="Y109">
        <f t="shared" si="81"/>
        <v>325.79000000000002</v>
      </c>
      <c r="Z109">
        <f t="shared" si="81"/>
        <v>0</v>
      </c>
      <c r="AA109">
        <f t="shared" si="81"/>
        <v>0</v>
      </c>
      <c r="AB109">
        <f t="shared" si="81"/>
        <v>34776.74</v>
      </c>
      <c r="AC109">
        <f t="shared" si="81"/>
        <v>33453.870000000003</v>
      </c>
      <c r="AD109">
        <f t="shared" si="81"/>
        <v>957.43</v>
      </c>
      <c r="AE109">
        <f t="shared" si="81"/>
        <v>214.07</v>
      </c>
      <c r="AF109">
        <f t="shared" si="81"/>
        <v>365.44</v>
      </c>
      <c r="AG109">
        <f t="shared" si="81"/>
        <v>0</v>
      </c>
      <c r="AH109">
        <f t="shared" si="81"/>
        <v>29.449800000000003</v>
      </c>
      <c r="AI109">
        <f t="shared" si="81"/>
        <v>0</v>
      </c>
      <c r="AJ109">
        <f t="shared" si="81"/>
        <v>0</v>
      </c>
      <c r="AK109">
        <f t="shared" si="81"/>
        <v>419.48</v>
      </c>
      <c r="AL109">
        <f t="shared" si="81"/>
        <v>325.79000000000002</v>
      </c>
      <c r="AM109">
        <f t="shared" si="81"/>
        <v>0</v>
      </c>
      <c r="AN109">
        <f t="shared" si="81"/>
        <v>0</v>
      </c>
      <c r="AO109">
        <f t="shared" si="81"/>
        <v>0</v>
      </c>
      <c r="AP109">
        <f t="shared" si="81"/>
        <v>0</v>
      </c>
      <c r="AQ109">
        <f t="shared" si="81"/>
        <v>0</v>
      </c>
      <c r="AR109">
        <f t="shared" si="81"/>
        <v>35896.639999999999</v>
      </c>
      <c r="AS109">
        <f t="shared" si="81"/>
        <v>1140.43</v>
      </c>
      <c r="AT109">
        <f t="shared" si="81"/>
        <v>34756.21</v>
      </c>
      <c r="AU109">
        <f t="shared" ref="AU109:BZ109" si="82">AU140</f>
        <v>0</v>
      </c>
      <c r="AV109">
        <f t="shared" si="82"/>
        <v>33453.870000000003</v>
      </c>
      <c r="AW109">
        <f t="shared" si="82"/>
        <v>33453.870000000003</v>
      </c>
      <c r="AX109">
        <f t="shared" si="82"/>
        <v>0</v>
      </c>
      <c r="AY109">
        <f t="shared" si="82"/>
        <v>33453.870000000003</v>
      </c>
      <c r="AZ109">
        <f t="shared" si="82"/>
        <v>0</v>
      </c>
      <c r="BA109">
        <f t="shared" si="82"/>
        <v>0</v>
      </c>
      <c r="BB109">
        <f t="shared" si="82"/>
        <v>0</v>
      </c>
      <c r="BC109">
        <f t="shared" si="82"/>
        <v>0</v>
      </c>
      <c r="BD109">
        <f t="shared" si="82"/>
        <v>0</v>
      </c>
      <c r="BE109">
        <f t="shared" si="82"/>
        <v>0</v>
      </c>
      <c r="BF109">
        <f t="shared" si="82"/>
        <v>0</v>
      </c>
      <c r="BG109">
        <f t="shared" si="82"/>
        <v>0</v>
      </c>
      <c r="BH109">
        <f t="shared" si="82"/>
        <v>0</v>
      </c>
      <c r="BI109">
        <f t="shared" si="82"/>
        <v>0</v>
      </c>
      <c r="BJ109">
        <f t="shared" si="82"/>
        <v>0</v>
      </c>
      <c r="BK109">
        <f t="shared" si="82"/>
        <v>0</v>
      </c>
      <c r="BL109">
        <f t="shared" si="82"/>
        <v>0</v>
      </c>
      <c r="BM109">
        <f t="shared" si="82"/>
        <v>0</v>
      </c>
      <c r="BN109">
        <f t="shared" si="82"/>
        <v>0</v>
      </c>
      <c r="BO109">
        <f t="shared" si="82"/>
        <v>0</v>
      </c>
      <c r="BP109">
        <f t="shared" si="82"/>
        <v>0</v>
      </c>
      <c r="BQ109">
        <f t="shared" si="82"/>
        <v>0</v>
      </c>
      <c r="BR109">
        <f t="shared" si="82"/>
        <v>0</v>
      </c>
      <c r="BS109">
        <f t="shared" si="82"/>
        <v>0</v>
      </c>
      <c r="BT109">
        <f t="shared" si="82"/>
        <v>0</v>
      </c>
      <c r="BU109">
        <f t="shared" si="82"/>
        <v>0</v>
      </c>
      <c r="BV109">
        <f t="shared" si="82"/>
        <v>0</v>
      </c>
      <c r="BW109">
        <f t="shared" si="82"/>
        <v>0</v>
      </c>
      <c r="BX109">
        <f t="shared" si="82"/>
        <v>0</v>
      </c>
      <c r="BY109">
        <f t="shared" si="82"/>
        <v>0</v>
      </c>
      <c r="BZ109">
        <f t="shared" si="82"/>
        <v>0</v>
      </c>
      <c r="CA109">
        <f t="shared" ref="CA109:DF109" si="83">CA140</f>
        <v>35896.639999999999</v>
      </c>
      <c r="CB109">
        <f t="shared" si="83"/>
        <v>1140.43</v>
      </c>
      <c r="CC109">
        <f t="shared" si="83"/>
        <v>34756.21</v>
      </c>
      <c r="CD109">
        <f t="shared" si="83"/>
        <v>0</v>
      </c>
      <c r="CE109">
        <f t="shared" si="83"/>
        <v>33453.870000000003</v>
      </c>
      <c r="CF109">
        <f t="shared" si="83"/>
        <v>33453.870000000003</v>
      </c>
      <c r="CG109">
        <f t="shared" si="83"/>
        <v>0</v>
      </c>
      <c r="CH109">
        <f t="shared" si="83"/>
        <v>33453.870000000003</v>
      </c>
      <c r="CI109">
        <f t="shared" si="83"/>
        <v>0</v>
      </c>
      <c r="CJ109">
        <f t="shared" si="83"/>
        <v>0</v>
      </c>
      <c r="CK109">
        <f t="shared" si="83"/>
        <v>0</v>
      </c>
      <c r="CL109">
        <f t="shared" si="83"/>
        <v>0</v>
      </c>
      <c r="CM109">
        <f t="shared" si="83"/>
        <v>0</v>
      </c>
      <c r="CN109">
        <f t="shared" si="83"/>
        <v>0</v>
      </c>
      <c r="CO109">
        <f t="shared" si="83"/>
        <v>0</v>
      </c>
      <c r="CP109">
        <f t="shared" si="83"/>
        <v>0</v>
      </c>
      <c r="CQ109">
        <f t="shared" si="83"/>
        <v>0</v>
      </c>
      <c r="CR109">
        <f t="shared" si="83"/>
        <v>0</v>
      </c>
      <c r="CS109">
        <f t="shared" si="83"/>
        <v>0</v>
      </c>
      <c r="CT109">
        <f t="shared" si="83"/>
        <v>0</v>
      </c>
      <c r="CU109">
        <f t="shared" si="83"/>
        <v>0</v>
      </c>
      <c r="CV109">
        <f t="shared" si="83"/>
        <v>0</v>
      </c>
      <c r="CW109">
        <f t="shared" si="83"/>
        <v>0</v>
      </c>
      <c r="CX109">
        <f t="shared" si="83"/>
        <v>0</v>
      </c>
      <c r="CY109">
        <f t="shared" si="83"/>
        <v>0</v>
      </c>
      <c r="CZ109">
        <f t="shared" si="83"/>
        <v>0</v>
      </c>
      <c r="DA109">
        <f t="shared" si="83"/>
        <v>0</v>
      </c>
      <c r="DB109">
        <f t="shared" si="83"/>
        <v>0</v>
      </c>
      <c r="DC109">
        <f t="shared" si="83"/>
        <v>0</v>
      </c>
      <c r="DD109">
        <f t="shared" si="83"/>
        <v>0</v>
      </c>
      <c r="DE109">
        <f t="shared" si="83"/>
        <v>0</v>
      </c>
      <c r="DF109">
        <f t="shared" si="83"/>
        <v>0</v>
      </c>
      <c r="DG109">
        <f t="shared" ref="DG109:EL109" si="84">DG140</f>
        <v>207533.23</v>
      </c>
      <c r="DH109">
        <f t="shared" si="84"/>
        <v>188532</v>
      </c>
      <c r="DI109">
        <f t="shared" si="84"/>
        <v>9931.01</v>
      </c>
      <c r="DJ109">
        <f t="shared" si="84"/>
        <v>5313.22</v>
      </c>
      <c r="DK109">
        <f t="shared" si="84"/>
        <v>9070.2199999999993</v>
      </c>
      <c r="DL109">
        <f t="shared" si="84"/>
        <v>0</v>
      </c>
      <c r="DM109">
        <f t="shared" si="84"/>
        <v>29.449800000000003</v>
      </c>
      <c r="DN109">
        <f t="shared" si="84"/>
        <v>0</v>
      </c>
      <c r="DO109">
        <f t="shared" si="84"/>
        <v>0</v>
      </c>
      <c r="DP109">
        <f t="shared" si="84"/>
        <v>8352.69</v>
      </c>
      <c r="DQ109">
        <f t="shared" si="84"/>
        <v>4405.5</v>
      </c>
      <c r="DR109">
        <f t="shared" si="84"/>
        <v>0</v>
      </c>
      <c r="DS109">
        <f t="shared" si="84"/>
        <v>0</v>
      </c>
      <c r="DT109">
        <f t="shared" si="84"/>
        <v>207533.23</v>
      </c>
      <c r="DU109">
        <f t="shared" si="84"/>
        <v>188532</v>
      </c>
      <c r="DV109">
        <f t="shared" si="84"/>
        <v>9931.01</v>
      </c>
      <c r="DW109">
        <f t="shared" si="84"/>
        <v>5313.22</v>
      </c>
      <c r="DX109">
        <f t="shared" si="84"/>
        <v>9070.2199999999993</v>
      </c>
      <c r="DY109">
        <f t="shared" si="84"/>
        <v>0</v>
      </c>
      <c r="DZ109">
        <f t="shared" si="84"/>
        <v>29.449800000000003</v>
      </c>
      <c r="EA109">
        <f t="shared" si="84"/>
        <v>0</v>
      </c>
      <c r="EB109">
        <f t="shared" si="84"/>
        <v>0</v>
      </c>
      <c r="EC109">
        <f t="shared" si="84"/>
        <v>8352.69</v>
      </c>
      <c r="ED109">
        <f t="shared" si="84"/>
        <v>4405.5</v>
      </c>
      <c r="EE109">
        <f t="shared" si="84"/>
        <v>0</v>
      </c>
      <c r="EF109">
        <f t="shared" si="84"/>
        <v>0</v>
      </c>
      <c r="EG109">
        <f t="shared" si="84"/>
        <v>0</v>
      </c>
      <c r="EH109">
        <f t="shared" si="84"/>
        <v>0</v>
      </c>
      <c r="EI109">
        <f t="shared" si="84"/>
        <v>0</v>
      </c>
      <c r="EJ109">
        <f t="shared" si="84"/>
        <v>228633.19</v>
      </c>
      <c r="EK109">
        <f t="shared" si="84"/>
        <v>18244.939999999999</v>
      </c>
      <c r="EL109">
        <f t="shared" si="84"/>
        <v>210388.25</v>
      </c>
      <c r="EM109">
        <f t="shared" ref="EM109:FR109" si="85">EM140</f>
        <v>0</v>
      </c>
      <c r="EN109">
        <f t="shared" si="85"/>
        <v>188532</v>
      </c>
      <c r="EO109">
        <f t="shared" si="85"/>
        <v>188532</v>
      </c>
      <c r="EP109">
        <f t="shared" si="85"/>
        <v>0</v>
      </c>
      <c r="EQ109">
        <f t="shared" si="85"/>
        <v>188532</v>
      </c>
      <c r="ER109">
        <f t="shared" si="85"/>
        <v>0</v>
      </c>
      <c r="ES109">
        <f t="shared" si="85"/>
        <v>0</v>
      </c>
      <c r="ET109">
        <f t="shared" si="85"/>
        <v>0</v>
      </c>
      <c r="EU109">
        <f t="shared" si="85"/>
        <v>0</v>
      </c>
      <c r="EV109">
        <f t="shared" si="85"/>
        <v>0</v>
      </c>
      <c r="EW109">
        <f t="shared" si="85"/>
        <v>0</v>
      </c>
      <c r="EX109">
        <f t="shared" si="85"/>
        <v>0</v>
      </c>
      <c r="EY109">
        <f t="shared" si="85"/>
        <v>0</v>
      </c>
      <c r="EZ109">
        <f t="shared" si="85"/>
        <v>0</v>
      </c>
      <c r="FA109">
        <f t="shared" si="85"/>
        <v>0</v>
      </c>
      <c r="FB109">
        <f t="shared" si="85"/>
        <v>0</v>
      </c>
      <c r="FC109">
        <f t="shared" si="85"/>
        <v>0</v>
      </c>
      <c r="FD109">
        <f t="shared" si="85"/>
        <v>0</v>
      </c>
      <c r="FE109">
        <f t="shared" si="85"/>
        <v>0</v>
      </c>
      <c r="FF109">
        <f t="shared" si="85"/>
        <v>0</v>
      </c>
      <c r="FG109">
        <f t="shared" si="85"/>
        <v>0</v>
      </c>
      <c r="FH109">
        <f t="shared" si="85"/>
        <v>0</v>
      </c>
      <c r="FI109">
        <f t="shared" si="85"/>
        <v>0</v>
      </c>
      <c r="FJ109">
        <f t="shared" si="85"/>
        <v>0</v>
      </c>
      <c r="FK109">
        <f t="shared" si="85"/>
        <v>0</v>
      </c>
      <c r="FL109">
        <f t="shared" si="85"/>
        <v>0</v>
      </c>
      <c r="FM109">
        <f t="shared" si="85"/>
        <v>0</v>
      </c>
      <c r="FN109">
        <f t="shared" si="85"/>
        <v>0</v>
      </c>
      <c r="FO109">
        <f t="shared" si="85"/>
        <v>0</v>
      </c>
      <c r="FP109">
        <f t="shared" si="85"/>
        <v>0</v>
      </c>
      <c r="FQ109">
        <f t="shared" si="85"/>
        <v>0</v>
      </c>
      <c r="FR109">
        <f t="shared" si="85"/>
        <v>0</v>
      </c>
      <c r="FS109">
        <f t="shared" ref="FS109:GX109" si="86">FS140</f>
        <v>228633.19</v>
      </c>
      <c r="FT109">
        <f t="shared" si="86"/>
        <v>18244.939999999999</v>
      </c>
      <c r="FU109">
        <f t="shared" si="86"/>
        <v>210388.25</v>
      </c>
      <c r="FV109">
        <f t="shared" si="86"/>
        <v>0</v>
      </c>
      <c r="FW109">
        <f t="shared" si="86"/>
        <v>188532</v>
      </c>
      <c r="FX109">
        <f t="shared" si="86"/>
        <v>188532</v>
      </c>
      <c r="FY109">
        <f t="shared" si="86"/>
        <v>0</v>
      </c>
      <c r="FZ109">
        <f t="shared" si="86"/>
        <v>188532</v>
      </c>
      <c r="GA109">
        <f t="shared" si="86"/>
        <v>0</v>
      </c>
      <c r="GB109">
        <f t="shared" si="86"/>
        <v>0</v>
      </c>
      <c r="GC109">
        <f t="shared" si="86"/>
        <v>0</v>
      </c>
      <c r="GD109">
        <f t="shared" si="86"/>
        <v>0</v>
      </c>
      <c r="GE109">
        <f t="shared" si="86"/>
        <v>0</v>
      </c>
      <c r="GF109">
        <f t="shared" si="86"/>
        <v>0</v>
      </c>
      <c r="GG109">
        <f t="shared" si="86"/>
        <v>0</v>
      </c>
      <c r="GH109">
        <f t="shared" si="86"/>
        <v>0</v>
      </c>
      <c r="GI109">
        <f t="shared" si="86"/>
        <v>0</v>
      </c>
      <c r="GJ109">
        <f t="shared" si="86"/>
        <v>0</v>
      </c>
      <c r="GK109">
        <f t="shared" si="86"/>
        <v>0</v>
      </c>
      <c r="GL109">
        <f t="shared" si="86"/>
        <v>0</v>
      </c>
      <c r="GM109">
        <f t="shared" si="86"/>
        <v>0</v>
      </c>
      <c r="GN109">
        <f t="shared" si="86"/>
        <v>0</v>
      </c>
      <c r="GO109">
        <f t="shared" si="86"/>
        <v>0</v>
      </c>
      <c r="GP109">
        <f t="shared" si="86"/>
        <v>0</v>
      </c>
      <c r="GQ109">
        <f t="shared" si="86"/>
        <v>0</v>
      </c>
      <c r="GR109">
        <f t="shared" si="86"/>
        <v>0</v>
      </c>
      <c r="GS109">
        <f t="shared" si="86"/>
        <v>0</v>
      </c>
      <c r="GT109">
        <f t="shared" si="86"/>
        <v>0</v>
      </c>
      <c r="GU109">
        <f t="shared" si="86"/>
        <v>0</v>
      </c>
      <c r="GV109">
        <f t="shared" si="86"/>
        <v>0</v>
      </c>
      <c r="GW109">
        <f t="shared" si="86"/>
        <v>0</v>
      </c>
      <c r="GX109">
        <f t="shared" si="86"/>
        <v>0</v>
      </c>
    </row>
    <row r="111" spans="1:245" x14ac:dyDescent="0.2">
      <c r="A111">
        <v>17</v>
      </c>
      <c r="B111">
        <v>1</v>
      </c>
      <c r="C111">
        <f>ROW(SmtRes!A127)</f>
        <v>127</v>
      </c>
      <c r="D111">
        <f>ROW(EtalonRes!A128)</f>
        <v>128</v>
      </c>
      <c r="E111" t="s">
        <v>191</v>
      </c>
      <c r="F111" t="s">
        <v>192</v>
      </c>
      <c r="G111" t="s">
        <v>193</v>
      </c>
      <c r="H111" t="s">
        <v>194</v>
      </c>
      <c r="I111">
        <v>2</v>
      </c>
      <c r="J111">
        <v>0</v>
      </c>
      <c r="O111">
        <f t="shared" ref="O111:O138" si="87">ROUND(CP111,2)</f>
        <v>616.76</v>
      </c>
      <c r="P111">
        <f t="shared" ref="P111:P138" si="88">ROUND((ROUND((AC111*AW111*I111),2)*BC111),2)</f>
        <v>0</v>
      </c>
      <c r="Q111">
        <f t="shared" ref="Q111:Q138" si="89">(ROUND((ROUND(((ET111)*AV111*I111),2)*BB111),2)+ROUND((ROUND(((AE111-(EU111))*AV111*I111),2)*BS111),2))</f>
        <v>489.52</v>
      </c>
      <c r="R111">
        <f t="shared" ref="R111:R138" si="90">ROUND((ROUND((AE111*AV111*I111),2)*BS111),2)</f>
        <v>121.1</v>
      </c>
      <c r="S111">
        <f t="shared" ref="S111:S138" si="91">ROUND((ROUND((AF111*AV111*I111),2)*BA111),2)</f>
        <v>127.24</v>
      </c>
      <c r="T111">
        <f t="shared" ref="T111:T138" si="92">ROUND(CU111*I111,2)</f>
        <v>0</v>
      </c>
      <c r="U111">
        <f t="shared" ref="U111:U138" si="93">CV111*I111</f>
        <v>10.96</v>
      </c>
      <c r="V111">
        <f t="shared" ref="V111:V138" si="94">CW111*I111</f>
        <v>0</v>
      </c>
      <c r="W111">
        <f t="shared" ref="W111:W138" si="95">ROUND(CX111*I111,2)</f>
        <v>0</v>
      </c>
      <c r="X111">
        <f t="shared" ref="X111:X138" si="96">ROUND(CY111,2)</f>
        <v>152.69</v>
      </c>
      <c r="Y111">
        <f t="shared" ref="Y111:Y138" si="97">ROUND(CZ111,2)</f>
        <v>159.05000000000001</v>
      </c>
      <c r="AA111">
        <v>53286459</v>
      </c>
      <c r="AB111">
        <f t="shared" ref="AB111:AB138" si="98">ROUND((AC111+AD111+AF111),6)</f>
        <v>308.38</v>
      </c>
      <c r="AC111">
        <f t="shared" ref="AC111:AC138" si="99">ROUND((ES111),6)</f>
        <v>0</v>
      </c>
      <c r="AD111">
        <f t="shared" ref="AD111:AD138" si="100">ROUND((((ET111)-(EU111))+AE111),6)</f>
        <v>244.76</v>
      </c>
      <c r="AE111">
        <f t="shared" ref="AE111:AE138" si="101">ROUND((EU111),6)</f>
        <v>60.55</v>
      </c>
      <c r="AF111">
        <f t="shared" ref="AF111:AF138" si="102">ROUND((EV111),6)</f>
        <v>63.62</v>
      </c>
      <c r="AG111">
        <f t="shared" ref="AG111:AG138" si="103">ROUND((AP111),6)</f>
        <v>0</v>
      </c>
      <c r="AH111">
        <f t="shared" ref="AH111:AH138" si="104">(EW111)</f>
        <v>5.48</v>
      </c>
      <c r="AI111">
        <f t="shared" ref="AI111:AI138" si="105">(EX111)</f>
        <v>0</v>
      </c>
      <c r="AJ111">
        <f t="shared" ref="AJ111:AJ138" si="106">(AS111)</f>
        <v>0</v>
      </c>
      <c r="AK111">
        <v>308.38</v>
      </c>
      <c r="AL111">
        <v>0</v>
      </c>
      <c r="AM111">
        <v>244.76</v>
      </c>
      <c r="AN111">
        <v>60.55</v>
      </c>
      <c r="AO111">
        <v>63.62</v>
      </c>
      <c r="AP111">
        <v>0</v>
      </c>
      <c r="AQ111">
        <v>5.48</v>
      </c>
      <c r="AR111">
        <v>0</v>
      </c>
      <c r="AS111">
        <v>0</v>
      </c>
      <c r="AT111">
        <v>120</v>
      </c>
      <c r="AU111">
        <v>125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v>1</v>
      </c>
      <c r="BD111" t="s">
        <v>3</v>
      </c>
      <c r="BE111" t="s">
        <v>3</v>
      </c>
      <c r="BF111" t="s">
        <v>3</v>
      </c>
      <c r="BG111" t="s">
        <v>3</v>
      </c>
      <c r="BH111">
        <v>0</v>
      </c>
      <c r="BI111">
        <v>1</v>
      </c>
      <c r="BJ111" t="s">
        <v>195</v>
      </c>
      <c r="BM111">
        <v>177</v>
      </c>
      <c r="BN111">
        <v>0</v>
      </c>
      <c r="BO111" t="s">
        <v>3</v>
      </c>
      <c r="BP111">
        <v>0</v>
      </c>
      <c r="BQ111">
        <v>30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3</v>
      </c>
      <c r="BZ111">
        <v>120</v>
      </c>
      <c r="CA111">
        <v>125</v>
      </c>
      <c r="CE111">
        <v>30</v>
      </c>
      <c r="CF111">
        <v>0</v>
      </c>
      <c r="CG111">
        <v>0</v>
      </c>
      <c r="CM111">
        <v>0</v>
      </c>
      <c r="CN111" t="s">
        <v>3</v>
      </c>
      <c r="CO111">
        <v>0</v>
      </c>
      <c r="CP111">
        <f t="shared" ref="CP111:CP138" si="107">(P111+Q111+S111)</f>
        <v>616.76</v>
      </c>
      <c r="CQ111">
        <f t="shared" ref="CQ111:CQ138" si="108">ROUND((ROUND((AC111*AW111*1),2)*BC111),2)</f>
        <v>0</v>
      </c>
      <c r="CR111">
        <f t="shared" ref="CR111:CR138" si="109">(ROUND((ROUND(((ET111)*AV111*1),2)*BB111),2)+ROUND((ROUND(((AE111-(EU111))*AV111*1),2)*BS111),2))</f>
        <v>244.76</v>
      </c>
      <c r="CS111">
        <f t="shared" ref="CS111:CS138" si="110">ROUND((ROUND((AE111*AV111*1),2)*BS111),2)</f>
        <v>60.55</v>
      </c>
      <c r="CT111">
        <f t="shared" ref="CT111:CT138" si="111">ROUND((ROUND((AF111*AV111*1),2)*BA111),2)</f>
        <v>63.62</v>
      </c>
      <c r="CU111">
        <f t="shared" ref="CU111:CU138" si="112">AG111</f>
        <v>0</v>
      </c>
      <c r="CV111">
        <f t="shared" ref="CV111:CV138" si="113">(AH111*AV111)</f>
        <v>5.48</v>
      </c>
      <c r="CW111">
        <f t="shared" ref="CW111:CW138" si="114">AI111</f>
        <v>0</v>
      </c>
      <c r="CX111">
        <f t="shared" ref="CX111:CX138" si="115">AJ111</f>
        <v>0</v>
      </c>
      <c r="CY111">
        <f>((S111*BZ111)/100)</f>
        <v>152.68799999999999</v>
      </c>
      <c r="CZ111">
        <f>((S111*CA111)/100)</f>
        <v>159.05000000000001</v>
      </c>
      <c r="DC111" t="s">
        <v>3</v>
      </c>
      <c r="DD111" t="s">
        <v>3</v>
      </c>
      <c r="DE111" t="s">
        <v>3</v>
      </c>
      <c r="DF111" t="s">
        <v>3</v>
      </c>
      <c r="DG111" t="s">
        <v>3</v>
      </c>
      <c r="DH111" t="s">
        <v>3</v>
      </c>
      <c r="DI111" t="s">
        <v>3</v>
      </c>
      <c r="DJ111" t="s">
        <v>3</v>
      </c>
      <c r="DK111" t="s">
        <v>3</v>
      </c>
      <c r="DL111" t="s">
        <v>3</v>
      </c>
      <c r="DM111" t="s">
        <v>3</v>
      </c>
      <c r="DN111">
        <v>0</v>
      </c>
      <c r="DO111">
        <v>0</v>
      </c>
      <c r="DP111">
        <v>1</v>
      </c>
      <c r="DQ111">
        <v>1</v>
      </c>
      <c r="DU111">
        <v>1013</v>
      </c>
      <c r="DV111" t="s">
        <v>194</v>
      </c>
      <c r="DW111" t="s">
        <v>194</v>
      </c>
      <c r="DX111">
        <v>1</v>
      </c>
      <c r="EE111">
        <v>52538797</v>
      </c>
      <c r="EF111">
        <v>30</v>
      </c>
      <c r="EG111" t="s">
        <v>19</v>
      </c>
      <c r="EH111">
        <v>0</v>
      </c>
      <c r="EI111" t="s">
        <v>3</v>
      </c>
      <c r="EJ111">
        <v>1</v>
      </c>
      <c r="EK111">
        <v>177</v>
      </c>
      <c r="EL111" t="s">
        <v>196</v>
      </c>
      <c r="EM111" t="s">
        <v>197</v>
      </c>
      <c r="EO111" t="s">
        <v>3</v>
      </c>
      <c r="EQ111">
        <v>131072</v>
      </c>
      <c r="ER111">
        <v>308.38</v>
      </c>
      <c r="ES111">
        <v>0</v>
      </c>
      <c r="ET111">
        <v>244.76</v>
      </c>
      <c r="EU111">
        <v>60.55</v>
      </c>
      <c r="EV111">
        <v>63.62</v>
      </c>
      <c r="EW111">
        <v>5.48</v>
      </c>
      <c r="EX111">
        <v>0</v>
      </c>
      <c r="EY111">
        <v>0</v>
      </c>
      <c r="FQ111">
        <v>0</v>
      </c>
      <c r="FR111">
        <f t="shared" ref="FR111:FR138" si="116">ROUND(IF(AND(BH111=3,BI111=3),P111,0),2)</f>
        <v>0</v>
      </c>
      <c r="FS111">
        <v>0</v>
      </c>
      <c r="FX111">
        <v>120</v>
      </c>
      <c r="FY111">
        <v>125</v>
      </c>
      <c r="GA111" t="s">
        <v>3</v>
      </c>
      <c r="GD111">
        <v>0</v>
      </c>
      <c r="GF111">
        <v>824523116</v>
      </c>
      <c r="GG111">
        <v>2</v>
      </c>
      <c r="GH111">
        <v>1</v>
      </c>
      <c r="GI111">
        <v>-2</v>
      </c>
      <c r="GJ111">
        <v>0</v>
      </c>
      <c r="GK111">
        <f>ROUND(R111*(R12)/100,2)</f>
        <v>211.93</v>
      </c>
      <c r="GL111">
        <f t="shared" ref="GL111:GL138" si="117">ROUND(IF(AND(BH111=3,BI111=3,FS111&lt;&gt;0),P111,0),2)</f>
        <v>0</v>
      </c>
      <c r="GM111">
        <f t="shared" ref="GM111:GM138" si="118">ROUND(O111+X111+Y111+GK111,2)+GX111</f>
        <v>1140.43</v>
      </c>
      <c r="GN111">
        <f t="shared" ref="GN111:GN138" si="119">IF(OR(BI111=0,BI111=1),ROUND(O111+X111+Y111+GK111,2),0)</f>
        <v>1140.43</v>
      </c>
      <c r="GO111">
        <f t="shared" ref="GO111:GO138" si="120">IF(BI111=2,ROUND(O111+X111+Y111+GK111,2),0)</f>
        <v>0</v>
      </c>
      <c r="GP111">
        <f t="shared" ref="GP111:GP138" si="121">IF(BI111=4,ROUND(O111+X111+Y111+GK111,2)+GX111,0)</f>
        <v>0</v>
      </c>
      <c r="GR111">
        <v>0</v>
      </c>
      <c r="GS111">
        <v>3</v>
      </c>
      <c r="GT111">
        <v>0</v>
      </c>
      <c r="GU111" t="s">
        <v>3</v>
      </c>
      <c r="GV111">
        <f t="shared" ref="GV111:GV138" si="122">ROUND((GT111),6)</f>
        <v>0</v>
      </c>
      <c r="GW111">
        <v>1</v>
      </c>
      <c r="GX111">
        <f t="shared" ref="GX111:GX138" si="123">ROUND(HC111*I111,2)</f>
        <v>0</v>
      </c>
      <c r="HA111">
        <v>0</v>
      </c>
      <c r="HB111">
        <v>0</v>
      </c>
      <c r="HC111">
        <f t="shared" ref="HC111:HC138" si="124">GV111*GW111</f>
        <v>0</v>
      </c>
      <c r="HE111" t="s">
        <v>3</v>
      </c>
      <c r="HF111" t="s">
        <v>3</v>
      </c>
      <c r="IK111">
        <v>0</v>
      </c>
    </row>
    <row r="112" spans="1:245" x14ac:dyDescent="0.2">
      <c r="A112">
        <v>17</v>
      </c>
      <c r="B112">
        <v>1</v>
      </c>
      <c r="C112">
        <f>ROW(SmtRes!A132)</f>
        <v>132</v>
      </c>
      <c r="D112">
        <f>ROW(EtalonRes!A134)</f>
        <v>134</v>
      </c>
      <c r="E112" t="s">
        <v>191</v>
      </c>
      <c r="F112" t="s">
        <v>192</v>
      </c>
      <c r="G112" t="s">
        <v>193</v>
      </c>
      <c r="H112" t="s">
        <v>194</v>
      </c>
      <c r="I112">
        <v>2</v>
      </c>
      <c r="J112">
        <v>0</v>
      </c>
      <c r="O112">
        <f t="shared" si="87"/>
        <v>8630.93</v>
      </c>
      <c r="P112">
        <f t="shared" si="88"/>
        <v>0</v>
      </c>
      <c r="Q112">
        <f t="shared" si="89"/>
        <v>5472.83</v>
      </c>
      <c r="R112">
        <f t="shared" si="90"/>
        <v>3005.7</v>
      </c>
      <c r="S112">
        <f t="shared" si="91"/>
        <v>3158.1</v>
      </c>
      <c r="T112">
        <f t="shared" si="92"/>
        <v>0</v>
      </c>
      <c r="U112">
        <f t="shared" si="93"/>
        <v>10.96</v>
      </c>
      <c r="V112">
        <f t="shared" si="94"/>
        <v>0</v>
      </c>
      <c r="W112">
        <f t="shared" si="95"/>
        <v>0</v>
      </c>
      <c r="X112">
        <f t="shared" si="96"/>
        <v>3031.78</v>
      </c>
      <c r="Y112">
        <f t="shared" si="97"/>
        <v>1863.28</v>
      </c>
      <c r="AA112">
        <v>53286460</v>
      </c>
      <c r="AB112">
        <f t="shared" si="98"/>
        <v>308.38</v>
      </c>
      <c r="AC112">
        <f t="shared" si="99"/>
        <v>0</v>
      </c>
      <c r="AD112">
        <f t="shared" si="100"/>
        <v>244.76</v>
      </c>
      <c r="AE112">
        <f t="shared" si="101"/>
        <v>60.55</v>
      </c>
      <c r="AF112">
        <f t="shared" si="102"/>
        <v>63.62</v>
      </c>
      <c r="AG112">
        <f t="shared" si="103"/>
        <v>0</v>
      </c>
      <c r="AH112">
        <f t="shared" si="104"/>
        <v>5.48</v>
      </c>
      <c r="AI112">
        <f t="shared" si="105"/>
        <v>0</v>
      </c>
      <c r="AJ112">
        <f t="shared" si="106"/>
        <v>0</v>
      </c>
      <c r="AK112">
        <v>308.38</v>
      </c>
      <c r="AL112">
        <v>0</v>
      </c>
      <c r="AM112">
        <v>244.76</v>
      </c>
      <c r="AN112">
        <v>60.55</v>
      </c>
      <c r="AO112">
        <v>63.62</v>
      </c>
      <c r="AP112">
        <v>0</v>
      </c>
      <c r="AQ112">
        <v>5.48</v>
      </c>
      <c r="AR112">
        <v>0</v>
      </c>
      <c r="AS112">
        <v>0</v>
      </c>
      <c r="AT112">
        <v>96</v>
      </c>
      <c r="AU112">
        <v>59</v>
      </c>
      <c r="AV112">
        <v>1</v>
      </c>
      <c r="AW112">
        <v>1</v>
      </c>
      <c r="AZ112">
        <v>1</v>
      </c>
      <c r="BA112">
        <v>24.82</v>
      </c>
      <c r="BB112">
        <v>11.18</v>
      </c>
      <c r="BC112">
        <v>1</v>
      </c>
      <c r="BD112" t="s">
        <v>3</v>
      </c>
      <c r="BE112" t="s">
        <v>3</v>
      </c>
      <c r="BF112" t="s">
        <v>3</v>
      </c>
      <c r="BG112" t="s">
        <v>3</v>
      </c>
      <c r="BH112">
        <v>0</v>
      </c>
      <c r="BI112">
        <v>1</v>
      </c>
      <c r="BJ112" t="s">
        <v>195</v>
      </c>
      <c r="BM112">
        <v>177</v>
      </c>
      <c r="BN112">
        <v>0</v>
      </c>
      <c r="BO112" t="s">
        <v>192</v>
      </c>
      <c r="BP112">
        <v>1</v>
      </c>
      <c r="BQ112">
        <v>30</v>
      </c>
      <c r="BR112">
        <v>0</v>
      </c>
      <c r="BS112">
        <v>24.82</v>
      </c>
      <c r="BT112">
        <v>1</v>
      </c>
      <c r="BU112">
        <v>1</v>
      </c>
      <c r="BV112">
        <v>1</v>
      </c>
      <c r="BW112">
        <v>1</v>
      </c>
      <c r="BX112">
        <v>1</v>
      </c>
      <c r="BY112" t="s">
        <v>3</v>
      </c>
      <c r="BZ112">
        <v>96</v>
      </c>
      <c r="CA112">
        <v>59</v>
      </c>
      <c r="CE112">
        <v>30</v>
      </c>
      <c r="CF112">
        <v>0</v>
      </c>
      <c r="CG112">
        <v>0</v>
      </c>
      <c r="CM112">
        <v>0</v>
      </c>
      <c r="CN112" t="s">
        <v>3</v>
      </c>
      <c r="CO112">
        <v>0</v>
      </c>
      <c r="CP112">
        <f t="shared" si="107"/>
        <v>8630.93</v>
      </c>
      <c r="CQ112">
        <f t="shared" si="108"/>
        <v>0</v>
      </c>
      <c r="CR112">
        <f t="shared" si="109"/>
        <v>2736.42</v>
      </c>
      <c r="CS112">
        <f t="shared" si="110"/>
        <v>1502.85</v>
      </c>
      <c r="CT112">
        <f t="shared" si="111"/>
        <v>1579.05</v>
      </c>
      <c r="CU112">
        <f t="shared" si="112"/>
        <v>0</v>
      </c>
      <c r="CV112">
        <f t="shared" si="113"/>
        <v>5.48</v>
      </c>
      <c r="CW112">
        <f t="shared" si="114"/>
        <v>0</v>
      </c>
      <c r="CX112">
        <f t="shared" si="115"/>
        <v>0</v>
      </c>
      <c r="CY112">
        <f>S112*(BZ112/100)</f>
        <v>3031.7759999999998</v>
      </c>
      <c r="CZ112">
        <f>S112*(CA112/100)</f>
        <v>1863.2789999999998</v>
      </c>
      <c r="DC112" t="s">
        <v>3</v>
      </c>
      <c r="DD112" t="s">
        <v>3</v>
      </c>
      <c r="DE112" t="s">
        <v>3</v>
      </c>
      <c r="DF112" t="s">
        <v>3</v>
      </c>
      <c r="DG112" t="s">
        <v>3</v>
      </c>
      <c r="DH112" t="s">
        <v>3</v>
      </c>
      <c r="DI112" t="s">
        <v>3</v>
      </c>
      <c r="DJ112" t="s">
        <v>3</v>
      </c>
      <c r="DK112" t="s">
        <v>3</v>
      </c>
      <c r="DL112" t="s">
        <v>3</v>
      </c>
      <c r="DM112" t="s">
        <v>3</v>
      </c>
      <c r="DN112">
        <v>120</v>
      </c>
      <c r="DO112">
        <v>125</v>
      </c>
      <c r="DP112">
        <v>1</v>
      </c>
      <c r="DQ112">
        <v>1</v>
      </c>
      <c r="DU112">
        <v>1013</v>
      </c>
      <c r="DV112" t="s">
        <v>194</v>
      </c>
      <c r="DW112" t="s">
        <v>194</v>
      </c>
      <c r="DX112">
        <v>1</v>
      </c>
      <c r="EE112">
        <v>52538797</v>
      </c>
      <c r="EF112">
        <v>30</v>
      </c>
      <c r="EG112" t="s">
        <v>19</v>
      </c>
      <c r="EH112">
        <v>0</v>
      </c>
      <c r="EI112" t="s">
        <v>3</v>
      </c>
      <c r="EJ112">
        <v>1</v>
      </c>
      <c r="EK112">
        <v>177</v>
      </c>
      <c r="EL112" t="s">
        <v>196</v>
      </c>
      <c r="EM112" t="s">
        <v>197</v>
      </c>
      <c r="EO112" t="s">
        <v>3</v>
      </c>
      <c r="EQ112">
        <v>131072</v>
      </c>
      <c r="ER112">
        <v>308.38</v>
      </c>
      <c r="ES112">
        <v>0</v>
      </c>
      <c r="ET112">
        <v>244.76</v>
      </c>
      <c r="EU112">
        <v>60.55</v>
      </c>
      <c r="EV112">
        <v>63.62</v>
      </c>
      <c r="EW112">
        <v>5.48</v>
      </c>
      <c r="EX112">
        <v>0</v>
      </c>
      <c r="EY112">
        <v>0</v>
      </c>
      <c r="FQ112">
        <v>0</v>
      </c>
      <c r="FR112">
        <f t="shared" si="116"/>
        <v>0</v>
      </c>
      <c r="FS112">
        <v>0</v>
      </c>
      <c r="FX112">
        <v>120</v>
      </c>
      <c r="FY112">
        <v>125</v>
      </c>
      <c r="GA112" t="s">
        <v>3</v>
      </c>
      <c r="GD112">
        <v>0</v>
      </c>
      <c r="GF112">
        <v>824523116</v>
      </c>
      <c r="GG112">
        <v>2</v>
      </c>
      <c r="GH112">
        <v>1</v>
      </c>
      <c r="GI112">
        <v>2</v>
      </c>
      <c r="GJ112">
        <v>0</v>
      </c>
      <c r="GK112">
        <f>ROUND(R112*(S12)/100,2)</f>
        <v>4718.95</v>
      </c>
      <c r="GL112">
        <f t="shared" si="117"/>
        <v>0</v>
      </c>
      <c r="GM112">
        <f t="shared" si="118"/>
        <v>18244.939999999999</v>
      </c>
      <c r="GN112">
        <f t="shared" si="119"/>
        <v>18244.939999999999</v>
      </c>
      <c r="GO112">
        <f t="shared" si="120"/>
        <v>0</v>
      </c>
      <c r="GP112">
        <f t="shared" si="121"/>
        <v>0</v>
      </c>
      <c r="GR112">
        <v>0</v>
      </c>
      <c r="GS112">
        <v>3</v>
      </c>
      <c r="GT112">
        <v>0</v>
      </c>
      <c r="GU112" t="s">
        <v>3</v>
      </c>
      <c r="GV112">
        <f t="shared" si="122"/>
        <v>0</v>
      </c>
      <c r="GW112">
        <v>1</v>
      </c>
      <c r="GX112">
        <f t="shared" si="123"/>
        <v>0</v>
      </c>
      <c r="HA112">
        <v>0</v>
      </c>
      <c r="HB112">
        <v>0</v>
      </c>
      <c r="HC112">
        <f t="shared" si="124"/>
        <v>0</v>
      </c>
      <c r="HE112" t="s">
        <v>3</v>
      </c>
      <c r="HF112" t="s">
        <v>3</v>
      </c>
      <c r="IK112">
        <v>0</v>
      </c>
    </row>
    <row r="113" spans="1:245" x14ac:dyDescent="0.2">
      <c r="A113">
        <v>17</v>
      </c>
      <c r="B113">
        <v>1</v>
      </c>
      <c r="C113">
        <f>ROW(SmtRes!A134)</f>
        <v>134</v>
      </c>
      <c r="D113">
        <f>ROW(EtalonRes!A135)</f>
        <v>135</v>
      </c>
      <c r="E113" t="s">
        <v>198</v>
      </c>
      <c r="F113" t="s">
        <v>199</v>
      </c>
      <c r="G113" t="s">
        <v>200</v>
      </c>
      <c r="H113" t="s">
        <v>80</v>
      </c>
      <c r="I113">
        <v>2</v>
      </c>
      <c r="J113">
        <v>0</v>
      </c>
      <c r="O113">
        <f t="shared" si="87"/>
        <v>388</v>
      </c>
      <c r="P113">
        <f t="shared" si="88"/>
        <v>11.44</v>
      </c>
      <c r="Q113">
        <f t="shared" si="89"/>
        <v>301.3</v>
      </c>
      <c r="R113">
        <f t="shared" si="90"/>
        <v>59.76</v>
      </c>
      <c r="S113">
        <f t="shared" si="91"/>
        <v>75.260000000000005</v>
      </c>
      <c r="T113">
        <f t="shared" si="92"/>
        <v>0</v>
      </c>
      <c r="U113">
        <f t="shared" si="93"/>
        <v>5.88</v>
      </c>
      <c r="V113">
        <f t="shared" si="94"/>
        <v>0</v>
      </c>
      <c r="W113">
        <f t="shared" si="95"/>
        <v>0</v>
      </c>
      <c r="X113">
        <f t="shared" si="96"/>
        <v>84.29</v>
      </c>
      <c r="Y113">
        <f t="shared" si="97"/>
        <v>52.68</v>
      </c>
      <c r="AA113">
        <v>53286459</v>
      </c>
      <c r="AB113">
        <f t="shared" si="98"/>
        <v>194</v>
      </c>
      <c r="AC113">
        <f t="shared" si="99"/>
        <v>5.72</v>
      </c>
      <c r="AD113">
        <f t="shared" si="100"/>
        <v>150.65</v>
      </c>
      <c r="AE113">
        <f t="shared" si="101"/>
        <v>29.88</v>
      </c>
      <c r="AF113">
        <f t="shared" si="102"/>
        <v>37.630000000000003</v>
      </c>
      <c r="AG113">
        <f t="shared" si="103"/>
        <v>0</v>
      </c>
      <c r="AH113">
        <f t="shared" si="104"/>
        <v>2.94</v>
      </c>
      <c r="AI113">
        <f t="shared" si="105"/>
        <v>0</v>
      </c>
      <c r="AJ113">
        <f t="shared" si="106"/>
        <v>0</v>
      </c>
      <c r="AK113">
        <v>194</v>
      </c>
      <c r="AL113">
        <v>5.72</v>
      </c>
      <c r="AM113">
        <v>150.65</v>
      </c>
      <c r="AN113">
        <v>29.88</v>
      </c>
      <c r="AO113">
        <v>37.630000000000003</v>
      </c>
      <c r="AP113">
        <v>0</v>
      </c>
      <c r="AQ113">
        <v>2.94</v>
      </c>
      <c r="AR113">
        <v>0</v>
      </c>
      <c r="AS113">
        <v>0</v>
      </c>
      <c r="AT113">
        <v>112</v>
      </c>
      <c r="AU113">
        <v>70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v>1</v>
      </c>
      <c r="BD113" t="s">
        <v>3</v>
      </c>
      <c r="BE113" t="s">
        <v>3</v>
      </c>
      <c r="BF113" t="s">
        <v>3</v>
      </c>
      <c r="BG113" t="s">
        <v>3</v>
      </c>
      <c r="BH113">
        <v>0</v>
      </c>
      <c r="BI113">
        <v>2</v>
      </c>
      <c r="BJ113" t="s">
        <v>201</v>
      </c>
      <c r="BM113">
        <v>329</v>
      </c>
      <c r="BN113">
        <v>0</v>
      </c>
      <c r="BO113" t="s">
        <v>3</v>
      </c>
      <c r="BP113">
        <v>0</v>
      </c>
      <c r="BQ113">
        <v>40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3</v>
      </c>
      <c r="BZ113">
        <v>112</v>
      </c>
      <c r="CA113">
        <v>70</v>
      </c>
      <c r="CE113">
        <v>30</v>
      </c>
      <c r="CF113">
        <v>0</v>
      </c>
      <c r="CG113">
        <v>0</v>
      </c>
      <c r="CM113">
        <v>0</v>
      </c>
      <c r="CN113" t="s">
        <v>3</v>
      </c>
      <c r="CO113">
        <v>0</v>
      </c>
      <c r="CP113">
        <f t="shared" si="107"/>
        <v>388</v>
      </c>
      <c r="CQ113">
        <f t="shared" si="108"/>
        <v>5.72</v>
      </c>
      <c r="CR113">
        <f t="shared" si="109"/>
        <v>150.65</v>
      </c>
      <c r="CS113">
        <f t="shared" si="110"/>
        <v>29.88</v>
      </c>
      <c r="CT113">
        <f t="shared" si="111"/>
        <v>37.630000000000003</v>
      </c>
      <c r="CU113">
        <f t="shared" si="112"/>
        <v>0</v>
      </c>
      <c r="CV113">
        <f t="shared" si="113"/>
        <v>2.94</v>
      </c>
      <c r="CW113">
        <f t="shared" si="114"/>
        <v>0</v>
      </c>
      <c r="CX113">
        <f t="shared" si="115"/>
        <v>0</v>
      </c>
      <c r="CY113">
        <f>((S113*BZ113)/100)</f>
        <v>84.291200000000003</v>
      </c>
      <c r="CZ113">
        <f>((S113*CA113)/100)</f>
        <v>52.682000000000009</v>
      </c>
      <c r="DC113" t="s">
        <v>3</v>
      </c>
      <c r="DD113" t="s">
        <v>3</v>
      </c>
      <c r="DE113" t="s">
        <v>3</v>
      </c>
      <c r="DF113" t="s">
        <v>3</v>
      </c>
      <c r="DG113" t="s">
        <v>3</v>
      </c>
      <c r="DH113" t="s">
        <v>3</v>
      </c>
      <c r="DI113" t="s">
        <v>3</v>
      </c>
      <c r="DJ113" t="s">
        <v>3</v>
      </c>
      <c r="DK113" t="s">
        <v>3</v>
      </c>
      <c r="DL113" t="s">
        <v>3</v>
      </c>
      <c r="DM113" t="s">
        <v>3</v>
      </c>
      <c r="DN113">
        <v>0</v>
      </c>
      <c r="DO113">
        <v>0</v>
      </c>
      <c r="DP113">
        <v>1</v>
      </c>
      <c r="DQ113">
        <v>1</v>
      </c>
      <c r="DU113">
        <v>1013</v>
      </c>
      <c r="DV113" t="s">
        <v>80</v>
      </c>
      <c r="DW113" t="s">
        <v>80</v>
      </c>
      <c r="DX113">
        <v>1</v>
      </c>
      <c r="EE113">
        <v>52538949</v>
      </c>
      <c r="EF113">
        <v>40</v>
      </c>
      <c r="EG113" t="s">
        <v>202</v>
      </c>
      <c r="EH113">
        <v>0</v>
      </c>
      <c r="EI113" t="s">
        <v>3</v>
      </c>
      <c r="EJ113">
        <v>2</v>
      </c>
      <c r="EK113">
        <v>329</v>
      </c>
      <c r="EL113" t="s">
        <v>203</v>
      </c>
      <c r="EM113" t="s">
        <v>204</v>
      </c>
      <c r="EO113" t="s">
        <v>3</v>
      </c>
      <c r="EQ113">
        <v>131072</v>
      </c>
      <c r="ER113">
        <v>194</v>
      </c>
      <c r="ES113">
        <v>5.72</v>
      </c>
      <c r="ET113">
        <v>150.65</v>
      </c>
      <c r="EU113">
        <v>29.88</v>
      </c>
      <c r="EV113">
        <v>37.630000000000003</v>
      </c>
      <c r="EW113">
        <v>2.94</v>
      </c>
      <c r="EX113">
        <v>0</v>
      </c>
      <c r="EY113">
        <v>0</v>
      </c>
      <c r="FQ113">
        <v>0</v>
      </c>
      <c r="FR113">
        <f t="shared" si="116"/>
        <v>0</v>
      </c>
      <c r="FS113">
        <v>0</v>
      </c>
      <c r="FX113">
        <v>112</v>
      </c>
      <c r="FY113">
        <v>70</v>
      </c>
      <c r="GA113" t="s">
        <v>3</v>
      </c>
      <c r="GD113">
        <v>0</v>
      </c>
      <c r="GF113">
        <v>1712117242</v>
      </c>
      <c r="GG113">
        <v>2</v>
      </c>
      <c r="GH113">
        <v>1</v>
      </c>
      <c r="GI113">
        <v>-2</v>
      </c>
      <c r="GJ113">
        <v>0</v>
      </c>
      <c r="GK113">
        <f>ROUND(R113*(R12)/100,2)</f>
        <v>104.58</v>
      </c>
      <c r="GL113">
        <f t="shared" si="117"/>
        <v>0</v>
      </c>
      <c r="GM113">
        <f t="shared" si="118"/>
        <v>629.54999999999995</v>
      </c>
      <c r="GN113">
        <f t="shared" si="119"/>
        <v>0</v>
      </c>
      <c r="GO113">
        <f t="shared" si="120"/>
        <v>629.54999999999995</v>
      </c>
      <c r="GP113">
        <f t="shared" si="121"/>
        <v>0</v>
      </c>
      <c r="GR113">
        <v>0</v>
      </c>
      <c r="GS113">
        <v>0</v>
      </c>
      <c r="GT113">
        <v>0</v>
      </c>
      <c r="GU113" t="s">
        <v>3</v>
      </c>
      <c r="GV113">
        <f t="shared" si="122"/>
        <v>0</v>
      </c>
      <c r="GW113">
        <v>1</v>
      </c>
      <c r="GX113">
        <f t="shared" si="123"/>
        <v>0</v>
      </c>
      <c r="HA113">
        <v>0</v>
      </c>
      <c r="HB113">
        <v>0</v>
      </c>
      <c r="HC113">
        <f t="shared" si="124"/>
        <v>0</v>
      </c>
      <c r="HE113" t="s">
        <v>3</v>
      </c>
      <c r="HF113" t="s">
        <v>3</v>
      </c>
      <c r="IK113">
        <v>0</v>
      </c>
    </row>
    <row r="114" spans="1:245" x14ac:dyDescent="0.2">
      <c r="A114">
        <v>17</v>
      </c>
      <c r="B114">
        <v>1</v>
      </c>
      <c r="C114">
        <f>ROW(SmtRes!A136)</f>
        <v>136</v>
      </c>
      <c r="D114">
        <f>ROW(EtalonRes!A136)</f>
        <v>136</v>
      </c>
      <c r="E114" t="s">
        <v>198</v>
      </c>
      <c r="F114" t="s">
        <v>199</v>
      </c>
      <c r="G114" t="s">
        <v>200</v>
      </c>
      <c r="H114" t="s">
        <v>80</v>
      </c>
      <c r="I114">
        <v>2</v>
      </c>
      <c r="J114">
        <v>0</v>
      </c>
      <c r="O114">
        <f t="shared" si="87"/>
        <v>4802.91</v>
      </c>
      <c r="P114">
        <f t="shared" si="88"/>
        <v>66.58</v>
      </c>
      <c r="Q114">
        <f t="shared" si="89"/>
        <v>2868.38</v>
      </c>
      <c r="R114">
        <f t="shared" si="90"/>
        <v>1483.24</v>
      </c>
      <c r="S114">
        <f t="shared" si="91"/>
        <v>1867.95</v>
      </c>
      <c r="T114">
        <f t="shared" si="92"/>
        <v>0</v>
      </c>
      <c r="U114">
        <f t="shared" si="93"/>
        <v>5.88</v>
      </c>
      <c r="V114">
        <f t="shared" si="94"/>
        <v>0</v>
      </c>
      <c r="W114">
        <f t="shared" si="95"/>
        <v>0</v>
      </c>
      <c r="X114">
        <f t="shared" si="96"/>
        <v>1681.16</v>
      </c>
      <c r="Y114">
        <f t="shared" si="97"/>
        <v>803.22</v>
      </c>
      <c r="AA114">
        <v>53286460</v>
      </c>
      <c r="AB114">
        <f t="shared" si="98"/>
        <v>194</v>
      </c>
      <c r="AC114">
        <f t="shared" si="99"/>
        <v>5.72</v>
      </c>
      <c r="AD114">
        <f t="shared" si="100"/>
        <v>150.65</v>
      </c>
      <c r="AE114">
        <f t="shared" si="101"/>
        <v>29.88</v>
      </c>
      <c r="AF114">
        <f t="shared" si="102"/>
        <v>37.630000000000003</v>
      </c>
      <c r="AG114">
        <f t="shared" si="103"/>
        <v>0</v>
      </c>
      <c r="AH114">
        <f t="shared" si="104"/>
        <v>2.94</v>
      </c>
      <c r="AI114">
        <f t="shared" si="105"/>
        <v>0</v>
      </c>
      <c r="AJ114">
        <f t="shared" si="106"/>
        <v>0</v>
      </c>
      <c r="AK114">
        <v>194</v>
      </c>
      <c r="AL114">
        <v>5.72</v>
      </c>
      <c r="AM114">
        <v>150.65</v>
      </c>
      <c r="AN114">
        <v>29.88</v>
      </c>
      <c r="AO114">
        <v>37.630000000000003</v>
      </c>
      <c r="AP114">
        <v>0</v>
      </c>
      <c r="AQ114">
        <v>2.94</v>
      </c>
      <c r="AR114">
        <v>0</v>
      </c>
      <c r="AS114">
        <v>0</v>
      </c>
      <c r="AT114">
        <v>90</v>
      </c>
      <c r="AU114">
        <v>43</v>
      </c>
      <c r="AV114">
        <v>1</v>
      </c>
      <c r="AW114">
        <v>1</v>
      </c>
      <c r="AZ114">
        <v>1</v>
      </c>
      <c r="BA114">
        <v>24.82</v>
      </c>
      <c r="BB114">
        <v>9.52</v>
      </c>
      <c r="BC114">
        <v>5.82</v>
      </c>
      <c r="BD114" t="s">
        <v>3</v>
      </c>
      <c r="BE114" t="s">
        <v>3</v>
      </c>
      <c r="BF114" t="s">
        <v>3</v>
      </c>
      <c r="BG114" t="s">
        <v>3</v>
      </c>
      <c r="BH114">
        <v>0</v>
      </c>
      <c r="BI114">
        <v>2</v>
      </c>
      <c r="BJ114" t="s">
        <v>201</v>
      </c>
      <c r="BM114">
        <v>329</v>
      </c>
      <c r="BN114">
        <v>0</v>
      </c>
      <c r="BO114" t="s">
        <v>199</v>
      </c>
      <c r="BP114">
        <v>1</v>
      </c>
      <c r="BQ114">
        <v>40</v>
      </c>
      <c r="BR114">
        <v>0</v>
      </c>
      <c r="BS114">
        <v>24.82</v>
      </c>
      <c r="BT114">
        <v>1</v>
      </c>
      <c r="BU114">
        <v>1</v>
      </c>
      <c r="BV114">
        <v>1</v>
      </c>
      <c r="BW114">
        <v>1</v>
      </c>
      <c r="BX114">
        <v>1</v>
      </c>
      <c r="BY114" t="s">
        <v>3</v>
      </c>
      <c r="BZ114">
        <v>90</v>
      </c>
      <c r="CA114">
        <v>43</v>
      </c>
      <c r="CE114">
        <v>30</v>
      </c>
      <c r="CF114">
        <v>0</v>
      </c>
      <c r="CG114">
        <v>0</v>
      </c>
      <c r="CM114">
        <v>0</v>
      </c>
      <c r="CN114" t="s">
        <v>3</v>
      </c>
      <c r="CO114">
        <v>0</v>
      </c>
      <c r="CP114">
        <f t="shared" si="107"/>
        <v>4802.91</v>
      </c>
      <c r="CQ114">
        <f t="shared" si="108"/>
        <v>33.29</v>
      </c>
      <c r="CR114">
        <f t="shared" si="109"/>
        <v>1434.19</v>
      </c>
      <c r="CS114">
        <f t="shared" si="110"/>
        <v>741.62</v>
      </c>
      <c r="CT114">
        <f t="shared" si="111"/>
        <v>933.98</v>
      </c>
      <c r="CU114">
        <f t="shared" si="112"/>
        <v>0</v>
      </c>
      <c r="CV114">
        <f t="shared" si="113"/>
        <v>2.94</v>
      </c>
      <c r="CW114">
        <f t="shared" si="114"/>
        <v>0</v>
      </c>
      <c r="CX114">
        <f t="shared" si="115"/>
        <v>0</v>
      </c>
      <c r="CY114">
        <f>S114*(BZ114/100)</f>
        <v>1681.155</v>
      </c>
      <c r="CZ114">
        <f>S114*(CA114/100)</f>
        <v>803.21850000000006</v>
      </c>
      <c r="DC114" t="s">
        <v>3</v>
      </c>
      <c r="DD114" t="s">
        <v>3</v>
      </c>
      <c r="DE114" t="s">
        <v>3</v>
      </c>
      <c r="DF114" t="s">
        <v>3</v>
      </c>
      <c r="DG114" t="s">
        <v>3</v>
      </c>
      <c r="DH114" t="s">
        <v>3</v>
      </c>
      <c r="DI114" t="s">
        <v>3</v>
      </c>
      <c r="DJ114" t="s">
        <v>3</v>
      </c>
      <c r="DK114" t="s">
        <v>3</v>
      </c>
      <c r="DL114" t="s">
        <v>3</v>
      </c>
      <c r="DM114" t="s">
        <v>3</v>
      </c>
      <c r="DN114">
        <v>112</v>
      </c>
      <c r="DO114">
        <v>70</v>
      </c>
      <c r="DP114">
        <v>1</v>
      </c>
      <c r="DQ114">
        <v>1</v>
      </c>
      <c r="DU114">
        <v>1013</v>
      </c>
      <c r="DV114" t="s">
        <v>80</v>
      </c>
      <c r="DW114" t="s">
        <v>80</v>
      </c>
      <c r="DX114">
        <v>1</v>
      </c>
      <c r="EE114">
        <v>52538949</v>
      </c>
      <c r="EF114">
        <v>40</v>
      </c>
      <c r="EG114" t="s">
        <v>202</v>
      </c>
      <c r="EH114">
        <v>0</v>
      </c>
      <c r="EI114" t="s">
        <v>3</v>
      </c>
      <c r="EJ114">
        <v>2</v>
      </c>
      <c r="EK114">
        <v>329</v>
      </c>
      <c r="EL114" t="s">
        <v>203</v>
      </c>
      <c r="EM114" t="s">
        <v>204</v>
      </c>
      <c r="EO114" t="s">
        <v>3</v>
      </c>
      <c r="EQ114">
        <v>131072</v>
      </c>
      <c r="ER114">
        <v>194</v>
      </c>
      <c r="ES114">
        <v>5.72</v>
      </c>
      <c r="ET114">
        <v>150.65</v>
      </c>
      <c r="EU114">
        <v>29.88</v>
      </c>
      <c r="EV114">
        <v>37.630000000000003</v>
      </c>
      <c r="EW114">
        <v>2.94</v>
      </c>
      <c r="EX114">
        <v>0</v>
      </c>
      <c r="EY114">
        <v>0</v>
      </c>
      <c r="FQ114">
        <v>0</v>
      </c>
      <c r="FR114">
        <f t="shared" si="116"/>
        <v>0</v>
      </c>
      <c r="FS114">
        <v>0</v>
      </c>
      <c r="FX114">
        <v>112</v>
      </c>
      <c r="FY114">
        <v>70</v>
      </c>
      <c r="GA114" t="s">
        <v>3</v>
      </c>
      <c r="GD114">
        <v>0</v>
      </c>
      <c r="GF114">
        <v>1712117242</v>
      </c>
      <c r="GG114">
        <v>2</v>
      </c>
      <c r="GH114">
        <v>1</v>
      </c>
      <c r="GI114">
        <v>2</v>
      </c>
      <c r="GJ114">
        <v>0</v>
      </c>
      <c r="GK114">
        <f>ROUND(R114*(S12)/100,2)</f>
        <v>2328.69</v>
      </c>
      <c r="GL114">
        <f t="shared" si="117"/>
        <v>0</v>
      </c>
      <c r="GM114">
        <f t="shared" si="118"/>
        <v>9615.98</v>
      </c>
      <c r="GN114">
        <f t="shared" si="119"/>
        <v>0</v>
      </c>
      <c r="GO114">
        <f t="shared" si="120"/>
        <v>9615.98</v>
      </c>
      <c r="GP114">
        <f t="shared" si="121"/>
        <v>0</v>
      </c>
      <c r="GR114">
        <v>0</v>
      </c>
      <c r="GS114">
        <v>3</v>
      </c>
      <c r="GT114">
        <v>0</v>
      </c>
      <c r="GU114" t="s">
        <v>3</v>
      </c>
      <c r="GV114">
        <f t="shared" si="122"/>
        <v>0</v>
      </c>
      <c r="GW114">
        <v>1</v>
      </c>
      <c r="GX114">
        <f t="shared" si="123"/>
        <v>0</v>
      </c>
      <c r="HA114">
        <v>0</v>
      </c>
      <c r="HB114">
        <v>0</v>
      </c>
      <c r="HC114">
        <f t="shared" si="124"/>
        <v>0</v>
      </c>
      <c r="HE114" t="s">
        <v>3</v>
      </c>
      <c r="HF114" t="s">
        <v>3</v>
      </c>
      <c r="IK114">
        <v>0</v>
      </c>
    </row>
    <row r="115" spans="1:245" x14ac:dyDescent="0.2">
      <c r="A115">
        <v>18</v>
      </c>
      <c r="B115">
        <v>1</v>
      </c>
      <c r="C115">
        <v>134</v>
      </c>
      <c r="E115" t="s">
        <v>205</v>
      </c>
      <c r="F115" t="s">
        <v>61</v>
      </c>
      <c r="G115" t="s">
        <v>206</v>
      </c>
      <c r="H115" t="s">
        <v>63</v>
      </c>
      <c r="I115">
        <f>I113*J115</f>
        <v>2</v>
      </c>
      <c r="J115">
        <v>1</v>
      </c>
      <c r="O115">
        <f t="shared" si="87"/>
        <v>3202.42</v>
      </c>
      <c r="P115">
        <f t="shared" si="88"/>
        <v>3202.42</v>
      </c>
      <c r="Q115">
        <f t="shared" si="89"/>
        <v>0</v>
      </c>
      <c r="R115">
        <f t="shared" si="90"/>
        <v>0</v>
      </c>
      <c r="S115">
        <f t="shared" si="91"/>
        <v>0</v>
      </c>
      <c r="T115">
        <f t="shared" si="92"/>
        <v>0</v>
      </c>
      <c r="U115">
        <f t="shared" si="93"/>
        <v>0</v>
      </c>
      <c r="V115">
        <f t="shared" si="94"/>
        <v>0</v>
      </c>
      <c r="W115">
        <f t="shared" si="95"/>
        <v>0</v>
      </c>
      <c r="X115">
        <f t="shared" si="96"/>
        <v>0</v>
      </c>
      <c r="Y115">
        <f t="shared" si="97"/>
        <v>0</v>
      </c>
      <c r="AA115">
        <v>53286459</v>
      </c>
      <c r="AB115">
        <f t="shared" si="98"/>
        <v>1601.21</v>
      </c>
      <c r="AC115">
        <f t="shared" si="99"/>
        <v>1601.21</v>
      </c>
      <c r="AD115">
        <f t="shared" si="100"/>
        <v>0</v>
      </c>
      <c r="AE115">
        <f t="shared" si="101"/>
        <v>0</v>
      </c>
      <c r="AF115">
        <f t="shared" si="102"/>
        <v>0</v>
      </c>
      <c r="AG115">
        <f t="shared" si="103"/>
        <v>0</v>
      </c>
      <c r="AH115">
        <f t="shared" si="104"/>
        <v>0</v>
      </c>
      <c r="AI115">
        <f t="shared" si="105"/>
        <v>0</v>
      </c>
      <c r="AJ115">
        <f t="shared" si="106"/>
        <v>0</v>
      </c>
      <c r="AK115">
        <v>1601.21</v>
      </c>
      <c r="AL115">
        <v>1601.21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112</v>
      </c>
      <c r="AU115">
        <v>70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v>1</v>
      </c>
      <c r="BD115" t="s">
        <v>3</v>
      </c>
      <c r="BE115" t="s">
        <v>3</v>
      </c>
      <c r="BF115" t="s">
        <v>3</v>
      </c>
      <c r="BG115" t="s">
        <v>3</v>
      </c>
      <c r="BH115">
        <v>3</v>
      </c>
      <c r="BI115">
        <v>2</v>
      </c>
      <c r="BJ115" t="s">
        <v>3</v>
      </c>
      <c r="BM115">
        <v>329</v>
      </c>
      <c r="BN115">
        <v>0</v>
      </c>
      <c r="BO115" t="s">
        <v>3</v>
      </c>
      <c r="BP115">
        <v>0</v>
      </c>
      <c r="BQ115">
        <v>40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3</v>
      </c>
      <c r="BZ115">
        <v>112</v>
      </c>
      <c r="CA115">
        <v>70</v>
      </c>
      <c r="CE115">
        <v>30</v>
      </c>
      <c r="CF115">
        <v>0</v>
      </c>
      <c r="CG115">
        <v>0</v>
      </c>
      <c r="CM115">
        <v>0</v>
      </c>
      <c r="CN115" t="s">
        <v>3</v>
      </c>
      <c r="CO115">
        <v>0</v>
      </c>
      <c r="CP115">
        <f t="shared" si="107"/>
        <v>3202.42</v>
      </c>
      <c r="CQ115">
        <f t="shared" si="108"/>
        <v>1601.21</v>
      </c>
      <c r="CR115">
        <f t="shared" si="109"/>
        <v>0</v>
      </c>
      <c r="CS115">
        <f t="shared" si="110"/>
        <v>0</v>
      </c>
      <c r="CT115">
        <f t="shared" si="111"/>
        <v>0</v>
      </c>
      <c r="CU115">
        <f t="shared" si="112"/>
        <v>0</v>
      </c>
      <c r="CV115">
        <f t="shared" si="113"/>
        <v>0</v>
      </c>
      <c r="CW115">
        <f t="shared" si="114"/>
        <v>0</v>
      </c>
      <c r="CX115">
        <f t="shared" si="115"/>
        <v>0</v>
      </c>
      <c r="CY115">
        <f>((S115*BZ115)/100)</f>
        <v>0</v>
      </c>
      <c r="CZ115">
        <f>((S115*CA115)/100)</f>
        <v>0</v>
      </c>
      <c r="DC115" t="s">
        <v>3</v>
      </c>
      <c r="DD115" t="s">
        <v>3</v>
      </c>
      <c r="DE115" t="s">
        <v>3</v>
      </c>
      <c r="DF115" t="s">
        <v>3</v>
      </c>
      <c r="DG115" t="s">
        <v>3</v>
      </c>
      <c r="DH115" t="s">
        <v>3</v>
      </c>
      <c r="DI115" t="s">
        <v>3</v>
      </c>
      <c r="DJ115" t="s">
        <v>3</v>
      </c>
      <c r="DK115" t="s">
        <v>3</v>
      </c>
      <c r="DL115" t="s">
        <v>3</v>
      </c>
      <c r="DM115" t="s">
        <v>3</v>
      </c>
      <c r="DN115">
        <v>0</v>
      </c>
      <c r="DO115">
        <v>0</v>
      </c>
      <c r="DP115">
        <v>1</v>
      </c>
      <c r="DQ115">
        <v>1</v>
      </c>
      <c r="DU115">
        <v>1013</v>
      </c>
      <c r="DV115" t="s">
        <v>63</v>
      </c>
      <c r="DW115" t="s">
        <v>63</v>
      </c>
      <c r="DX115">
        <v>1</v>
      </c>
      <c r="EE115">
        <v>52538949</v>
      </c>
      <c r="EF115">
        <v>40</v>
      </c>
      <c r="EG115" t="s">
        <v>202</v>
      </c>
      <c r="EH115">
        <v>0</v>
      </c>
      <c r="EI115" t="s">
        <v>3</v>
      </c>
      <c r="EJ115">
        <v>2</v>
      </c>
      <c r="EK115">
        <v>329</v>
      </c>
      <c r="EL115" t="s">
        <v>203</v>
      </c>
      <c r="EM115" t="s">
        <v>204</v>
      </c>
      <c r="EO115" t="s">
        <v>3</v>
      </c>
      <c r="EQ115">
        <v>786432</v>
      </c>
      <c r="ER115">
        <v>0</v>
      </c>
      <c r="ES115">
        <v>1601.21</v>
      </c>
      <c r="ET115">
        <v>0</v>
      </c>
      <c r="EU115">
        <v>0</v>
      </c>
      <c r="EV115">
        <v>0</v>
      </c>
      <c r="EW115">
        <v>0</v>
      </c>
      <c r="EX115">
        <v>0</v>
      </c>
      <c r="FQ115">
        <v>0</v>
      </c>
      <c r="FR115">
        <f t="shared" si="116"/>
        <v>0</v>
      </c>
      <c r="FS115">
        <v>0</v>
      </c>
      <c r="FX115">
        <v>112</v>
      </c>
      <c r="FY115">
        <v>70</v>
      </c>
      <c r="GA115" t="s">
        <v>207</v>
      </c>
      <c r="GD115">
        <v>0</v>
      </c>
      <c r="GF115">
        <v>-590298283</v>
      </c>
      <c r="GG115">
        <v>2</v>
      </c>
      <c r="GH115">
        <v>4</v>
      </c>
      <c r="GI115">
        <v>-2</v>
      </c>
      <c r="GJ115">
        <v>0</v>
      </c>
      <c r="GK115">
        <f>ROUND(R115*(R12)/100,2)</f>
        <v>0</v>
      </c>
      <c r="GL115">
        <f t="shared" si="117"/>
        <v>0</v>
      </c>
      <c r="GM115">
        <f t="shared" si="118"/>
        <v>3202.42</v>
      </c>
      <c r="GN115">
        <f t="shared" si="119"/>
        <v>0</v>
      </c>
      <c r="GO115">
        <f t="shared" si="120"/>
        <v>3202.42</v>
      </c>
      <c r="GP115">
        <f t="shared" si="121"/>
        <v>0</v>
      </c>
      <c r="GR115">
        <v>0</v>
      </c>
      <c r="GS115">
        <v>2</v>
      </c>
      <c r="GT115">
        <v>0</v>
      </c>
      <c r="GU115" t="s">
        <v>3</v>
      </c>
      <c r="GV115">
        <f t="shared" si="122"/>
        <v>0</v>
      </c>
      <c r="GW115">
        <v>1</v>
      </c>
      <c r="GX115">
        <f t="shared" si="123"/>
        <v>0</v>
      </c>
      <c r="HA115">
        <v>0</v>
      </c>
      <c r="HB115">
        <v>0</v>
      </c>
      <c r="HC115">
        <f t="shared" si="124"/>
        <v>0</v>
      </c>
      <c r="HE115" t="s">
        <v>31</v>
      </c>
      <c r="HF115" t="s">
        <v>65</v>
      </c>
      <c r="IK115">
        <v>0</v>
      </c>
    </row>
    <row r="116" spans="1:245" x14ac:dyDescent="0.2">
      <c r="A116">
        <v>18</v>
      </c>
      <c r="B116">
        <v>1</v>
      </c>
      <c r="C116">
        <v>136</v>
      </c>
      <c r="E116" t="s">
        <v>205</v>
      </c>
      <c r="F116" t="s">
        <v>61</v>
      </c>
      <c r="G116" t="s">
        <v>206</v>
      </c>
      <c r="H116" t="s">
        <v>63</v>
      </c>
      <c r="I116">
        <f>I114*J116</f>
        <v>2</v>
      </c>
      <c r="J116">
        <v>1</v>
      </c>
      <c r="O116">
        <f t="shared" si="87"/>
        <v>18093.669999999998</v>
      </c>
      <c r="P116">
        <f t="shared" si="88"/>
        <v>18093.669999999998</v>
      </c>
      <c r="Q116">
        <f t="shared" si="89"/>
        <v>0</v>
      </c>
      <c r="R116">
        <f t="shared" si="90"/>
        <v>0</v>
      </c>
      <c r="S116">
        <f t="shared" si="91"/>
        <v>0</v>
      </c>
      <c r="T116">
        <f t="shared" si="92"/>
        <v>0</v>
      </c>
      <c r="U116">
        <f t="shared" si="93"/>
        <v>0</v>
      </c>
      <c r="V116">
        <f t="shared" si="94"/>
        <v>0</v>
      </c>
      <c r="W116">
        <f t="shared" si="95"/>
        <v>0</v>
      </c>
      <c r="X116">
        <f t="shared" si="96"/>
        <v>0</v>
      </c>
      <c r="Y116">
        <f t="shared" si="97"/>
        <v>0</v>
      </c>
      <c r="AA116">
        <v>53286460</v>
      </c>
      <c r="AB116">
        <f t="shared" si="98"/>
        <v>1601.21</v>
      </c>
      <c r="AC116">
        <f t="shared" si="99"/>
        <v>1601.21</v>
      </c>
      <c r="AD116">
        <f t="shared" si="100"/>
        <v>0</v>
      </c>
      <c r="AE116">
        <f t="shared" si="101"/>
        <v>0</v>
      </c>
      <c r="AF116">
        <f t="shared" si="102"/>
        <v>0</v>
      </c>
      <c r="AG116">
        <f t="shared" si="103"/>
        <v>0</v>
      </c>
      <c r="AH116">
        <f t="shared" si="104"/>
        <v>0</v>
      </c>
      <c r="AI116">
        <f t="shared" si="105"/>
        <v>0</v>
      </c>
      <c r="AJ116">
        <f t="shared" si="106"/>
        <v>0</v>
      </c>
      <c r="AK116">
        <v>1601.21</v>
      </c>
      <c r="AL116">
        <v>1601.21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1</v>
      </c>
      <c r="AW116">
        <v>1</v>
      </c>
      <c r="AZ116">
        <v>1</v>
      </c>
      <c r="BA116">
        <v>1</v>
      </c>
      <c r="BB116">
        <v>1</v>
      </c>
      <c r="BC116">
        <v>5.65</v>
      </c>
      <c r="BD116" t="s">
        <v>3</v>
      </c>
      <c r="BE116" t="s">
        <v>3</v>
      </c>
      <c r="BF116" t="s">
        <v>3</v>
      </c>
      <c r="BG116" t="s">
        <v>3</v>
      </c>
      <c r="BH116">
        <v>3</v>
      </c>
      <c r="BI116">
        <v>2</v>
      </c>
      <c r="BJ116" t="s">
        <v>3</v>
      </c>
      <c r="BM116">
        <v>329</v>
      </c>
      <c r="BN116">
        <v>0</v>
      </c>
      <c r="BO116" t="s">
        <v>3</v>
      </c>
      <c r="BP116">
        <v>0</v>
      </c>
      <c r="BQ116">
        <v>40</v>
      </c>
      <c r="BR116">
        <v>0</v>
      </c>
      <c r="BS116">
        <v>1</v>
      </c>
      <c r="BT116">
        <v>1</v>
      </c>
      <c r="BU116">
        <v>1</v>
      </c>
      <c r="BV116">
        <v>1</v>
      </c>
      <c r="BW116">
        <v>1</v>
      </c>
      <c r="BX116">
        <v>1</v>
      </c>
      <c r="BY116" t="s">
        <v>3</v>
      </c>
      <c r="BZ116">
        <v>0</v>
      </c>
      <c r="CA116">
        <v>0</v>
      </c>
      <c r="CE116">
        <v>30</v>
      </c>
      <c r="CF116">
        <v>0</v>
      </c>
      <c r="CG116">
        <v>0</v>
      </c>
      <c r="CM116">
        <v>0</v>
      </c>
      <c r="CN116" t="s">
        <v>3</v>
      </c>
      <c r="CO116">
        <v>0</v>
      </c>
      <c r="CP116">
        <f t="shared" si="107"/>
        <v>18093.669999999998</v>
      </c>
      <c r="CQ116">
        <f t="shared" si="108"/>
        <v>9046.84</v>
      </c>
      <c r="CR116">
        <f t="shared" si="109"/>
        <v>0</v>
      </c>
      <c r="CS116">
        <f t="shared" si="110"/>
        <v>0</v>
      </c>
      <c r="CT116">
        <f t="shared" si="111"/>
        <v>0</v>
      </c>
      <c r="CU116">
        <f t="shared" si="112"/>
        <v>0</v>
      </c>
      <c r="CV116">
        <f t="shared" si="113"/>
        <v>0</v>
      </c>
      <c r="CW116">
        <f t="shared" si="114"/>
        <v>0</v>
      </c>
      <c r="CX116">
        <f t="shared" si="115"/>
        <v>0</v>
      </c>
      <c r="CY116">
        <f>S116*(BZ116/100)</f>
        <v>0</v>
      </c>
      <c r="CZ116">
        <f>S116*(CA116/100)</f>
        <v>0</v>
      </c>
      <c r="DC116" t="s">
        <v>3</v>
      </c>
      <c r="DD116" t="s">
        <v>3</v>
      </c>
      <c r="DE116" t="s">
        <v>3</v>
      </c>
      <c r="DF116" t="s">
        <v>3</v>
      </c>
      <c r="DG116" t="s">
        <v>3</v>
      </c>
      <c r="DH116" t="s">
        <v>3</v>
      </c>
      <c r="DI116" t="s">
        <v>3</v>
      </c>
      <c r="DJ116" t="s">
        <v>3</v>
      </c>
      <c r="DK116" t="s">
        <v>3</v>
      </c>
      <c r="DL116" t="s">
        <v>3</v>
      </c>
      <c r="DM116" t="s">
        <v>3</v>
      </c>
      <c r="DN116">
        <v>112</v>
      </c>
      <c r="DO116">
        <v>70</v>
      </c>
      <c r="DP116">
        <v>1</v>
      </c>
      <c r="DQ116">
        <v>1</v>
      </c>
      <c r="DU116">
        <v>1013</v>
      </c>
      <c r="DV116" t="s">
        <v>63</v>
      </c>
      <c r="DW116" t="s">
        <v>63</v>
      </c>
      <c r="DX116">
        <v>1</v>
      </c>
      <c r="EE116">
        <v>52538949</v>
      </c>
      <c r="EF116">
        <v>40</v>
      </c>
      <c r="EG116" t="s">
        <v>202</v>
      </c>
      <c r="EH116">
        <v>0</v>
      </c>
      <c r="EI116" t="s">
        <v>3</v>
      </c>
      <c r="EJ116">
        <v>2</v>
      </c>
      <c r="EK116">
        <v>329</v>
      </c>
      <c r="EL116" t="s">
        <v>203</v>
      </c>
      <c r="EM116" t="s">
        <v>204</v>
      </c>
      <c r="EO116" t="s">
        <v>3</v>
      </c>
      <c r="EQ116">
        <v>786432</v>
      </c>
      <c r="ER116">
        <v>1601.21</v>
      </c>
      <c r="ES116">
        <v>1601.21</v>
      </c>
      <c r="ET116">
        <v>0</v>
      </c>
      <c r="EU116">
        <v>0</v>
      </c>
      <c r="EV116">
        <v>0</v>
      </c>
      <c r="EW116">
        <v>0</v>
      </c>
      <c r="EX116">
        <v>0</v>
      </c>
      <c r="EZ116">
        <v>5</v>
      </c>
      <c r="FC116">
        <v>1</v>
      </c>
      <c r="FD116">
        <v>18</v>
      </c>
      <c r="FF116">
        <v>10540</v>
      </c>
      <c r="FQ116">
        <v>0</v>
      </c>
      <c r="FR116">
        <f t="shared" si="116"/>
        <v>0</v>
      </c>
      <c r="FS116">
        <v>0</v>
      </c>
      <c r="FX116">
        <v>112</v>
      </c>
      <c r="FY116">
        <v>70</v>
      </c>
      <c r="GA116" t="s">
        <v>207</v>
      </c>
      <c r="GD116">
        <v>0</v>
      </c>
      <c r="GF116">
        <v>-590298283</v>
      </c>
      <c r="GG116">
        <v>2</v>
      </c>
      <c r="GH116">
        <v>3</v>
      </c>
      <c r="GI116">
        <v>5</v>
      </c>
      <c r="GJ116">
        <v>0</v>
      </c>
      <c r="GK116">
        <f>ROUND(R116*(S12)/100,2)</f>
        <v>0</v>
      </c>
      <c r="GL116">
        <f t="shared" si="117"/>
        <v>0</v>
      </c>
      <c r="GM116">
        <f t="shared" si="118"/>
        <v>18093.669999999998</v>
      </c>
      <c r="GN116">
        <f t="shared" si="119"/>
        <v>0</v>
      </c>
      <c r="GO116">
        <f t="shared" si="120"/>
        <v>18093.669999999998</v>
      </c>
      <c r="GP116">
        <f t="shared" si="121"/>
        <v>0</v>
      </c>
      <c r="GR116">
        <v>1</v>
      </c>
      <c r="GS116">
        <v>1</v>
      </c>
      <c r="GT116">
        <v>0</v>
      </c>
      <c r="GU116" t="s">
        <v>3</v>
      </c>
      <c r="GV116">
        <f t="shared" si="122"/>
        <v>0</v>
      </c>
      <c r="GW116">
        <v>1</v>
      </c>
      <c r="GX116">
        <f t="shared" si="123"/>
        <v>0</v>
      </c>
      <c r="HA116">
        <v>0</v>
      </c>
      <c r="HB116">
        <v>0</v>
      </c>
      <c r="HC116">
        <f t="shared" si="124"/>
        <v>0</v>
      </c>
      <c r="HE116" t="s">
        <v>31</v>
      </c>
      <c r="HF116" t="s">
        <v>65</v>
      </c>
      <c r="IK116">
        <v>0</v>
      </c>
    </row>
    <row r="117" spans="1:245" x14ac:dyDescent="0.2">
      <c r="A117">
        <v>17</v>
      </c>
      <c r="B117">
        <v>1</v>
      </c>
      <c r="C117">
        <f>ROW(SmtRes!A138)</f>
        <v>138</v>
      </c>
      <c r="D117">
        <f>ROW(EtalonRes!A137)</f>
        <v>137</v>
      </c>
      <c r="E117" t="s">
        <v>208</v>
      </c>
      <c r="F117" t="s">
        <v>209</v>
      </c>
      <c r="G117" t="s">
        <v>210</v>
      </c>
      <c r="H117" t="s">
        <v>80</v>
      </c>
      <c r="I117">
        <v>2</v>
      </c>
      <c r="J117">
        <v>0</v>
      </c>
      <c r="O117">
        <f t="shared" si="87"/>
        <v>28.18</v>
      </c>
      <c r="P117">
        <f t="shared" si="88"/>
        <v>1.66</v>
      </c>
      <c r="Q117">
        <f t="shared" si="89"/>
        <v>1.04</v>
      </c>
      <c r="R117">
        <f t="shared" si="90"/>
        <v>0.24</v>
      </c>
      <c r="S117">
        <f t="shared" si="91"/>
        <v>25.48</v>
      </c>
      <c r="T117">
        <f t="shared" si="92"/>
        <v>0</v>
      </c>
      <c r="U117">
        <f t="shared" si="93"/>
        <v>1.96</v>
      </c>
      <c r="V117">
        <f t="shared" si="94"/>
        <v>0</v>
      </c>
      <c r="W117">
        <f t="shared" si="95"/>
        <v>0</v>
      </c>
      <c r="X117">
        <f t="shared" si="96"/>
        <v>28.54</v>
      </c>
      <c r="Y117">
        <f t="shared" si="97"/>
        <v>17.84</v>
      </c>
      <c r="AA117">
        <v>53286459</v>
      </c>
      <c r="AB117">
        <f t="shared" si="98"/>
        <v>14.09</v>
      </c>
      <c r="AC117">
        <f t="shared" si="99"/>
        <v>0.83</v>
      </c>
      <c r="AD117">
        <f t="shared" si="100"/>
        <v>0.52</v>
      </c>
      <c r="AE117">
        <f t="shared" si="101"/>
        <v>0.12</v>
      </c>
      <c r="AF117">
        <f t="shared" si="102"/>
        <v>12.74</v>
      </c>
      <c r="AG117">
        <f t="shared" si="103"/>
        <v>0</v>
      </c>
      <c r="AH117">
        <f t="shared" si="104"/>
        <v>0.98</v>
      </c>
      <c r="AI117">
        <f t="shared" si="105"/>
        <v>0</v>
      </c>
      <c r="AJ117">
        <f t="shared" si="106"/>
        <v>0</v>
      </c>
      <c r="AK117">
        <v>14.09</v>
      </c>
      <c r="AL117">
        <v>0.83</v>
      </c>
      <c r="AM117">
        <v>0.52</v>
      </c>
      <c r="AN117">
        <v>0.12</v>
      </c>
      <c r="AO117">
        <v>12.74</v>
      </c>
      <c r="AP117">
        <v>0</v>
      </c>
      <c r="AQ117">
        <v>0.98</v>
      </c>
      <c r="AR117">
        <v>0</v>
      </c>
      <c r="AS117">
        <v>0</v>
      </c>
      <c r="AT117">
        <v>112</v>
      </c>
      <c r="AU117">
        <v>70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v>1</v>
      </c>
      <c r="BD117" t="s">
        <v>3</v>
      </c>
      <c r="BE117" t="s">
        <v>3</v>
      </c>
      <c r="BF117" t="s">
        <v>3</v>
      </c>
      <c r="BG117" t="s">
        <v>3</v>
      </c>
      <c r="BH117">
        <v>0</v>
      </c>
      <c r="BI117">
        <v>2</v>
      </c>
      <c r="BJ117" t="s">
        <v>211</v>
      </c>
      <c r="BM117">
        <v>329</v>
      </c>
      <c r="BN117">
        <v>0</v>
      </c>
      <c r="BO117" t="s">
        <v>3</v>
      </c>
      <c r="BP117">
        <v>0</v>
      </c>
      <c r="BQ117">
        <v>40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3</v>
      </c>
      <c r="BZ117">
        <v>112</v>
      </c>
      <c r="CA117">
        <v>70</v>
      </c>
      <c r="CE117">
        <v>30</v>
      </c>
      <c r="CF117">
        <v>0</v>
      </c>
      <c r="CG117">
        <v>0</v>
      </c>
      <c r="CM117">
        <v>0</v>
      </c>
      <c r="CN117" t="s">
        <v>3</v>
      </c>
      <c r="CO117">
        <v>0</v>
      </c>
      <c r="CP117">
        <f t="shared" si="107"/>
        <v>28.18</v>
      </c>
      <c r="CQ117">
        <f t="shared" si="108"/>
        <v>0.83</v>
      </c>
      <c r="CR117">
        <f t="shared" si="109"/>
        <v>0.52</v>
      </c>
      <c r="CS117">
        <f t="shared" si="110"/>
        <v>0.12</v>
      </c>
      <c r="CT117">
        <f t="shared" si="111"/>
        <v>12.74</v>
      </c>
      <c r="CU117">
        <f t="shared" si="112"/>
        <v>0</v>
      </c>
      <c r="CV117">
        <f t="shared" si="113"/>
        <v>0.98</v>
      </c>
      <c r="CW117">
        <f t="shared" si="114"/>
        <v>0</v>
      </c>
      <c r="CX117">
        <f t="shared" si="115"/>
        <v>0</v>
      </c>
      <c r="CY117">
        <f>((S117*BZ117)/100)</f>
        <v>28.537600000000001</v>
      </c>
      <c r="CZ117">
        <f>((S117*CA117)/100)</f>
        <v>17.836000000000002</v>
      </c>
      <c r="DC117" t="s">
        <v>3</v>
      </c>
      <c r="DD117" t="s">
        <v>3</v>
      </c>
      <c r="DE117" t="s">
        <v>3</v>
      </c>
      <c r="DF117" t="s">
        <v>3</v>
      </c>
      <c r="DG117" t="s">
        <v>3</v>
      </c>
      <c r="DH117" t="s">
        <v>3</v>
      </c>
      <c r="DI117" t="s">
        <v>3</v>
      </c>
      <c r="DJ117" t="s">
        <v>3</v>
      </c>
      <c r="DK117" t="s">
        <v>3</v>
      </c>
      <c r="DL117" t="s">
        <v>3</v>
      </c>
      <c r="DM117" t="s">
        <v>3</v>
      </c>
      <c r="DN117">
        <v>0</v>
      </c>
      <c r="DO117">
        <v>0</v>
      </c>
      <c r="DP117">
        <v>1</v>
      </c>
      <c r="DQ117">
        <v>1</v>
      </c>
      <c r="DU117">
        <v>1013</v>
      </c>
      <c r="DV117" t="s">
        <v>80</v>
      </c>
      <c r="DW117" t="s">
        <v>80</v>
      </c>
      <c r="DX117">
        <v>1</v>
      </c>
      <c r="EE117">
        <v>52538949</v>
      </c>
      <c r="EF117">
        <v>40</v>
      </c>
      <c r="EG117" t="s">
        <v>202</v>
      </c>
      <c r="EH117">
        <v>0</v>
      </c>
      <c r="EI117" t="s">
        <v>3</v>
      </c>
      <c r="EJ117">
        <v>2</v>
      </c>
      <c r="EK117">
        <v>329</v>
      </c>
      <c r="EL117" t="s">
        <v>203</v>
      </c>
      <c r="EM117" t="s">
        <v>204</v>
      </c>
      <c r="EO117" t="s">
        <v>3</v>
      </c>
      <c r="EQ117">
        <v>131072</v>
      </c>
      <c r="ER117">
        <v>14.09</v>
      </c>
      <c r="ES117">
        <v>0.83</v>
      </c>
      <c r="ET117">
        <v>0.52</v>
      </c>
      <c r="EU117">
        <v>0.12</v>
      </c>
      <c r="EV117">
        <v>12.74</v>
      </c>
      <c r="EW117">
        <v>0.98</v>
      </c>
      <c r="EX117">
        <v>0</v>
      </c>
      <c r="EY117">
        <v>0</v>
      </c>
      <c r="FQ117">
        <v>0</v>
      </c>
      <c r="FR117">
        <f t="shared" si="116"/>
        <v>0</v>
      </c>
      <c r="FS117">
        <v>0</v>
      </c>
      <c r="FX117">
        <v>112</v>
      </c>
      <c r="FY117">
        <v>70</v>
      </c>
      <c r="GA117" t="s">
        <v>3</v>
      </c>
      <c r="GD117">
        <v>0</v>
      </c>
      <c r="GF117">
        <v>522476533</v>
      </c>
      <c r="GG117">
        <v>2</v>
      </c>
      <c r="GH117">
        <v>1</v>
      </c>
      <c r="GI117">
        <v>-2</v>
      </c>
      <c r="GJ117">
        <v>0</v>
      </c>
      <c r="GK117">
        <f>ROUND(R117*(R12)/100,2)</f>
        <v>0.42</v>
      </c>
      <c r="GL117">
        <f t="shared" si="117"/>
        <v>0</v>
      </c>
      <c r="GM117">
        <f t="shared" si="118"/>
        <v>74.98</v>
      </c>
      <c r="GN117">
        <f t="shared" si="119"/>
        <v>0</v>
      </c>
      <c r="GO117">
        <f t="shared" si="120"/>
        <v>74.98</v>
      </c>
      <c r="GP117">
        <f t="shared" si="121"/>
        <v>0</v>
      </c>
      <c r="GR117">
        <v>0</v>
      </c>
      <c r="GS117">
        <v>3</v>
      </c>
      <c r="GT117">
        <v>0</v>
      </c>
      <c r="GU117" t="s">
        <v>3</v>
      </c>
      <c r="GV117">
        <f t="shared" si="122"/>
        <v>0</v>
      </c>
      <c r="GW117">
        <v>1</v>
      </c>
      <c r="GX117">
        <f t="shared" si="123"/>
        <v>0</v>
      </c>
      <c r="HA117">
        <v>0</v>
      </c>
      <c r="HB117">
        <v>0</v>
      </c>
      <c r="HC117">
        <f t="shared" si="124"/>
        <v>0</v>
      </c>
      <c r="HE117" t="s">
        <v>3</v>
      </c>
      <c r="HF117" t="s">
        <v>3</v>
      </c>
      <c r="IK117">
        <v>0</v>
      </c>
    </row>
    <row r="118" spans="1:245" x14ac:dyDescent="0.2">
      <c r="A118">
        <v>17</v>
      </c>
      <c r="B118">
        <v>1</v>
      </c>
      <c r="C118">
        <f>ROW(SmtRes!A140)</f>
        <v>140</v>
      </c>
      <c r="D118">
        <f>ROW(EtalonRes!A138)</f>
        <v>138</v>
      </c>
      <c r="E118" t="s">
        <v>208</v>
      </c>
      <c r="F118" t="s">
        <v>209</v>
      </c>
      <c r="G118" t="s">
        <v>210</v>
      </c>
      <c r="H118" t="s">
        <v>80</v>
      </c>
      <c r="I118">
        <v>2</v>
      </c>
      <c r="J118">
        <v>0</v>
      </c>
      <c r="O118">
        <f t="shared" si="87"/>
        <v>652.61</v>
      </c>
      <c r="P118">
        <f t="shared" si="88"/>
        <v>9.66</v>
      </c>
      <c r="Q118">
        <f t="shared" si="89"/>
        <v>10.54</v>
      </c>
      <c r="R118">
        <f t="shared" si="90"/>
        <v>5.96</v>
      </c>
      <c r="S118">
        <f t="shared" si="91"/>
        <v>632.41</v>
      </c>
      <c r="T118">
        <f t="shared" si="92"/>
        <v>0</v>
      </c>
      <c r="U118">
        <f t="shared" si="93"/>
        <v>1.96</v>
      </c>
      <c r="V118">
        <f t="shared" si="94"/>
        <v>0</v>
      </c>
      <c r="W118">
        <f t="shared" si="95"/>
        <v>0</v>
      </c>
      <c r="X118">
        <f t="shared" si="96"/>
        <v>569.16999999999996</v>
      </c>
      <c r="Y118">
        <f t="shared" si="97"/>
        <v>271.94</v>
      </c>
      <c r="AA118">
        <v>53286460</v>
      </c>
      <c r="AB118">
        <f t="shared" si="98"/>
        <v>14.09</v>
      </c>
      <c r="AC118">
        <f t="shared" si="99"/>
        <v>0.83</v>
      </c>
      <c r="AD118">
        <f t="shared" si="100"/>
        <v>0.52</v>
      </c>
      <c r="AE118">
        <f t="shared" si="101"/>
        <v>0.12</v>
      </c>
      <c r="AF118">
        <f t="shared" si="102"/>
        <v>12.74</v>
      </c>
      <c r="AG118">
        <f t="shared" si="103"/>
        <v>0</v>
      </c>
      <c r="AH118">
        <f t="shared" si="104"/>
        <v>0.98</v>
      </c>
      <c r="AI118">
        <f t="shared" si="105"/>
        <v>0</v>
      </c>
      <c r="AJ118">
        <f t="shared" si="106"/>
        <v>0</v>
      </c>
      <c r="AK118">
        <v>14.09</v>
      </c>
      <c r="AL118">
        <v>0.83</v>
      </c>
      <c r="AM118">
        <v>0.52</v>
      </c>
      <c r="AN118">
        <v>0.12</v>
      </c>
      <c r="AO118">
        <v>12.74</v>
      </c>
      <c r="AP118">
        <v>0</v>
      </c>
      <c r="AQ118">
        <v>0.98</v>
      </c>
      <c r="AR118">
        <v>0</v>
      </c>
      <c r="AS118">
        <v>0</v>
      </c>
      <c r="AT118">
        <v>90</v>
      </c>
      <c r="AU118">
        <v>43</v>
      </c>
      <c r="AV118">
        <v>1</v>
      </c>
      <c r="AW118">
        <v>1</v>
      </c>
      <c r="AZ118">
        <v>1</v>
      </c>
      <c r="BA118">
        <v>24.82</v>
      </c>
      <c r="BB118">
        <v>10.130000000000001</v>
      </c>
      <c r="BC118">
        <v>5.82</v>
      </c>
      <c r="BD118" t="s">
        <v>3</v>
      </c>
      <c r="BE118" t="s">
        <v>3</v>
      </c>
      <c r="BF118" t="s">
        <v>3</v>
      </c>
      <c r="BG118" t="s">
        <v>3</v>
      </c>
      <c r="BH118">
        <v>0</v>
      </c>
      <c r="BI118">
        <v>2</v>
      </c>
      <c r="BJ118" t="s">
        <v>211</v>
      </c>
      <c r="BM118">
        <v>329</v>
      </c>
      <c r="BN118">
        <v>0</v>
      </c>
      <c r="BO118" t="s">
        <v>209</v>
      </c>
      <c r="BP118">
        <v>1</v>
      </c>
      <c r="BQ118">
        <v>40</v>
      </c>
      <c r="BR118">
        <v>0</v>
      </c>
      <c r="BS118">
        <v>24.82</v>
      </c>
      <c r="BT118">
        <v>1</v>
      </c>
      <c r="BU118">
        <v>1</v>
      </c>
      <c r="BV118">
        <v>1</v>
      </c>
      <c r="BW118">
        <v>1</v>
      </c>
      <c r="BX118">
        <v>1</v>
      </c>
      <c r="BY118" t="s">
        <v>3</v>
      </c>
      <c r="BZ118">
        <v>90</v>
      </c>
      <c r="CA118">
        <v>43</v>
      </c>
      <c r="CE118">
        <v>30</v>
      </c>
      <c r="CF118">
        <v>0</v>
      </c>
      <c r="CG118">
        <v>0</v>
      </c>
      <c r="CM118">
        <v>0</v>
      </c>
      <c r="CN118" t="s">
        <v>3</v>
      </c>
      <c r="CO118">
        <v>0</v>
      </c>
      <c r="CP118">
        <f t="shared" si="107"/>
        <v>652.61</v>
      </c>
      <c r="CQ118">
        <f t="shared" si="108"/>
        <v>4.83</v>
      </c>
      <c r="CR118">
        <f t="shared" si="109"/>
        <v>5.27</v>
      </c>
      <c r="CS118">
        <f t="shared" si="110"/>
        <v>2.98</v>
      </c>
      <c r="CT118">
        <f t="shared" si="111"/>
        <v>316.20999999999998</v>
      </c>
      <c r="CU118">
        <f t="shared" si="112"/>
        <v>0</v>
      </c>
      <c r="CV118">
        <f t="shared" si="113"/>
        <v>0.98</v>
      </c>
      <c r="CW118">
        <f t="shared" si="114"/>
        <v>0</v>
      </c>
      <c r="CX118">
        <f t="shared" si="115"/>
        <v>0</v>
      </c>
      <c r="CY118">
        <f>S118*(BZ118/100)</f>
        <v>569.16899999999998</v>
      </c>
      <c r="CZ118">
        <f>S118*(CA118/100)</f>
        <v>271.93629999999996</v>
      </c>
      <c r="DC118" t="s">
        <v>3</v>
      </c>
      <c r="DD118" t="s">
        <v>3</v>
      </c>
      <c r="DE118" t="s">
        <v>3</v>
      </c>
      <c r="DF118" t="s">
        <v>3</v>
      </c>
      <c r="DG118" t="s">
        <v>3</v>
      </c>
      <c r="DH118" t="s">
        <v>3</v>
      </c>
      <c r="DI118" t="s">
        <v>3</v>
      </c>
      <c r="DJ118" t="s">
        <v>3</v>
      </c>
      <c r="DK118" t="s">
        <v>3</v>
      </c>
      <c r="DL118" t="s">
        <v>3</v>
      </c>
      <c r="DM118" t="s">
        <v>3</v>
      </c>
      <c r="DN118">
        <v>112</v>
      </c>
      <c r="DO118">
        <v>70</v>
      </c>
      <c r="DP118">
        <v>1</v>
      </c>
      <c r="DQ118">
        <v>1</v>
      </c>
      <c r="DU118">
        <v>1013</v>
      </c>
      <c r="DV118" t="s">
        <v>80</v>
      </c>
      <c r="DW118" t="s">
        <v>80</v>
      </c>
      <c r="DX118">
        <v>1</v>
      </c>
      <c r="EE118">
        <v>52538949</v>
      </c>
      <c r="EF118">
        <v>40</v>
      </c>
      <c r="EG118" t="s">
        <v>202</v>
      </c>
      <c r="EH118">
        <v>0</v>
      </c>
      <c r="EI118" t="s">
        <v>3</v>
      </c>
      <c r="EJ118">
        <v>2</v>
      </c>
      <c r="EK118">
        <v>329</v>
      </c>
      <c r="EL118" t="s">
        <v>203</v>
      </c>
      <c r="EM118" t="s">
        <v>204</v>
      </c>
      <c r="EO118" t="s">
        <v>3</v>
      </c>
      <c r="EQ118">
        <v>131072</v>
      </c>
      <c r="ER118">
        <v>14.09</v>
      </c>
      <c r="ES118">
        <v>0.83</v>
      </c>
      <c r="ET118">
        <v>0.52</v>
      </c>
      <c r="EU118">
        <v>0.12</v>
      </c>
      <c r="EV118">
        <v>12.74</v>
      </c>
      <c r="EW118">
        <v>0.98</v>
      </c>
      <c r="EX118">
        <v>0</v>
      </c>
      <c r="EY118">
        <v>0</v>
      </c>
      <c r="FQ118">
        <v>0</v>
      </c>
      <c r="FR118">
        <f t="shared" si="116"/>
        <v>0</v>
      </c>
      <c r="FS118">
        <v>0</v>
      </c>
      <c r="FX118">
        <v>112</v>
      </c>
      <c r="FY118">
        <v>70</v>
      </c>
      <c r="GA118" t="s">
        <v>3</v>
      </c>
      <c r="GD118">
        <v>0</v>
      </c>
      <c r="GF118">
        <v>522476533</v>
      </c>
      <c r="GG118">
        <v>2</v>
      </c>
      <c r="GH118">
        <v>1</v>
      </c>
      <c r="GI118">
        <v>2</v>
      </c>
      <c r="GJ118">
        <v>0</v>
      </c>
      <c r="GK118">
        <f>ROUND(R118*(S12)/100,2)</f>
        <v>9.36</v>
      </c>
      <c r="GL118">
        <f t="shared" si="117"/>
        <v>0</v>
      </c>
      <c r="GM118">
        <f t="shared" si="118"/>
        <v>1503.08</v>
      </c>
      <c r="GN118">
        <f t="shared" si="119"/>
        <v>0</v>
      </c>
      <c r="GO118">
        <f t="shared" si="120"/>
        <v>1503.08</v>
      </c>
      <c r="GP118">
        <f t="shared" si="121"/>
        <v>0</v>
      </c>
      <c r="GR118">
        <v>0</v>
      </c>
      <c r="GS118">
        <v>3</v>
      </c>
      <c r="GT118">
        <v>0</v>
      </c>
      <c r="GU118" t="s">
        <v>3</v>
      </c>
      <c r="GV118">
        <f t="shared" si="122"/>
        <v>0</v>
      </c>
      <c r="GW118">
        <v>1</v>
      </c>
      <c r="GX118">
        <f t="shared" si="123"/>
        <v>0</v>
      </c>
      <c r="HA118">
        <v>0</v>
      </c>
      <c r="HB118">
        <v>0</v>
      </c>
      <c r="HC118">
        <f t="shared" si="124"/>
        <v>0</v>
      </c>
      <c r="HE118" t="s">
        <v>3</v>
      </c>
      <c r="HF118" t="s">
        <v>3</v>
      </c>
      <c r="IK118">
        <v>0</v>
      </c>
    </row>
    <row r="119" spans="1:245" x14ac:dyDescent="0.2">
      <c r="A119">
        <v>18</v>
      </c>
      <c r="B119">
        <v>1</v>
      </c>
      <c r="C119">
        <v>138</v>
      </c>
      <c r="E119" t="s">
        <v>212</v>
      </c>
      <c r="F119" t="s">
        <v>61</v>
      </c>
      <c r="G119" t="s">
        <v>213</v>
      </c>
      <c r="H119" t="s">
        <v>63</v>
      </c>
      <c r="I119">
        <f>I117*J119</f>
        <v>2</v>
      </c>
      <c r="J119">
        <v>1</v>
      </c>
      <c r="O119">
        <f t="shared" si="87"/>
        <v>2570.44</v>
      </c>
      <c r="P119">
        <f t="shared" si="88"/>
        <v>2570.44</v>
      </c>
      <c r="Q119">
        <f t="shared" si="89"/>
        <v>0</v>
      </c>
      <c r="R119">
        <f t="shared" si="90"/>
        <v>0</v>
      </c>
      <c r="S119">
        <f t="shared" si="91"/>
        <v>0</v>
      </c>
      <c r="T119">
        <f t="shared" si="92"/>
        <v>0</v>
      </c>
      <c r="U119">
        <f t="shared" si="93"/>
        <v>0</v>
      </c>
      <c r="V119">
        <f t="shared" si="94"/>
        <v>0</v>
      </c>
      <c r="W119">
        <f t="shared" si="95"/>
        <v>0</v>
      </c>
      <c r="X119">
        <f t="shared" si="96"/>
        <v>0</v>
      </c>
      <c r="Y119">
        <f t="shared" si="97"/>
        <v>0</v>
      </c>
      <c r="AA119">
        <v>53286459</v>
      </c>
      <c r="AB119">
        <f t="shared" si="98"/>
        <v>1285.22</v>
      </c>
      <c r="AC119">
        <f t="shared" si="99"/>
        <v>1285.22</v>
      </c>
      <c r="AD119">
        <f t="shared" si="100"/>
        <v>0</v>
      </c>
      <c r="AE119">
        <f t="shared" si="101"/>
        <v>0</v>
      </c>
      <c r="AF119">
        <f t="shared" si="102"/>
        <v>0</v>
      </c>
      <c r="AG119">
        <f t="shared" si="103"/>
        <v>0</v>
      </c>
      <c r="AH119">
        <f t="shared" si="104"/>
        <v>0</v>
      </c>
      <c r="AI119">
        <f t="shared" si="105"/>
        <v>0</v>
      </c>
      <c r="AJ119">
        <f t="shared" si="106"/>
        <v>0</v>
      </c>
      <c r="AK119">
        <v>1285.22</v>
      </c>
      <c r="AL119">
        <v>1285.22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112</v>
      </c>
      <c r="AU119">
        <v>70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v>1</v>
      </c>
      <c r="BD119" t="s">
        <v>3</v>
      </c>
      <c r="BE119" t="s">
        <v>3</v>
      </c>
      <c r="BF119" t="s">
        <v>3</v>
      </c>
      <c r="BG119" t="s">
        <v>3</v>
      </c>
      <c r="BH119">
        <v>3</v>
      </c>
      <c r="BI119">
        <v>2</v>
      </c>
      <c r="BJ119" t="s">
        <v>3</v>
      </c>
      <c r="BM119">
        <v>329</v>
      </c>
      <c r="BN119">
        <v>0</v>
      </c>
      <c r="BO119" t="s">
        <v>3</v>
      </c>
      <c r="BP119">
        <v>0</v>
      </c>
      <c r="BQ119">
        <v>40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3</v>
      </c>
      <c r="BZ119">
        <v>112</v>
      </c>
      <c r="CA119">
        <v>70</v>
      </c>
      <c r="CE119">
        <v>30</v>
      </c>
      <c r="CF119">
        <v>0</v>
      </c>
      <c r="CG119">
        <v>0</v>
      </c>
      <c r="CM119">
        <v>0</v>
      </c>
      <c r="CN119" t="s">
        <v>3</v>
      </c>
      <c r="CO119">
        <v>0</v>
      </c>
      <c r="CP119">
        <f t="shared" si="107"/>
        <v>2570.44</v>
      </c>
      <c r="CQ119">
        <f t="shared" si="108"/>
        <v>1285.22</v>
      </c>
      <c r="CR119">
        <f t="shared" si="109"/>
        <v>0</v>
      </c>
      <c r="CS119">
        <f t="shared" si="110"/>
        <v>0</v>
      </c>
      <c r="CT119">
        <f t="shared" si="111"/>
        <v>0</v>
      </c>
      <c r="CU119">
        <f t="shared" si="112"/>
        <v>0</v>
      </c>
      <c r="CV119">
        <f t="shared" si="113"/>
        <v>0</v>
      </c>
      <c r="CW119">
        <f t="shared" si="114"/>
        <v>0</v>
      </c>
      <c r="CX119">
        <f t="shared" si="115"/>
        <v>0</v>
      </c>
      <c r="CY119">
        <f>((S119*BZ119)/100)</f>
        <v>0</v>
      </c>
      <c r="CZ119">
        <f>((S119*CA119)/100)</f>
        <v>0</v>
      </c>
      <c r="DC119" t="s">
        <v>3</v>
      </c>
      <c r="DD119" t="s">
        <v>3</v>
      </c>
      <c r="DE119" t="s">
        <v>3</v>
      </c>
      <c r="DF119" t="s">
        <v>3</v>
      </c>
      <c r="DG119" t="s">
        <v>3</v>
      </c>
      <c r="DH119" t="s">
        <v>3</v>
      </c>
      <c r="DI119" t="s">
        <v>3</v>
      </c>
      <c r="DJ119" t="s">
        <v>3</v>
      </c>
      <c r="DK119" t="s">
        <v>3</v>
      </c>
      <c r="DL119" t="s">
        <v>3</v>
      </c>
      <c r="DM119" t="s">
        <v>3</v>
      </c>
      <c r="DN119">
        <v>0</v>
      </c>
      <c r="DO119">
        <v>0</v>
      </c>
      <c r="DP119">
        <v>1</v>
      </c>
      <c r="DQ119">
        <v>1</v>
      </c>
      <c r="DU119">
        <v>1013</v>
      </c>
      <c r="DV119" t="s">
        <v>63</v>
      </c>
      <c r="DW119" t="s">
        <v>63</v>
      </c>
      <c r="DX119">
        <v>1</v>
      </c>
      <c r="EE119">
        <v>52538949</v>
      </c>
      <c r="EF119">
        <v>40</v>
      </c>
      <c r="EG119" t="s">
        <v>202</v>
      </c>
      <c r="EH119">
        <v>0</v>
      </c>
      <c r="EI119" t="s">
        <v>3</v>
      </c>
      <c r="EJ119">
        <v>2</v>
      </c>
      <c r="EK119">
        <v>329</v>
      </c>
      <c r="EL119" t="s">
        <v>203</v>
      </c>
      <c r="EM119" t="s">
        <v>204</v>
      </c>
      <c r="EO119" t="s">
        <v>3</v>
      </c>
      <c r="EQ119">
        <v>786432</v>
      </c>
      <c r="ER119">
        <v>0</v>
      </c>
      <c r="ES119">
        <v>1285.22</v>
      </c>
      <c r="ET119">
        <v>0</v>
      </c>
      <c r="EU119">
        <v>0</v>
      </c>
      <c r="EV119">
        <v>0</v>
      </c>
      <c r="EW119">
        <v>0</v>
      </c>
      <c r="EX119">
        <v>0</v>
      </c>
      <c r="FQ119">
        <v>0</v>
      </c>
      <c r="FR119">
        <f t="shared" si="116"/>
        <v>0</v>
      </c>
      <c r="FS119">
        <v>0</v>
      </c>
      <c r="FX119">
        <v>112</v>
      </c>
      <c r="FY119">
        <v>70</v>
      </c>
      <c r="GA119" t="s">
        <v>214</v>
      </c>
      <c r="GD119">
        <v>0</v>
      </c>
      <c r="GF119">
        <v>251864100</v>
      </c>
      <c r="GG119">
        <v>2</v>
      </c>
      <c r="GH119">
        <v>4</v>
      </c>
      <c r="GI119">
        <v>-2</v>
      </c>
      <c r="GJ119">
        <v>0</v>
      </c>
      <c r="GK119">
        <f>ROUND(R119*(R12)/100,2)</f>
        <v>0</v>
      </c>
      <c r="GL119">
        <f t="shared" si="117"/>
        <v>0</v>
      </c>
      <c r="GM119">
        <f t="shared" si="118"/>
        <v>2570.44</v>
      </c>
      <c r="GN119">
        <f t="shared" si="119"/>
        <v>0</v>
      </c>
      <c r="GO119">
        <f t="shared" si="120"/>
        <v>2570.44</v>
      </c>
      <c r="GP119">
        <f t="shared" si="121"/>
        <v>0</v>
      </c>
      <c r="GR119">
        <v>0</v>
      </c>
      <c r="GS119">
        <v>2</v>
      </c>
      <c r="GT119">
        <v>0</v>
      </c>
      <c r="GU119" t="s">
        <v>3</v>
      </c>
      <c r="GV119">
        <f t="shared" si="122"/>
        <v>0</v>
      </c>
      <c r="GW119">
        <v>1</v>
      </c>
      <c r="GX119">
        <f t="shared" si="123"/>
        <v>0</v>
      </c>
      <c r="HA119">
        <v>0</v>
      </c>
      <c r="HB119">
        <v>0</v>
      </c>
      <c r="HC119">
        <f t="shared" si="124"/>
        <v>0</v>
      </c>
      <c r="HE119" t="s">
        <v>31</v>
      </c>
      <c r="HF119" t="s">
        <v>65</v>
      </c>
      <c r="IK119">
        <v>0</v>
      </c>
    </row>
    <row r="120" spans="1:245" x14ac:dyDescent="0.2">
      <c r="A120">
        <v>18</v>
      </c>
      <c r="B120">
        <v>1</v>
      </c>
      <c r="C120">
        <v>140</v>
      </c>
      <c r="E120" t="s">
        <v>212</v>
      </c>
      <c r="F120" t="s">
        <v>61</v>
      </c>
      <c r="G120" t="s">
        <v>213</v>
      </c>
      <c r="H120" t="s">
        <v>63</v>
      </c>
      <c r="I120">
        <f>I118*J120</f>
        <v>2</v>
      </c>
      <c r="J120">
        <v>1</v>
      </c>
      <c r="O120">
        <f t="shared" si="87"/>
        <v>14522.99</v>
      </c>
      <c r="P120">
        <f t="shared" si="88"/>
        <v>14522.99</v>
      </c>
      <c r="Q120">
        <f t="shared" si="89"/>
        <v>0</v>
      </c>
      <c r="R120">
        <f t="shared" si="90"/>
        <v>0</v>
      </c>
      <c r="S120">
        <f t="shared" si="91"/>
        <v>0</v>
      </c>
      <c r="T120">
        <f t="shared" si="92"/>
        <v>0</v>
      </c>
      <c r="U120">
        <f t="shared" si="93"/>
        <v>0</v>
      </c>
      <c r="V120">
        <f t="shared" si="94"/>
        <v>0</v>
      </c>
      <c r="W120">
        <f t="shared" si="95"/>
        <v>0</v>
      </c>
      <c r="X120">
        <f t="shared" si="96"/>
        <v>0</v>
      </c>
      <c r="Y120">
        <f t="shared" si="97"/>
        <v>0</v>
      </c>
      <c r="AA120">
        <v>53286460</v>
      </c>
      <c r="AB120">
        <f t="shared" si="98"/>
        <v>1285.22</v>
      </c>
      <c r="AC120">
        <f t="shared" si="99"/>
        <v>1285.22</v>
      </c>
      <c r="AD120">
        <f t="shared" si="100"/>
        <v>0</v>
      </c>
      <c r="AE120">
        <f t="shared" si="101"/>
        <v>0</v>
      </c>
      <c r="AF120">
        <f t="shared" si="102"/>
        <v>0</v>
      </c>
      <c r="AG120">
        <f t="shared" si="103"/>
        <v>0</v>
      </c>
      <c r="AH120">
        <f t="shared" si="104"/>
        <v>0</v>
      </c>
      <c r="AI120">
        <f t="shared" si="105"/>
        <v>0</v>
      </c>
      <c r="AJ120">
        <f t="shared" si="106"/>
        <v>0</v>
      </c>
      <c r="AK120">
        <v>1285.22</v>
      </c>
      <c r="AL120">
        <v>1285.22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1</v>
      </c>
      <c r="AW120">
        <v>1</v>
      </c>
      <c r="AZ120">
        <v>1</v>
      </c>
      <c r="BA120">
        <v>1</v>
      </c>
      <c r="BB120">
        <v>1</v>
      </c>
      <c r="BC120">
        <v>5.65</v>
      </c>
      <c r="BD120" t="s">
        <v>3</v>
      </c>
      <c r="BE120" t="s">
        <v>3</v>
      </c>
      <c r="BF120" t="s">
        <v>3</v>
      </c>
      <c r="BG120" t="s">
        <v>3</v>
      </c>
      <c r="BH120">
        <v>3</v>
      </c>
      <c r="BI120">
        <v>2</v>
      </c>
      <c r="BJ120" t="s">
        <v>3</v>
      </c>
      <c r="BM120">
        <v>329</v>
      </c>
      <c r="BN120">
        <v>0</v>
      </c>
      <c r="BO120" t="s">
        <v>3</v>
      </c>
      <c r="BP120">
        <v>0</v>
      </c>
      <c r="BQ120">
        <v>40</v>
      </c>
      <c r="BR120">
        <v>0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Y120" t="s">
        <v>3</v>
      </c>
      <c r="BZ120">
        <v>0</v>
      </c>
      <c r="CA120">
        <v>0</v>
      </c>
      <c r="CE120">
        <v>30</v>
      </c>
      <c r="CF120">
        <v>0</v>
      </c>
      <c r="CG120">
        <v>0</v>
      </c>
      <c r="CM120">
        <v>0</v>
      </c>
      <c r="CN120" t="s">
        <v>3</v>
      </c>
      <c r="CO120">
        <v>0</v>
      </c>
      <c r="CP120">
        <f t="shared" si="107"/>
        <v>14522.99</v>
      </c>
      <c r="CQ120">
        <f t="shared" si="108"/>
        <v>7261.49</v>
      </c>
      <c r="CR120">
        <f t="shared" si="109"/>
        <v>0</v>
      </c>
      <c r="CS120">
        <f t="shared" si="110"/>
        <v>0</v>
      </c>
      <c r="CT120">
        <f t="shared" si="111"/>
        <v>0</v>
      </c>
      <c r="CU120">
        <f t="shared" si="112"/>
        <v>0</v>
      </c>
      <c r="CV120">
        <f t="shared" si="113"/>
        <v>0</v>
      </c>
      <c r="CW120">
        <f t="shared" si="114"/>
        <v>0</v>
      </c>
      <c r="CX120">
        <f t="shared" si="115"/>
        <v>0</v>
      </c>
      <c r="CY120">
        <f>S120*(BZ120/100)</f>
        <v>0</v>
      </c>
      <c r="CZ120">
        <f>S120*(CA120/100)</f>
        <v>0</v>
      </c>
      <c r="DC120" t="s">
        <v>3</v>
      </c>
      <c r="DD120" t="s">
        <v>3</v>
      </c>
      <c r="DE120" t="s">
        <v>3</v>
      </c>
      <c r="DF120" t="s">
        <v>3</v>
      </c>
      <c r="DG120" t="s">
        <v>3</v>
      </c>
      <c r="DH120" t="s">
        <v>3</v>
      </c>
      <c r="DI120" t="s">
        <v>3</v>
      </c>
      <c r="DJ120" t="s">
        <v>3</v>
      </c>
      <c r="DK120" t="s">
        <v>3</v>
      </c>
      <c r="DL120" t="s">
        <v>3</v>
      </c>
      <c r="DM120" t="s">
        <v>3</v>
      </c>
      <c r="DN120">
        <v>112</v>
      </c>
      <c r="DO120">
        <v>70</v>
      </c>
      <c r="DP120">
        <v>1</v>
      </c>
      <c r="DQ120">
        <v>1</v>
      </c>
      <c r="DU120">
        <v>1013</v>
      </c>
      <c r="DV120" t="s">
        <v>63</v>
      </c>
      <c r="DW120" t="s">
        <v>63</v>
      </c>
      <c r="DX120">
        <v>1</v>
      </c>
      <c r="EE120">
        <v>52538949</v>
      </c>
      <c r="EF120">
        <v>40</v>
      </c>
      <c r="EG120" t="s">
        <v>202</v>
      </c>
      <c r="EH120">
        <v>0</v>
      </c>
      <c r="EI120" t="s">
        <v>3</v>
      </c>
      <c r="EJ120">
        <v>2</v>
      </c>
      <c r="EK120">
        <v>329</v>
      </c>
      <c r="EL120" t="s">
        <v>203</v>
      </c>
      <c r="EM120" t="s">
        <v>204</v>
      </c>
      <c r="EO120" t="s">
        <v>3</v>
      </c>
      <c r="EQ120">
        <v>786432</v>
      </c>
      <c r="ER120">
        <v>1285.22</v>
      </c>
      <c r="ES120">
        <v>1285.22</v>
      </c>
      <c r="ET120">
        <v>0</v>
      </c>
      <c r="EU120">
        <v>0</v>
      </c>
      <c r="EV120">
        <v>0</v>
      </c>
      <c r="EW120">
        <v>0</v>
      </c>
      <c r="EX120">
        <v>0</v>
      </c>
      <c r="EZ120">
        <v>5</v>
      </c>
      <c r="FC120">
        <v>1</v>
      </c>
      <c r="FD120">
        <v>18</v>
      </c>
      <c r="FF120">
        <v>8460</v>
      </c>
      <c r="FQ120">
        <v>0</v>
      </c>
      <c r="FR120">
        <f t="shared" si="116"/>
        <v>0</v>
      </c>
      <c r="FS120">
        <v>0</v>
      </c>
      <c r="FX120">
        <v>112</v>
      </c>
      <c r="FY120">
        <v>70</v>
      </c>
      <c r="GA120" t="s">
        <v>214</v>
      </c>
      <c r="GD120">
        <v>0</v>
      </c>
      <c r="GF120">
        <v>251864100</v>
      </c>
      <c r="GG120">
        <v>2</v>
      </c>
      <c r="GH120">
        <v>3</v>
      </c>
      <c r="GI120">
        <v>5</v>
      </c>
      <c r="GJ120">
        <v>0</v>
      </c>
      <c r="GK120">
        <f>ROUND(R120*(S12)/100,2)</f>
        <v>0</v>
      </c>
      <c r="GL120">
        <f t="shared" si="117"/>
        <v>0</v>
      </c>
      <c r="GM120">
        <f t="shared" si="118"/>
        <v>14522.99</v>
      </c>
      <c r="GN120">
        <f t="shared" si="119"/>
        <v>0</v>
      </c>
      <c r="GO120">
        <f t="shared" si="120"/>
        <v>14522.99</v>
      </c>
      <c r="GP120">
        <f t="shared" si="121"/>
        <v>0</v>
      </c>
      <c r="GR120">
        <v>1</v>
      </c>
      <c r="GS120">
        <v>1</v>
      </c>
      <c r="GT120">
        <v>0</v>
      </c>
      <c r="GU120" t="s">
        <v>3</v>
      </c>
      <c r="GV120">
        <f t="shared" si="122"/>
        <v>0</v>
      </c>
      <c r="GW120">
        <v>1</v>
      </c>
      <c r="GX120">
        <f t="shared" si="123"/>
        <v>0</v>
      </c>
      <c r="HA120">
        <v>0</v>
      </c>
      <c r="HB120">
        <v>0</v>
      </c>
      <c r="HC120">
        <f t="shared" si="124"/>
        <v>0</v>
      </c>
      <c r="HE120" t="s">
        <v>31</v>
      </c>
      <c r="HF120" t="s">
        <v>65</v>
      </c>
      <c r="IK120">
        <v>0</v>
      </c>
    </row>
    <row r="121" spans="1:245" x14ac:dyDescent="0.2">
      <c r="A121">
        <v>17</v>
      </c>
      <c r="B121">
        <v>1</v>
      </c>
      <c r="C121">
        <f>ROW(SmtRes!A143)</f>
        <v>143</v>
      </c>
      <c r="D121">
        <f>ROW(EtalonRes!A139)</f>
        <v>139</v>
      </c>
      <c r="E121" t="s">
        <v>215</v>
      </c>
      <c r="F121" t="s">
        <v>216</v>
      </c>
      <c r="G121" t="s">
        <v>217</v>
      </c>
      <c r="H121" t="s">
        <v>80</v>
      </c>
      <c r="I121">
        <v>4</v>
      </c>
      <c r="J121">
        <v>0</v>
      </c>
      <c r="O121">
        <f t="shared" si="87"/>
        <v>222.88</v>
      </c>
      <c r="P121">
        <f t="shared" si="88"/>
        <v>0.52</v>
      </c>
      <c r="Q121">
        <f t="shared" si="89"/>
        <v>163.44</v>
      </c>
      <c r="R121">
        <f t="shared" si="90"/>
        <v>32.479999999999997</v>
      </c>
      <c r="S121">
        <f t="shared" si="91"/>
        <v>58.92</v>
      </c>
      <c r="T121">
        <f t="shared" si="92"/>
        <v>0</v>
      </c>
      <c r="U121">
        <f t="shared" si="93"/>
        <v>4.28</v>
      </c>
      <c r="V121">
        <f t="shared" si="94"/>
        <v>0</v>
      </c>
      <c r="W121">
        <f t="shared" si="95"/>
        <v>0</v>
      </c>
      <c r="X121">
        <f t="shared" si="96"/>
        <v>65.989999999999995</v>
      </c>
      <c r="Y121">
        <f t="shared" si="97"/>
        <v>41.24</v>
      </c>
      <c r="AA121">
        <v>53286459</v>
      </c>
      <c r="AB121">
        <f t="shared" si="98"/>
        <v>55.72</v>
      </c>
      <c r="AC121">
        <f t="shared" si="99"/>
        <v>0.13</v>
      </c>
      <c r="AD121">
        <f t="shared" si="100"/>
        <v>40.86</v>
      </c>
      <c r="AE121">
        <f t="shared" si="101"/>
        <v>8.1199999999999992</v>
      </c>
      <c r="AF121">
        <f t="shared" si="102"/>
        <v>14.73</v>
      </c>
      <c r="AG121">
        <f t="shared" si="103"/>
        <v>0</v>
      </c>
      <c r="AH121">
        <f t="shared" si="104"/>
        <v>1.07</v>
      </c>
      <c r="AI121">
        <f t="shared" si="105"/>
        <v>0</v>
      </c>
      <c r="AJ121">
        <f t="shared" si="106"/>
        <v>0</v>
      </c>
      <c r="AK121">
        <v>55.72</v>
      </c>
      <c r="AL121">
        <v>0.13</v>
      </c>
      <c r="AM121">
        <v>40.86</v>
      </c>
      <c r="AN121">
        <v>8.1199999999999992</v>
      </c>
      <c r="AO121">
        <v>14.73</v>
      </c>
      <c r="AP121">
        <v>0</v>
      </c>
      <c r="AQ121">
        <v>1.07</v>
      </c>
      <c r="AR121">
        <v>0</v>
      </c>
      <c r="AS121">
        <v>0</v>
      </c>
      <c r="AT121">
        <v>112</v>
      </c>
      <c r="AU121">
        <v>70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v>1</v>
      </c>
      <c r="BD121" t="s">
        <v>3</v>
      </c>
      <c r="BE121" t="s">
        <v>3</v>
      </c>
      <c r="BF121" t="s">
        <v>3</v>
      </c>
      <c r="BG121" t="s">
        <v>3</v>
      </c>
      <c r="BH121">
        <v>0</v>
      </c>
      <c r="BI121">
        <v>2</v>
      </c>
      <c r="BJ121" t="s">
        <v>218</v>
      </c>
      <c r="BM121">
        <v>329</v>
      </c>
      <c r="BN121">
        <v>0</v>
      </c>
      <c r="BO121" t="s">
        <v>3</v>
      </c>
      <c r="BP121">
        <v>0</v>
      </c>
      <c r="BQ121">
        <v>40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3</v>
      </c>
      <c r="BZ121">
        <v>112</v>
      </c>
      <c r="CA121">
        <v>70</v>
      </c>
      <c r="CE121">
        <v>30</v>
      </c>
      <c r="CF121">
        <v>0</v>
      </c>
      <c r="CG121">
        <v>0</v>
      </c>
      <c r="CM121">
        <v>0</v>
      </c>
      <c r="CN121" t="s">
        <v>3</v>
      </c>
      <c r="CO121">
        <v>0</v>
      </c>
      <c r="CP121">
        <f t="shared" si="107"/>
        <v>222.88</v>
      </c>
      <c r="CQ121">
        <f t="shared" si="108"/>
        <v>0.13</v>
      </c>
      <c r="CR121">
        <f t="shared" si="109"/>
        <v>40.86</v>
      </c>
      <c r="CS121">
        <f t="shared" si="110"/>
        <v>8.1199999999999992</v>
      </c>
      <c r="CT121">
        <f t="shared" si="111"/>
        <v>14.73</v>
      </c>
      <c r="CU121">
        <f t="shared" si="112"/>
        <v>0</v>
      </c>
      <c r="CV121">
        <f t="shared" si="113"/>
        <v>1.07</v>
      </c>
      <c r="CW121">
        <f t="shared" si="114"/>
        <v>0</v>
      </c>
      <c r="CX121">
        <f t="shared" si="115"/>
        <v>0</v>
      </c>
      <c r="CY121">
        <f>((S121*BZ121)/100)</f>
        <v>65.990399999999994</v>
      </c>
      <c r="CZ121">
        <f>((S121*CA121)/100)</f>
        <v>41.244000000000007</v>
      </c>
      <c r="DC121" t="s">
        <v>3</v>
      </c>
      <c r="DD121" t="s">
        <v>3</v>
      </c>
      <c r="DE121" t="s">
        <v>3</v>
      </c>
      <c r="DF121" t="s">
        <v>3</v>
      </c>
      <c r="DG121" t="s">
        <v>3</v>
      </c>
      <c r="DH121" t="s">
        <v>3</v>
      </c>
      <c r="DI121" t="s">
        <v>3</v>
      </c>
      <c r="DJ121" t="s">
        <v>3</v>
      </c>
      <c r="DK121" t="s">
        <v>3</v>
      </c>
      <c r="DL121" t="s">
        <v>3</v>
      </c>
      <c r="DM121" t="s">
        <v>3</v>
      </c>
      <c r="DN121">
        <v>0</v>
      </c>
      <c r="DO121">
        <v>0</v>
      </c>
      <c r="DP121">
        <v>1</v>
      </c>
      <c r="DQ121">
        <v>1</v>
      </c>
      <c r="DU121">
        <v>1013</v>
      </c>
      <c r="DV121" t="s">
        <v>80</v>
      </c>
      <c r="DW121" t="s">
        <v>80</v>
      </c>
      <c r="DX121">
        <v>1</v>
      </c>
      <c r="EE121">
        <v>52538949</v>
      </c>
      <c r="EF121">
        <v>40</v>
      </c>
      <c r="EG121" t="s">
        <v>202</v>
      </c>
      <c r="EH121">
        <v>0</v>
      </c>
      <c r="EI121" t="s">
        <v>3</v>
      </c>
      <c r="EJ121">
        <v>2</v>
      </c>
      <c r="EK121">
        <v>329</v>
      </c>
      <c r="EL121" t="s">
        <v>203</v>
      </c>
      <c r="EM121" t="s">
        <v>204</v>
      </c>
      <c r="EO121" t="s">
        <v>3</v>
      </c>
      <c r="EQ121">
        <v>131072</v>
      </c>
      <c r="ER121">
        <v>55.72</v>
      </c>
      <c r="ES121">
        <v>0.13</v>
      </c>
      <c r="ET121">
        <v>40.86</v>
      </c>
      <c r="EU121">
        <v>8.1199999999999992</v>
      </c>
      <c r="EV121">
        <v>14.73</v>
      </c>
      <c r="EW121">
        <v>1.07</v>
      </c>
      <c r="EX121">
        <v>0</v>
      </c>
      <c r="EY121">
        <v>0</v>
      </c>
      <c r="FQ121">
        <v>0</v>
      </c>
      <c r="FR121">
        <f t="shared" si="116"/>
        <v>0</v>
      </c>
      <c r="FS121">
        <v>0</v>
      </c>
      <c r="FX121">
        <v>112</v>
      </c>
      <c r="FY121">
        <v>70</v>
      </c>
      <c r="GA121" t="s">
        <v>3</v>
      </c>
      <c r="GD121">
        <v>0</v>
      </c>
      <c r="GF121">
        <v>-1368185801</v>
      </c>
      <c r="GG121">
        <v>2</v>
      </c>
      <c r="GH121">
        <v>1</v>
      </c>
      <c r="GI121">
        <v>-2</v>
      </c>
      <c r="GJ121">
        <v>0</v>
      </c>
      <c r="GK121">
        <f>ROUND(R121*(R12)/100,2)</f>
        <v>56.84</v>
      </c>
      <c r="GL121">
        <f t="shared" si="117"/>
        <v>0</v>
      </c>
      <c r="GM121">
        <f t="shared" si="118"/>
        <v>386.95</v>
      </c>
      <c r="GN121">
        <f t="shared" si="119"/>
        <v>0</v>
      </c>
      <c r="GO121">
        <f t="shared" si="120"/>
        <v>386.95</v>
      </c>
      <c r="GP121">
        <f t="shared" si="121"/>
        <v>0</v>
      </c>
      <c r="GR121">
        <v>0</v>
      </c>
      <c r="GS121">
        <v>0</v>
      </c>
      <c r="GT121">
        <v>0</v>
      </c>
      <c r="GU121" t="s">
        <v>3</v>
      </c>
      <c r="GV121">
        <f t="shared" si="122"/>
        <v>0</v>
      </c>
      <c r="GW121">
        <v>1</v>
      </c>
      <c r="GX121">
        <f t="shared" si="123"/>
        <v>0</v>
      </c>
      <c r="HA121">
        <v>0</v>
      </c>
      <c r="HB121">
        <v>0</v>
      </c>
      <c r="HC121">
        <f t="shared" si="124"/>
        <v>0</v>
      </c>
      <c r="HE121" t="s">
        <v>3</v>
      </c>
      <c r="HF121" t="s">
        <v>3</v>
      </c>
      <c r="IK121">
        <v>0</v>
      </c>
    </row>
    <row r="122" spans="1:245" x14ac:dyDescent="0.2">
      <c r="A122">
        <v>17</v>
      </c>
      <c r="B122">
        <v>1</v>
      </c>
      <c r="C122">
        <f>ROW(SmtRes!A146)</f>
        <v>146</v>
      </c>
      <c r="D122">
        <f>ROW(EtalonRes!A140)</f>
        <v>140</v>
      </c>
      <c r="E122" t="s">
        <v>215</v>
      </c>
      <c r="F122" t="s">
        <v>216</v>
      </c>
      <c r="G122" t="s">
        <v>217</v>
      </c>
      <c r="H122" t="s">
        <v>80</v>
      </c>
      <c r="I122">
        <v>4</v>
      </c>
      <c r="J122">
        <v>0</v>
      </c>
      <c r="O122">
        <f t="shared" si="87"/>
        <v>3023.01</v>
      </c>
      <c r="P122">
        <f t="shared" si="88"/>
        <v>3.04</v>
      </c>
      <c r="Q122">
        <f t="shared" si="89"/>
        <v>1557.58</v>
      </c>
      <c r="R122">
        <f t="shared" si="90"/>
        <v>806.15</v>
      </c>
      <c r="S122">
        <f t="shared" si="91"/>
        <v>1462.39</v>
      </c>
      <c r="T122">
        <f t="shared" si="92"/>
        <v>0</v>
      </c>
      <c r="U122">
        <f t="shared" si="93"/>
        <v>4.28</v>
      </c>
      <c r="V122">
        <f t="shared" si="94"/>
        <v>0</v>
      </c>
      <c r="W122">
        <f t="shared" si="95"/>
        <v>0</v>
      </c>
      <c r="X122">
        <f t="shared" si="96"/>
        <v>1316.15</v>
      </c>
      <c r="Y122">
        <f t="shared" si="97"/>
        <v>628.83000000000004</v>
      </c>
      <c r="AA122">
        <v>53286460</v>
      </c>
      <c r="AB122">
        <f t="shared" si="98"/>
        <v>55.72</v>
      </c>
      <c r="AC122">
        <f t="shared" si="99"/>
        <v>0.13</v>
      </c>
      <c r="AD122">
        <f t="shared" si="100"/>
        <v>40.86</v>
      </c>
      <c r="AE122">
        <f t="shared" si="101"/>
        <v>8.1199999999999992</v>
      </c>
      <c r="AF122">
        <f t="shared" si="102"/>
        <v>14.73</v>
      </c>
      <c r="AG122">
        <f t="shared" si="103"/>
        <v>0</v>
      </c>
      <c r="AH122">
        <f t="shared" si="104"/>
        <v>1.07</v>
      </c>
      <c r="AI122">
        <f t="shared" si="105"/>
        <v>0</v>
      </c>
      <c r="AJ122">
        <f t="shared" si="106"/>
        <v>0</v>
      </c>
      <c r="AK122">
        <v>55.72</v>
      </c>
      <c r="AL122">
        <v>0.13</v>
      </c>
      <c r="AM122">
        <v>40.86</v>
      </c>
      <c r="AN122">
        <v>8.1199999999999992</v>
      </c>
      <c r="AO122">
        <v>14.73</v>
      </c>
      <c r="AP122">
        <v>0</v>
      </c>
      <c r="AQ122">
        <v>1.07</v>
      </c>
      <c r="AR122">
        <v>0</v>
      </c>
      <c r="AS122">
        <v>0</v>
      </c>
      <c r="AT122">
        <v>90</v>
      </c>
      <c r="AU122">
        <v>43</v>
      </c>
      <c r="AV122">
        <v>1</v>
      </c>
      <c r="AW122">
        <v>1</v>
      </c>
      <c r="AZ122">
        <v>1</v>
      </c>
      <c r="BA122">
        <v>24.82</v>
      </c>
      <c r="BB122">
        <v>9.5299999999999994</v>
      </c>
      <c r="BC122">
        <v>5.85</v>
      </c>
      <c r="BD122" t="s">
        <v>3</v>
      </c>
      <c r="BE122" t="s">
        <v>3</v>
      </c>
      <c r="BF122" t="s">
        <v>3</v>
      </c>
      <c r="BG122" t="s">
        <v>3</v>
      </c>
      <c r="BH122">
        <v>0</v>
      </c>
      <c r="BI122">
        <v>2</v>
      </c>
      <c r="BJ122" t="s">
        <v>218</v>
      </c>
      <c r="BM122">
        <v>329</v>
      </c>
      <c r="BN122">
        <v>0</v>
      </c>
      <c r="BO122" t="s">
        <v>216</v>
      </c>
      <c r="BP122">
        <v>1</v>
      </c>
      <c r="BQ122">
        <v>40</v>
      </c>
      <c r="BR122">
        <v>0</v>
      </c>
      <c r="BS122">
        <v>24.82</v>
      </c>
      <c r="BT122">
        <v>1</v>
      </c>
      <c r="BU122">
        <v>1</v>
      </c>
      <c r="BV122">
        <v>1</v>
      </c>
      <c r="BW122">
        <v>1</v>
      </c>
      <c r="BX122">
        <v>1</v>
      </c>
      <c r="BY122" t="s">
        <v>3</v>
      </c>
      <c r="BZ122">
        <v>90</v>
      </c>
      <c r="CA122">
        <v>43</v>
      </c>
      <c r="CE122">
        <v>30</v>
      </c>
      <c r="CF122">
        <v>0</v>
      </c>
      <c r="CG122">
        <v>0</v>
      </c>
      <c r="CM122">
        <v>0</v>
      </c>
      <c r="CN122" t="s">
        <v>3</v>
      </c>
      <c r="CO122">
        <v>0</v>
      </c>
      <c r="CP122">
        <f t="shared" si="107"/>
        <v>3023.01</v>
      </c>
      <c r="CQ122">
        <f t="shared" si="108"/>
        <v>0.76</v>
      </c>
      <c r="CR122">
        <f t="shared" si="109"/>
        <v>389.4</v>
      </c>
      <c r="CS122">
        <f t="shared" si="110"/>
        <v>201.54</v>
      </c>
      <c r="CT122">
        <f t="shared" si="111"/>
        <v>365.6</v>
      </c>
      <c r="CU122">
        <f t="shared" si="112"/>
        <v>0</v>
      </c>
      <c r="CV122">
        <f t="shared" si="113"/>
        <v>1.07</v>
      </c>
      <c r="CW122">
        <f t="shared" si="114"/>
        <v>0</v>
      </c>
      <c r="CX122">
        <f t="shared" si="115"/>
        <v>0</v>
      </c>
      <c r="CY122">
        <f>S122*(BZ122/100)</f>
        <v>1316.1510000000001</v>
      </c>
      <c r="CZ122">
        <f>S122*(CA122/100)</f>
        <v>628.82770000000005</v>
      </c>
      <c r="DC122" t="s">
        <v>3</v>
      </c>
      <c r="DD122" t="s">
        <v>3</v>
      </c>
      <c r="DE122" t="s">
        <v>3</v>
      </c>
      <c r="DF122" t="s">
        <v>3</v>
      </c>
      <c r="DG122" t="s">
        <v>3</v>
      </c>
      <c r="DH122" t="s">
        <v>3</v>
      </c>
      <c r="DI122" t="s">
        <v>3</v>
      </c>
      <c r="DJ122" t="s">
        <v>3</v>
      </c>
      <c r="DK122" t="s">
        <v>3</v>
      </c>
      <c r="DL122" t="s">
        <v>3</v>
      </c>
      <c r="DM122" t="s">
        <v>3</v>
      </c>
      <c r="DN122">
        <v>112</v>
      </c>
      <c r="DO122">
        <v>70</v>
      </c>
      <c r="DP122">
        <v>1</v>
      </c>
      <c r="DQ122">
        <v>1</v>
      </c>
      <c r="DU122">
        <v>1013</v>
      </c>
      <c r="DV122" t="s">
        <v>80</v>
      </c>
      <c r="DW122" t="s">
        <v>80</v>
      </c>
      <c r="DX122">
        <v>1</v>
      </c>
      <c r="EE122">
        <v>52538949</v>
      </c>
      <c r="EF122">
        <v>40</v>
      </c>
      <c r="EG122" t="s">
        <v>202</v>
      </c>
      <c r="EH122">
        <v>0</v>
      </c>
      <c r="EI122" t="s">
        <v>3</v>
      </c>
      <c r="EJ122">
        <v>2</v>
      </c>
      <c r="EK122">
        <v>329</v>
      </c>
      <c r="EL122" t="s">
        <v>203</v>
      </c>
      <c r="EM122" t="s">
        <v>204</v>
      </c>
      <c r="EO122" t="s">
        <v>3</v>
      </c>
      <c r="EQ122">
        <v>131072</v>
      </c>
      <c r="ER122">
        <v>55.72</v>
      </c>
      <c r="ES122">
        <v>0.13</v>
      </c>
      <c r="ET122">
        <v>40.86</v>
      </c>
      <c r="EU122">
        <v>8.1199999999999992</v>
      </c>
      <c r="EV122">
        <v>14.73</v>
      </c>
      <c r="EW122">
        <v>1.07</v>
      </c>
      <c r="EX122">
        <v>0</v>
      </c>
      <c r="EY122">
        <v>0</v>
      </c>
      <c r="FQ122">
        <v>0</v>
      </c>
      <c r="FR122">
        <f t="shared" si="116"/>
        <v>0</v>
      </c>
      <c r="FS122">
        <v>0</v>
      </c>
      <c r="FX122">
        <v>112</v>
      </c>
      <c r="FY122">
        <v>70</v>
      </c>
      <c r="GA122" t="s">
        <v>3</v>
      </c>
      <c r="GD122">
        <v>0</v>
      </c>
      <c r="GF122">
        <v>-1368185801</v>
      </c>
      <c r="GG122">
        <v>2</v>
      </c>
      <c r="GH122">
        <v>1</v>
      </c>
      <c r="GI122">
        <v>2</v>
      </c>
      <c r="GJ122">
        <v>0</v>
      </c>
      <c r="GK122">
        <f>ROUND(R122*(S12)/100,2)</f>
        <v>1265.6600000000001</v>
      </c>
      <c r="GL122">
        <f t="shared" si="117"/>
        <v>0</v>
      </c>
      <c r="GM122">
        <f t="shared" si="118"/>
        <v>6233.65</v>
      </c>
      <c r="GN122">
        <f t="shared" si="119"/>
        <v>0</v>
      </c>
      <c r="GO122">
        <f t="shared" si="120"/>
        <v>6233.65</v>
      </c>
      <c r="GP122">
        <f t="shared" si="121"/>
        <v>0</v>
      </c>
      <c r="GR122">
        <v>0</v>
      </c>
      <c r="GS122">
        <v>3</v>
      </c>
      <c r="GT122">
        <v>0</v>
      </c>
      <c r="GU122" t="s">
        <v>3</v>
      </c>
      <c r="GV122">
        <f t="shared" si="122"/>
        <v>0</v>
      </c>
      <c r="GW122">
        <v>1</v>
      </c>
      <c r="GX122">
        <f t="shared" si="123"/>
        <v>0</v>
      </c>
      <c r="HA122">
        <v>0</v>
      </c>
      <c r="HB122">
        <v>0</v>
      </c>
      <c r="HC122">
        <f t="shared" si="124"/>
        <v>0</v>
      </c>
      <c r="HE122" t="s">
        <v>3</v>
      </c>
      <c r="HF122" t="s">
        <v>3</v>
      </c>
      <c r="IK122">
        <v>0</v>
      </c>
    </row>
    <row r="123" spans="1:245" x14ac:dyDescent="0.2">
      <c r="A123">
        <v>18</v>
      </c>
      <c r="B123">
        <v>1</v>
      </c>
      <c r="C123">
        <v>142</v>
      </c>
      <c r="E123" t="s">
        <v>219</v>
      </c>
      <c r="F123" t="s">
        <v>61</v>
      </c>
      <c r="G123" t="s">
        <v>220</v>
      </c>
      <c r="H123" t="s">
        <v>63</v>
      </c>
      <c r="I123">
        <f>I121*J123</f>
        <v>2</v>
      </c>
      <c r="J123">
        <v>0.5</v>
      </c>
      <c r="O123">
        <f t="shared" si="87"/>
        <v>11545.72</v>
      </c>
      <c r="P123">
        <f t="shared" si="88"/>
        <v>11545.72</v>
      </c>
      <c r="Q123">
        <f t="shared" si="89"/>
        <v>0</v>
      </c>
      <c r="R123">
        <f t="shared" si="90"/>
        <v>0</v>
      </c>
      <c r="S123">
        <f t="shared" si="91"/>
        <v>0</v>
      </c>
      <c r="T123">
        <f t="shared" si="92"/>
        <v>0</v>
      </c>
      <c r="U123">
        <f t="shared" si="93"/>
        <v>0</v>
      </c>
      <c r="V123">
        <f t="shared" si="94"/>
        <v>0</v>
      </c>
      <c r="W123">
        <f t="shared" si="95"/>
        <v>0</v>
      </c>
      <c r="X123">
        <f t="shared" si="96"/>
        <v>0</v>
      </c>
      <c r="Y123">
        <f t="shared" si="97"/>
        <v>0</v>
      </c>
      <c r="AA123">
        <v>53286459</v>
      </c>
      <c r="AB123">
        <f t="shared" si="98"/>
        <v>5772.86</v>
      </c>
      <c r="AC123">
        <f t="shared" si="99"/>
        <v>5772.86</v>
      </c>
      <c r="AD123">
        <f t="shared" si="100"/>
        <v>0</v>
      </c>
      <c r="AE123">
        <f t="shared" si="101"/>
        <v>0</v>
      </c>
      <c r="AF123">
        <f t="shared" si="102"/>
        <v>0</v>
      </c>
      <c r="AG123">
        <f t="shared" si="103"/>
        <v>0</v>
      </c>
      <c r="AH123">
        <f t="shared" si="104"/>
        <v>0</v>
      </c>
      <c r="AI123">
        <f t="shared" si="105"/>
        <v>0</v>
      </c>
      <c r="AJ123">
        <f t="shared" si="106"/>
        <v>0</v>
      </c>
      <c r="AK123">
        <v>5772.8600000000006</v>
      </c>
      <c r="AL123">
        <v>5772.8600000000006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112</v>
      </c>
      <c r="AU123">
        <v>70</v>
      </c>
      <c r="AV123">
        <v>1</v>
      </c>
      <c r="AW123">
        <v>1</v>
      </c>
      <c r="AZ123">
        <v>1</v>
      </c>
      <c r="BA123">
        <v>1</v>
      </c>
      <c r="BB123">
        <v>1</v>
      </c>
      <c r="BC123">
        <v>1</v>
      </c>
      <c r="BD123" t="s">
        <v>3</v>
      </c>
      <c r="BE123" t="s">
        <v>3</v>
      </c>
      <c r="BF123" t="s">
        <v>3</v>
      </c>
      <c r="BG123" t="s">
        <v>3</v>
      </c>
      <c r="BH123">
        <v>3</v>
      </c>
      <c r="BI123">
        <v>2</v>
      </c>
      <c r="BJ123" t="s">
        <v>3</v>
      </c>
      <c r="BM123">
        <v>329</v>
      </c>
      <c r="BN123">
        <v>0</v>
      </c>
      <c r="BO123" t="s">
        <v>3</v>
      </c>
      <c r="BP123">
        <v>0</v>
      </c>
      <c r="BQ123">
        <v>40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3</v>
      </c>
      <c r="BZ123">
        <v>112</v>
      </c>
      <c r="CA123">
        <v>70</v>
      </c>
      <c r="CE123">
        <v>30</v>
      </c>
      <c r="CF123">
        <v>0</v>
      </c>
      <c r="CG123">
        <v>0</v>
      </c>
      <c r="CM123">
        <v>0</v>
      </c>
      <c r="CN123" t="s">
        <v>3</v>
      </c>
      <c r="CO123">
        <v>0</v>
      </c>
      <c r="CP123">
        <f t="shared" si="107"/>
        <v>11545.72</v>
      </c>
      <c r="CQ123">
        <f t="shared" si="108"/>
        <v>5772.86</v>
      </c>
      <c r="CR123">
        <f t="shared" si="109"/>
        <v>0</v>
      </c>
      <c r="CS123">
        <f t="shared" si="110"/>
        <v>0</v>
      </c>
      <c r="CT123">
        <f t="shared" si="111"/>
        <v>0</v>
      </c>
      <c r="CU123">
        <f t="shared" si="112"/>
        <v>0</v>
      </c>
      <c r="CV123">
        <f t="shared" si="113"/>
        <v>0</v>
      </c>
      <c r="CW123">
        <f t="shared" si="114"/>
        <v>0</v>
      </c>
      <c r="CX123">
        <f t="shared" si="115"/>
        <v>0</v>
      </c>
      <c r="CY123">
        <f>((S123*BZ123)/100)</f>
        <v>0</v>
      </c>
      <c r="CZ123">
        <f>((S123*CA123)/100)</f>
        <v>0</v>
      </c>
      <c r="DC123" t="s">
        <v>3</v>
      </c>
      <c r="DD123" t="s">
        <v>3</v>
      </c>
      <c r="DE123" t="s">
        <v>3</v>
      </c>
      <c r="DF123" t="s">
        <v>3</v>
      </c>
      <c r="DG123" t="s">
        <v>3</v>
      </c>
      <c r="DH123" t="s">
        <v>3</v>
      </c>
      <c r="DI123" t="s">
        <v>3</v>
      </c>
      <c r="DJ123" t="s">
        <v>3</v>
      </c>
      <c r="DK123" t="s">
        <v>3</v>
      </c>
      <c r="DL123" t="s">
        <v>3</v>
      </c>
      <c r="DM123" t="s">
        <v>3</v>
      </c>
      <c r="DN123">
        <v>0</v>
      </c>
      <c r="DO123">
        <v>0</v>
      </c>
      <c r="DP123">
        <v>1</v>
      </c>
      <c r="DQ123">
        <v>1</v>
      </c>
      <c r="DU123">
        <v>1013</v>
      </c>
      <c r="DV123" t="s">
        <v>63</v>
      </c>
      <c r="DW123" t="s">
        <v>63</v>
      </c>
      <c r="DX123">
        <v>1</v>
      </c>
      <c r="EE123">
        <v>52538949</v>
      </c>
      <c r="EF123">
        <v>40</v>
      </c>
      <c r="EG123" t="s">
        <v>202</v>
      </c>
      <c r="EH123">
        <v>0</v>
      </c>
      <c r="EI123" t="s">
        <v>3</v>
      </c>
      <c r="EJ123">
        <v>2</v>
      </c>
      <c r="EK123">
        <v>329</v>
      </c>
      <c r="EL123" t="s">
        <v>203</v>
      </c>
      <c r="EM123" t="s">
        <v>204</v>
      </c>
      <c r="EO123" t="s">
        <v>3</v>
      </c>
      <c r="EQ123">
        <v>786432</v>
      </c>
      <c r="ER123">
        <v>0</v>
      </c>
      <c r="ES123">
        <v>5772.8600000000006</v>
      </c>
      <c r="ET123">
        <v>0</v>
      </c>
      <c r="EU123">
        <v>0</v>
      </c>
      <c r="EV123">
        <v>0</v>
      </c>
      <c r="EW123">
        <v>0</v>
      </c>
      <c r="EX123">
        <v>0</v>
      </c>
      <c r="FQ123">
        <v>0</v>
      </c>
      <c r="FR123">
        <f t="shared" si="116"/>
        <v>0</v>
      </c>
      <c r="FS123">
        <v>0</v>
      </c>
      <c r="FX123">
        <v>112</v>
      </c>
      <c r="FY123">
        <v>70</v>
      </c>
      <c r="GA123" t="s">
        <v>221</v>
      </c>
      <c r="GD123">
        <v>0</v>
      </c>
      <c r="GF123">
        <v>-2031598535</v>
      </c>
      <c r="GG123">
        <v>2</v>
      </c>
      <c r="GH123">
        <v>4</v>
      </c>
      <c r="GI123">
        <v>-2</v>
      </c>
      <c r="GJ123">
        <v>0</v>
      </c>
      <c r="GK123">
        <f>ROUND(R123*(R12)/100,2)</f>
        <v>0</v>
      </c>
      <c r="GL123">
        <f t="shared" si="117"/>
        <v>0</v>
      </c>
      <c r="GM123">
        <f t="shared" si="118"/>
        <v>11545.72</v>
      </c>
      <c r="GN123">
        <f t="shared" si="119"/>
        <v>0</v>
      </c>
      <c r="GO123">
        <f t="shared" si="120"/>
        <v>11545.72</v>
      </c>
      <c r="GP123">
        <f t="shared" si="121"/>
        <v>0</v>
      </c>
      <c r="GR123">
        <v>0</v>
      </c>
      <c r="GS123">
        <v>2</v>
      </c>
      <c r="GT123">
        <v>0</v>
      </c>
      <c r="GU123" t="s">
        <v>3</v>
      </c>
      <c r="GV123">
        <f t="shared" si="122"/>
        <v>0</v>
      </c>
      <c r="GW123">
        <v>1</v>
      </c>
      <c r="GX123">
        <f t="shared" si="123"/>
        <v>0</v>
      </c>
      <c r="HA123">
        <v>0</v>
      </c>
      <c r="HB123">
        <v>0</v>
      </c>
      <c r="HC123">
        <f t="shared" si="124"/>
        <v>0</v>
      </c>
      <c r="HE123" t="s">
        <v>31</v>
      </c>
      <c r="HF123" t="s">
        <v>65</v>
      </c>
      <c r="IK123">
        <v>0</v>
      </c>
    </row>
    <row r="124" spans="1:245" x14ac:dyDescent="0.2">
      <c r="A124">
        <v>18</v>
      </c>
      <c r="B124">
        <v>1</v>
      </c>
      <c r="C124">
        <v>145</v>
      </c>
      <c r="E124" t="s">
        <v>219</v>
      </c>
      <c r="F124" t="s">
        <v>61</v>
      </c>
      <c r="G124" t="s">
        <v>220</v>
      </c>
      <c r="H124" t="s">
        <v>63</v>
      </c>
      <c r="I124">
        <f>I122*J124</f>
        <v>2</v>
      </c>
      <c r="J124">
        <v>0.5</v>
      </c>
      <c r="O124">
        <f t="shared" si="87"/>
        <v>65233.32</v>
      </c>
      <c r="P124">
        <f t="shared" si="88"/>
        <v>65233.32</v>
      </c>
      <c r="Q124">
        <f t="shared" si="89"/>
        <v>0</v>
      </c>
      <c r="R124">
        <f t="shared" si="90"/>
        <v>0</v>
      </c>
      <c r="S124">
        <f t="shared" si="91"/>
        <v>0</v>
      </c>
      <c r="T124">
        <f t="shared" si="92"/>
        <v>0</v>
      </c>
      <c r="U124">
        <f t="shared" si="93"/>
        <v>0</v>
      </c>
      <c r="V124">
        <f t="shared" si="94"/>
        <v>0</v>
      </c>
      <c r="W124">
        <f t="shared" si="95"/>
        <v>0</v>
      </c>
      <c r="X124">
        <f t="shared" si="96"/>
        <v>0</v>
      </c>
      <c r="Y124">
        <f t="shared" si="97"/>
        <v>0</v>
      </c>
      <c r="AA124">
        <v>53286460</v>
      </c>
      <c r="AB124">
        <f t="shared" si="98"/>
        <v>5772.86</v>
      </c>
      <c r="AC124">
        <f t="shared" si="99"/>
        <v>5772.86</v>
      </c>
      <c r="AD124">
        <f t="shared" si="100"/>
        <v>0</v>
      </c>
      <c r="AE124">
        <f t="shared" si="101"/>
        <v>0</v>
      </c>
      <c r="AF124">
        <f t="shared" si="102"/>
        <v>0</v>
      </c>
      <c r="AG124">
        <f t="shared" si="103"/>
        <v>0</v>
      </c>
      <c r="AH124">
        <f t="shared" si="104"/>
        <v>0</v>
      </c>
      <c r="AI124">
        <f t="shared" si="105"/>
        <v>0</v>
      </c>
      <c r="AJ124">
        <f t="shared" si="106"/>
        <v>0</v>
      </c>
      <c r="AK124">
        <v>5772.8600000000006</v>
      </c>
      <c r="AL124">
        <v>5772.8600000000006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1</v>
      </c>
      <c r="AW124">
        <v>1</v>
      </c>
      <c r="AZ124">
        <v>1</v>
      </c>
      <c r="BA124">
        <v>1</v>
      </c>
      <c r="BB124">
        <v>1</v>
      </c>
      <c r="BC124">
        <v>5.65</v>
      </c>
      <c r="BD124" t="s">
        <v>3</v>
      </c>
      <c r="BE124" t="s">
        <v>3</v>
      </c>
      <c r="BF124" t="s">
        <v>3</v>
      </c>
      <c r="BG124" t="s">
        <v>3</v>
      </c>
      <c r="BH124">
        <v>3</v>
      </c>
      <c r="BI124">
        <v>2</v>
      </c>
      <c r="BJ124" t="s">
        <v>3</v>
      </c>
      <c r="BM124">
        <v>329</v>
      </c>
      <c r="BN124">
        <v>0</v>
      </c>
      <c r="BO124" t="s">
        <v>3</v>
      </c>
      <c r="BP124">
        <v>0</v>
      </c>
      <c r="BQ124">
        <v>40</v>
      </c>
      <c r="BR124">
        <v>0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Y124" t="s">
        <v>3</v>
      </c>
      <c r="BZ124">
        <v>0</v>
      </c>
      <c r="CA124">
        <v>0</v>
      </c>
      <c r="CE124">
        <v>30</v>
      </c>
      <c r="CF124">
        <v>0</v>
      </c>
      <c r="CG124">
        <v>0</v>
      </c>
      <c r="CM124">
        <v>0</v>
      </c>
      <c r="CN124" t="s">
        <v>3</v>
      </c>
      <c r="CO124">
        <v>0</v>
      </c>
      <c r="CP124">
        <f t="shared" si="107"/>
        <v>65233.32</v>
      </c>
      <c r="CQ124">
        <f t="shared" si="108"/>
        <v>32616.66</v>
      </c>
      <c r="CR124">
        <f t="shared" si="109"/>
        <v>0</v>
      </c>
      <c r="CS124">
        <f t="shared" si="110"/>
        <v>0</v>
      </c>
      <c r="CT124">
        <f t="shared" si="111"/>
        <v>0</v>
      </c>
      <c r="CU124">
        <f t="shared" si="112"/>
        <v>0</v>
      </c>
      <c r="CV124">
        <f t="shared" si="113"/>
        <v>0</v>
      </c>
      <c r="CW124">
        <f t="shared" si="114"/>
        <v>0</v>
      </c>
      <c r="CX124">
        <f t="shared" si="115"/>
        <v>0</v>
      </c>
      <c r="CY124">
        <f>S124*(BZ124/100)</f>
        <v>0</v>
      </c>
      <c r="CZ124">
        <f>S124*(CA124/100)</f>
        <v>0</v>
      </c>
      <c r="DC124" t="s">
        <v>3</v>
      </c>
      <c r="DD124" t="s">
        <v>3</v>
      </c>
      <c r="DE124" t="s">
        <v>3</v>
      </c>
      <c r="DF124" t="s">
        <v>3</v>
      </c>
      <c r="DG124" t="s">
        <v>3</v>
      </c>
      <c r="DH124" t="s">
        <v>3</v>
      </c>
      <c r="DI124" t="s">
        <v>3</v>
      </c>
      <c r="DJ124" t="s">
        <v>3</v>
      </c>
      <c r="DK124" t="s">
        <v>3</v>
      </c>
      <c r="DL124" t="s">
        <v>3</v>
      </c>
      <c r="DM124" t="s">
        <v>3</v>
      </c>
      <c r="DN124">
        <v>112</v>
      </c>
      <c r="DO124">
        <v>70</v>
      </c>
      <c r="DP124">
        <v>1</v>
      </c>
      <c r="DQ124">
        <v>1</v>
      </c>
      <c r="DU124">
        <v>1013</v>
      </c>
      <c r="DV124" t="s">
        <v>63</v>
      </c>
      <c r="DW124" t="s">
        <v>63</v>
      </c>
      <c r="DX124">
        <v>1</v>
      </c>
      <c r="EE124">
        <v>52538949</v>
      </c>
      <c r="EF124">
        <v>40</v>
      </c>
      <c r="EG124" t="s">
        <v>202</v>
      </c>
      <c r="EH124">
        <v>0</v>
      </c>
      <c r="EI124" t="s">
        <v>3</v>
      </c>
      <c r="EJ124">
        <v>2</v>
      </c>
      <c r="EK124">
        <v>329</v>
      </c>
      <c r="EL124" t="s">
        <v>203</v>
      </c>
      <c r="EM124" t="s">
        <v>204</v>
      </c>
      <c r="EO124" t="s">
        <v>3</v>
      </c>
      <c r="EQ124">
        <v>786432</v>
      </c>
      <c r="ER124">
        <v>5772.8600000000006</v>
      </c>
      <c r="ES124">
        <v>5772.8600000000006</v>
      </c>
      <c r="ET124">
        <v>0</v>
      </c>
      <c r="EU124">
        <v>0</v>
      </c>
      <c r="EV124">
        <v>0</v>
      </c>
      <c r="EW124">
        <v>0</v>
      </c>
      <c r="EX124">
        <v>0</v>
      </c>
      <c r="EZ124">
        <v>5</v>
      </c>
      <c r="FC124">
        <v>1</v>
      </c>
      <c r="FD124">
        <v>18</v>
      </c>
      <c r="FF124">
        <v>38000</v>
      </c>
      <c r="FQ124">
        <v>0</v>
      </c>
      <c r="FR124">
        <f t="shared" si="116"/>
        <v>0</v>
      </c>
      <c r="FS124">
        <v>0</v>
      </c>
      <c r="FX124">
        <v>112</v>
      </c>
      <c r="FY124">
        <v>70</v>
      </c>
      <c r="GA124" t="s">
        <v>221</v>
      </c>
      <c r="GD124">
        <v>0</v>
      </c>
      <c r="GF124">
        <v>-2031598535</v>
      </c>
      <c r="GG124">
        <v>2</v>
      </c>
      <c r="GH124">
        <v>3</v>
      </c>
      <c r="GI124">
        <v>5</v>
      </c>
      <c r="GJ124">
        <v>0</v>
      </c>
      <c r="GK124">
        <f>ROUND(R124*(S12)/100,2)</f>
        <v>0</v>
      </c>
      <c r="GL124">
        <f t="shared" si="117"/>
        <v>0</v>
      </c>
      <c r="GM124">
        <f t="shared" si="118"/>
        <v>65233.32</v>
      </c>
      <c r="GN124">
        <f t="shared" si="119"/>
        <v>0</v>
      </c>
      <c r="GO124">
        <f t="shared" si="120"/>
        <v>65233.32</v>
      </c>
      <c r="GP124">
        <f t="shared" si="121"/>
        <v>0</v>
      </c>
      <c r="GR124">
        <v>1</v>
      </c>
      <c r="GS124">
        <v>1</v>
      </c>
      <c r="GT124">
        <v>0</v>
      </c>
      <c r="GU124" t="s">
        <v>3</v>
      </c>
      <c r="GV124">
        <f t="shared" si="122"/>
        <v>0</v>
      </c>
      <c r="GW124">
        <v>1</v>
      </c>
      <c r="GX124">
        <f t="shared" si="123"/>
        <v>0</v>
      </c>
      <c r="HA124">
        <v>0</v>
      </c>
      <c r="HB124">
        <v>0</v>
      </c>
      <c r="HC124">
        <f t="shared" si="124"/>
        <v>0</v>
      </c>
      <c r="HE124" t="s">
        <v>31</v>
      </c>
      <c r="HF124" t="s">
        <v>65</v>
      </c>
      <c r="IK124">
        <v>0</v>
      </c>
    </row>
    <row r="125" spans="1:245" x14ac:dyDescent="0.2">
      <c r="A125">
        <v>18</v>
      </c>
      <c r="B125">
        <v>1</v>
      </c>
      <c r="C125">
        <v>143</v>
      </c>
      <c r="E125" t="s">
        <v>222</v>
      </c>
      <c r="F125" t="s">
        <v>61</v>
      </c>
      <c r="G125" t="s">
        <v>223</v>
      </c>
      <c r="H125" t="s">
        <v>63</v>
      </c>
      <c r="I125">
        <f>I121*J125</f>
        <v>2</v>
      </c>
      <c r="J125">
        <v>0.5</v>
      </c>
      <c r="O125">
        <f t="shared" si="87"/>
        <v>15465.18</v>
      </c>
      <c r="P125">
        <f t="shared" si="88"/>
        <v>15465.18</v>
      </c>
      <c r="Q125">
        <f t="shared" si="89"/>
        <v>0</v>
      </c>
      <c r="R125">
        <f t="shared" si="90"/>
        <v>0</v>
      </c>
      <c r="S125">
        <f t="shared" si="91"/>
        <v>0</v>
      </c>
      <c r="T125">
        <f t="shared" si="92"/>
        <v>0</v>
      </c>
      <c r="U125">
        <f t="shared" si="93"/>
        <v>0</v>
      </c>
      <c r="V125">
        <f t="shared" si="94"/>
        <v>0</v>
      </c>
      <c r="W125">
        <f t="shared" si="95"/>
        <v>0</v>
      </c>
      <c r="X125">
        <f t="shared" si="96"/>
        <v>0</v>
      </c>
      <c r="Y125">
        <f t="shared" si="97"/>
        <v>0</v>
      </c>
      <c r="AA125">
        <v>53286459</v>
      </c>
      <c r="AB125">
        <f t="shared" si="98"/>
        <v>7732.59</v>
      </c>
      <c r="AC125">
        <f t="shared" si="99"/>
        <v>7732.59</v>
      </c>
      <c r="AD125">
        <f t="shared" si="100"/>
        <v>0</v>
      </c>
      <c r="AE125">
        <f t="shared" si="101"/>
        <v>0</v>
      </c>
      <c r="AF125">
        <f t="shared" si="102"/>
        <v>0</v>
      </c>
      <c r="AG125">
        <f t="shared" si="103"/>
        <v>0</v>
      </c>
      <c r="AH125">
        <f t="shared" si="104"/>
        <v>0</v>
      </c>
      <c r="AI125">
        <f t="shared" si="105"/>
        <v>0</v>
      </c>
      <c r="AJ125">
        <f t="shared" si="106"/>
        <v>0</v>
      </c>
      <c r="AK125">
        <v>7732.59</v>
      </c>
      <c r="AL125">
        <v>7732.59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112</v>
      </c>
      <c r="AU125">
        <v>70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v>1</v>
      </c>
      <c r="BD125" t="s">
        <v>3</v>
      </c>
      <c r="BE125" t="s">
        <v>3</v>
      </c>
      <c r="BF125" t="s">
        <v>3</v>
      </c>
      <c r="BG125" t="s">
        <v>3</v>
      </c>
      <c r="BH125">
        <v>3</v>
      </c>
      <c r="BI125">
        <v>2</v>
      </c>
      <c r="BJ125" t="s">
        <v>3</v>
      </c>
      <c r="BM125">
        <v>329</v>
      </c>
      <c r="BN125">
        <v>0</v>
      </c>
      <c r="BO125" t="s">
        <v>3</v>
      </c>
      <c r="BP125">
        <v>0</v>
      </c>
      <c r="BQ125">
        <v>40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3</v>
      </c>
      <c r="BZ125">
        <v>112</v>
      </c>
      <c r="CA125">
        <v>70</v>
      </c>
      <c r="CE125">
        <v>30</v>
      </c>
      <c r="CF125">
        <v>0</v>
      </c>
      <c r="CG125">
        <v>0</v>
      </c>
      <c r="CM125">
        <v>0</v>
      </c>
      <c r="CN125" t="s">
        <v>3</v>
      </c>
      <c r="CO125">
        <v>0</v>
      </c>
      <c r="CP125">
        <f t="shared" si="107"/>
        <v>15465.18</v>
      </c>
      <c r="CQ125">
        <f t="shared" si="108"/>
        <v>7732.59</v>
      </c>
      <c r="CR125">
        <f t="shared" si="109"/>
        <v>0</v>
      </c>
      <c r="CS125">
        <f t="shared" si="110"/>
        <v>0</v>
      </c>
      <c r="CT125">
        <f t="shared" si="111"/>
        <v>0</v>
      </c>
      <c r="CU125">
        <f t="shared" si="112"/>
        <v>0</v>
      </c>
      <c r="CV125">
        <f t="shared" si="113"/>
        <v>0</v>
      </c>
      <c r="CW125">
        <f t="shared" si="114"/>
        <v>0</v>
      </c>
      <c r="CX125">
        <f t="shared" si="115"/>
        <v>0</v>
      </c>
      <c r="CY125">
        <f>((S125*BZ125)/100)</f>
        <v>0</v>
      </c>
      <c r="CZ125">
        <f>((S125*CA125)/100)</f>
        <v>0</v>
      </c>
      <c r="DC125" t="s">
        <v>3</v>
      </c>
      <c r="DD125" t="s">
        <v>3</v>
      </c>
      <c r="DE125" t="s">
        <v>3</v>
      </c>
      <c r="DF125" t="s">
        <v>3</v>
      </c>
      <c r="DG125" t="s">
        <v>3</v>
      </c>
      <c r="DH125" t="s">
        <v>3</v>
      </c>
      <c r="DI125" t="s">
        <v>3</v>
      </c>
      <c r="DJ125" t="s">
        <v>3</v>
      </c>
      <c r="DK125" t="s">
        <v>3</v>
      </c>
      <c r="DL125" t="s">
        <v>3</v>
      </c>
      <c r="DM125" t="s">
        <v>3</v>
      </c>
      <c r="DN125">
        <v>0</v>
      </c>
      <c r="DO125">
        <v>0</v>
      </c>
      <c r="DP125">
        <v>1</v>
      </c>
      <c r="DQ125">
        <v>1</v>
      </c>
      <c r="DU125">
        <v>1013</v>
      </c>
      <c r="DV125" t="s">
        <v>63</v>
      </c>
      <c r="DW125" t="s">
        <v>63</v>
      </c>
      <c r="DX125">
        <v>1</v>
      </c>
      <c r="EE125">
        <v>52538949</v>
      </c>
      <c r="EF125">
        <v>40</v>
      </c>
      <c r="EG125" t="s">
        <v>202</v>
      </c>
      <c r="EH125">
        <v>0</v>
      </c>
      <c r="EI125" t="s">
        <v>3</v>
      </c>
      <c r="EJ125">
        <v>2</v>
      </c>
      <c r="EK125">
        <v>329</v>
      </c>
      <c r="EL125" t="s">
        <v>203</v>
      </c>
      <c r="EM125" t="s">
        <v>204</v>
      </c>
      <c r="EO125" t="s">
        <v>3</v>
      </c>
      <c r="EQ125">
        <v>786432</v>
      </c>
      <c r="ER125">
        <v>0</v>
      </c>
      <c r="ES125">
        <v>7732.59</v>
      </c>
      <c r="ET125">
        <v>0</v>
      </c>
      <c r="EU125">
        <v>0</v>
      </c>
      <c r="EV125">
        <v>0</v>
      </c>
      <c r="EW125">
        <v>0</v>
      </c>
      <c r="EX125">
        <v>0</v>
      </c>
      <c r="FQ125">
        <v>0</v>
      </c>
      <c r="FR125">
        <f t="shared" si="116"/>
        <v>0</v>
      </c>
      <c r="FS125">
        <v>0</v>
      </c>
      <c r="FX125">
        <v>112</v>
      </c>
      <c r="FY125">
        <v>70</v>
      </c>
      <c r="GA125" t="s">
        <v>224</v>
      </c>
      <c r="GD125">
        <v>0</v>
      </c>
      <c r="GF125">
        <v>-216074470</v>
      </c>
      <c r="GG125">
        <v>2</v>
      </c>
      <c r="GH125">
        <v>4</v>
      </c>
      <c r="GI125">
        <v>-2</v>
      </c>
      <c r="GJ125">
        <v>0</v>
      </c>
      <c r="GK125">
        <f>ROUND(R125*(R12)/100,2)</f>
        <v>0</v>
      </c>
      <c r="GL125">
        <f t="shared" si="117"/>
        <v>0</v>
      </c>
      <c r="GM125">
        <f t="shared" si="118"/>
        <v>15465.18</v>
      </c>
      <c r="GN125">
        <f t="shared" si="119"/>
        <v>0</v>
      </c>
      <c r="GO125">
        <f t="shared" si="120"/>
        <v>15465.18</v>
      </c>
      <c r="GP125">
        <f t="shared" si="121"/>
        <v>0</v>
      </c>
      <c r="GR125">
        <v>0</v>
      </c>
      <c r="GS125">
        <v>2</v>
      </c>
      <c r="GT125">
        <v>0</v>
      </c>
      <c r="GU125" t="s">
        <v>3</v>
      </c>
      <c r="GV125">
        <f t="shared" si="122"/>
        <v>0</v>
      </c>
      <c r="GW125">
        <v>1</v>
      </c>
      <c r="GX125">
        <f t="shared" si="123"/>
        <v>0</v>
      </c>
      <c r="HA125">
        <v>0</v>
      </c>
      <c r="HB125">
        <v>0</v>
      </c>
      <c r="HC125">
        <f t="shared" si="124"/>
        <v>0</v>
      </c>
      <c r="HE125" t="s">
        <v>31</v>
      </c>
      <c r="HF125" t="s">
        <v>65</v>
      </c>
      <c r="IK125">
        <v>0</v>
      </c>
    </row>
    <row r="126" spans="1:245" x14ac:dyDescent="0.2">
      <c r="A126">
        <v>18</v>
      </c>
      <c r="B126">
        <v>1</v>
      </c>
      <c r="C126">
        <v>146</v>
      </c>
      <c r="E126" t="s">
        <v>222</v>
      </c>
      <c r="F126" t="s">
        <v>61</v>
      </c>
      <c r="G126" t="s">
        <v>223</v>
      </c>
      <c r="H126" t="s">
        <v>63</v>
      </c>
      <c r="I126">
        <f>I122*J126</f>
        <v>2</v>
      </c>
      <c r="J126">
        <v>0.5</v>
      </c>
      <c r="O126">
        <f t="shared" si="87"/>
        <v>87378.27</v>
      </c>
      <c r="P126">
        <f t="shared" si="88"/>
        <v>87378.27</v>
      </c>
      <c r="Q126">
        <f t="shared" si="89"/>
        <v>0</v>
      </c>
      <c r="R126">
        <f t="shared" si="90"/>
        <v>0</v>
      </c>
      <c r="S126">
        <f t="shared" si="91"/>
        <v>0</v>
      </c>
      <c r="T126">
        <f t="shared" si="92"/>
        <v>0</v>
      </c>
      <c r="U126">
        <f t="shared" si="93"/>
        <v>0</v>
      </c>
      <c r="V126">
        <f t="shared" si="94"/>
        <v>0</v>
      </c>
      <c r="W126">
        <f t="shared" si="95"/>
        <v>0</v>
      </c>
      <c r="X126">
        <f t="shared" si="96"/>
        <v>0</v>
      </c>
      <c r="Y126">
        <f t="shared" si="97"/>
        <v>0</v>
      </c>
      <c r="AA126">
        <v>53286460</v>
      </c>
      <c r="AB126">
        <f t="shared" si="98"/>
        <v>7732.59</v>
      </c>
      <c r="AC126">
        <f t="shared" si="99"/>
        <v>7732.59</v>
      </c>
      <c r="AD126">
        <f t="shared" si="100"/>
        <v>0</v>
      </c>
      <c r="AE126">
        <f t="shared" si="101"/>
        <v>0</v>
      </c>
      <c r="AF126">
        <f t="shared" si="102"/>
        <v>0</v>
      </c>
      <c r="AG126">
        <f t="shared" si="103"/>
        <v>0</v>
      </c>
      <c r="AH126">
        <f t="shared" si="104"/>
        <v>0</v>
      </c>
      <c r="AI126">
        <f t="shared" si="105"/>
        <v>0</v>
      </c>
      <c r="AJ126">
        <f t="shared" si="106"/>
        <v>0</v>
      </c>
      <c r="AK126">
        <v>7732.59</v>
      </c>
      <c r="AL126">
        <v>7732.59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1</v>
      </c>
      <c r="AW126">
        <v>1</v>
      </c>
      <c r="AZ126">
        <v>1</v>
      </c>
      <c r="BA126">
        <v>1</v>
      </c>
      <c r="BB126">
        <v>1</v>
      </c>
      <c r="BC126">
        <v>5.65</v>
      </c>
      <c r="BD126" t="s">
        <v>3</v>
      </c>
      <c r="BE126" t="s">
        <v>3</v>
      </c>
      <c r="BF126" t="s">
        <v>3</v>
      </c>
      <c r="BG126" t="s">
        <v>3</v>
      </c>
      <c r="BH126">
        <v>3</v>
      </c>
      <c r="BI126">
        <v>2</v>
      </c>
      <c r="BJ126" t="s">
        <v>3</v>
      </c>
      <c r="BM126">
        <v>329</v>
      </c>
      <c r="BN126">
        <v>0</v>
      </c>
      <c r="BO126" t="s">
        <v>3</v>
      </c>
      <c r="BP126">
        <v>0</v>
      </c>
      <c r="BQ126">
        <v>40</v>
      </c>
      <c r="BR126">
        <v>0</v>
      </c>
      <c r="BS126">
        <v>1</v>
      </c>
      <c r="BT126">
        <v>1</v>
      </c>
      <c r="BU126">
        <v>1</v>
      </c>
      <c r="BV126">
        <v>1</v>
      </c>
      <c r="BW126">
        <v>1</v>
      </c>
      <c r="BX126">
        <v>1</v>
      </c>
      <c r="BY126" t="s">
        <v>3</v>
      </c>
      <c r="BZ126">
        <v>0</v>
      </c>
      <c r="CA126">
        <v>0</v>
      </c>
      <c r="CE126">
        <v>30</v>
      </c>
      <c r="CF126">
        <v>0</v>
      </c>
      <c r="CG126">
        <v>0</v>
      </c>
      <c r="CM126">
        <v>0</v>
      </c>
      <c r="CN126" t="s">
        <v>3</v>
      </c>
      <c r="CO126">
        <v>0</v>
      </c>
      <c r="CP126">
        <f t="shared" si="107"/>
        <v>87378.27</v>
      </c>
      <c r="CQ126">
        <f t="shared" si="108"/>
        <v>43689.13</v>
      </c>
      <c r="CR126">
        <f t="shared" si="109"/>
        <v>0</v>
      </c>
      <c r="CS126">
        <f t="shared" si="110"/>
        <v>0</v>
      </c>
      <c r="CT126">
        <f t="shared" si="111"/>
        <v>0</v>
      </c>
      <c r="CU126">
        <f t="shared" si="112"/>
        <v>0</v>
      </c>
      <c r="CV126">
        <f t="shared" si="113"/>
        <v>0</v>
      </c>
      <c r="CW126">
        <f t="shared" si="114"/>
        <v>0</v>
      </c>
      <c r="CX126">
        <f t="shared" si="115"/>
        <v>0</v>
      </c>
      <c r="CY126">
        <f>S126*(BZ126/100)</f>
        <v>0</v>
      </c>
      <c r="CZ126">
        <f>S126*(CA126/100)</f>
        <v>0</v>
      </c>
      <c r="DC126" t="s">
        <v>3</v>
      </c>
      <c r="DD126" t="s">
        <v>3</v>
      </c>
      <c r="DE126" t="s">
        <v>3</v>
      </c>
      <c r="DF126" t="s">
        <v>3</v>
      </c>
      <c r="DG126" t="s">
        <v>3</v>
      </c>
      <c r="DH126" t="s">
        <v>3</v>
      </c>
      <c r="DI126" t="s">
        <v>3</v>
      </c>
      <c r="DJ126" t="s">
        <v>3</v>
      </c>
      <c r="DK126" t="s">
        <v>3</v>
      </c>
      <c r="DL126" t="s">
        <v>3</v>
      </c>
      <c r="DM126" t="s">
        <v>3</v>
      </c>
      <c r="DN126">
        <v>112</v>
      </c>
      <c r="DO126">
        <v>70</v>
      </c>
      <c r="DP126">
        <v>1</v>
      </c>
      <c r="DQ126">
        <v>1</v>
      </c>
      <c r="DU126">
        <v>1013</v>
      </c>
      <c r="DV126" t="s">
        <v>63</v>
      </c>
      <c r="DW126" t="s">
        <v>63</v>
      </c>
      <c r="DX126">
        <v>1</v>
      </c>
      <c r="EE126">
        <v>52538949</v>
      </c>
      <c r="EF126">
        <v>40</v>
      </c>
      <c r="EG126" t="s">
        <v>202</v>
      </c>
      <c r="EH126">
        <v>0</v>
      </c>
      <c r="EI126" t="s">
        <v>3</v>
      </c>
      <c r="EJ126">
        <v>2</v>
      </c>
      <c r="EK126">
        <v>329</v>
      </c>
      <c r="EL126" t="s">
        <v>203</v>
      </c>
      <c r="EM126" t="s">
        <v>204</v>
      </c>
      <c r="EO126" t="s">
        <v>3</v>
      </c>
      <c r="EQ126">
        <v>786432</v>
      </c>
      <c r="ER126">
        <v>7732.59</v>
      </c>
      <c r="ES126">
        <v>7732.59</v>
      </c>
      <c r="ET126">
        <v>0</v>
      </c>
      <c r="EU126">
        <v>0</v>
      </c>
      <c r="EV126">
        <v>0</v>
      </c>
      <c r="EW126">
        <v>0</v>
      </c>
      <c r="EX126">
        <v>0</v>
      </c>
      <c r="EZ126">
        <v>5</v>
      </c>
      <c r="FC126">
        <v>1</v>
      </c>
      <c r="FD126">
        <v>18</v>
      </c>
      <c r="FF126">
        <v>50900</v>
      </c>
      <c r="FQ126">
        <v>0</v>
      </c>
      <c r="FR126">
        <f t="shared" si="116"/>
        <v>0</v>
      </c>
      <c r="FS126">
        <v>0</v>
      </c>
      <c r="FX126">
        <v>112</v>
      </c>
      <c r="FY126">
        <v>70</v>
      </c>
      <c r="GA126" t="s">
        <v>224</v>
      </c>
      <c r="GD126">
        <v>0</v>
      </c>
      <c r="GF126">
        <v>-216074470</v>
      </c>
      <c r="GG126">
        <v>2</v>
      </c>
      <c r="GH126">
        <v>3</v>
      </c>
      <c r="GI126">
        <v>5</v>
      </c>
      <c r="GJ126">
        <v>0</v>
      </c>
      <c r="GK126">
        <f>ROUND(R126*(S12)/100,2)</f>
        <v>0</v>
      </c>
      <c r="GL126">
        <f t="shared" si="117"/>
        <v>0</v>
      </c>
      <c r="GM126">
        <f t="shared" si="118"/>
        <v>87378.27</v>
      </c>
      <c r="GN126">
        <f t="shared" si="119"/>
        <v>0</v>
      </c>
      <c r="GO126">
        <f t="shared" si="120"/>
        <v>87378.27</v>
      </c>
      <c r="GP126">
        <f t="shared" si="121"/>
        <v>0</v>
      </c>
      <c r="GR126">
        <v>1</v>
      </c>
      <c r="GS126">
        <v>1</v>
      </c>
      <c r="GT126">
        <v>0</v>
      </c>
      <c r="GU126" t="s">
        <v>3</v>
      </c>
      <c r="GV126">
        <f t="shared" si="122"/>
        <v>0</v>
      </c>
      <c r="GW126">
        <v>1</v>
      </c>
      <c r="GX126">
        <f t="shared" si="123"/>
        <v>0</v>
      </c>
      <c r="HA126">
        <v>0</v>
      </c>
      <c r="HB126">
        <v>0</v>
      </c>
      <c r="HC126">
        <f t="shared" si="124"/>
        <v>0</v>
      </c>
      <c r="HE126" t="s">
        <v>31</v>
      </c>
      <c r="HF126" t="s">
        <v>65</v>
      </c>
      <c r="IK126">
        <v>0</v>
      </c>
    </row>
    <row r="127" spans="1:245" x14ac:dyDescent="0.2">
      <c r="A127">
        <v>17</v>
      </c>
      <c r="B127">
        <v>1</v>
      </c>
      <c r="C127">
        <f>ROW(SmtRes!A147)</f>
        <v>147</v>
      </c>
      <c r="D127">
        <f>ROW(EtalonRes!A141)</f>
        <v>141</v>
      </c>
      <c r="E127" t="s">
        <v>225</v>
      </c>
      <c r="F127" t="s">
        <v>226</v>
      </c>
      <c r="G127" t="s">
        <v>227</v>
      </c>
      <c r="H127" t="s">
        <v>228</v>
      </c>
      <c r="I127">
        <f>ROUND((((17/100)*18)/18*4)/2,9)</f>
        <v>0.34</v>
      </c>
      <c r="J127">
        <v>0</v>
      </c>
      <c r="O127">
        <f t="shared" si="87"/>
        <v>29.86</v>
      </c>
      <c r="P127">
        <f t="shared" si="88"/>
        <v>3.38</v>
      </c>
      <c r="Q127">
        <f t="shared" si="89"/>
        <v>0.56999999999999995</v>
      </c>
      <c r="R127">
        <f t="shared" si="90"/>
        <v>0.13</v>
      </c>
      <c r="S127">
        <f t="shared" si="91"/>
        <v>25.91</v>
      </c>
      <c r="T127">
        <f t="shared" si="92"/>
        <v>0</v>
      </c>
      <c r="U127">
        <f t="shared" si="93"/>
        <v>2.1012</v>
      </c>
      <c r="V127">
        <f t="shared" si="94"/>
        <v>0</v>
      </c>
      <c r="W127">
        <f t="shared" si="95"/>
        <v>0</v>
      </c>
      <c r="X127">
        <f t="shared" si="96"/>
        <v>29.02</v>
      </c>
      <c r="Y127">
        <f t="shared" si="97"/>
        <v>18.14</v>
      </c>
      <c r="AA127">
        <v>53286459</v>
      </c>
      <c r="AB127">
        <f t="shared" si="98"/>
        <v>87.83</v>
      </c>
      <c r="AC127">
        <f t="shared" si="99"/>
        <v>9.94</v>
      </c>
      <c r="AD127">
        <f t="shared" si="100"/>
        <v>1.69</v>
      </c>
      <c r="AE127">
        <f t="shared" si="101"/>
        <v>0.39</v>
      </c>
      <c r="AF127">
        <f t="shared" si="102"/>
        <v>76.2</v>
      </c>
      <c r="AG127">
        <f t="shared" si="103"/>
        <v>0</v>
      </c>
      <c r="AH127">
        <f t="shared" si="104"/>
        <v>6.18</v>
      </c>
      <c r="AI127">
        <f t="shared" si="105"/>
        <v>0</v>
      </c>
      <c r="AJ127">
        <f t="shared" si="106"/>
        <v>0</v>
      </c>
      <c r="AK127">
        <v>87.83</v>
      </c>
      <c r="AL127">
        <v>9.94</v>
      </c>
      <c r="AM127">
        <v>1.69</v>
      </c>
      <c r="AN127">
        <v>0.39</v>
      </c>
      <c r="AO127">
        <v>76.2</v>
      </c>
      <c r="AP127">
        <v>0</v>
      </c>
      <c r="AQ127">
        <v>6.18</v>
      </c>
      <c r="AR127">
        <v>0</v>
      </c>
      <c r="AS127">
        <v>0</v>
      </c>
      <c r="AT127">
        <v>112</v>
      </c>
      <c r="AU127">
        <v>70</v>
      </c>
      <c r="AV127">
        <v>1</v>
      </c>
      <c r="AW127">
        <v>1</v>
      </c>
      <c r="AZ127">
        <v>1</v>
      </c>
      <c r="BA127">
        <v>1</v>
      </c>
      <c r="BB127">
        <v>1</v>
      </c>
      <c r="BC127">
        <v>1</v>
      </c>
      <c r="BD127" t="s">
        <v>3</v>
      </c>
      <c r="BE127" t="s">
        <v>3</v>
      </c>
      <c r="BF127" t="s">
        <v>3</v>
      </c>
      <c r="BG127" t="s">
        <v>3</v>
      </c>
      <c r="BH127">
        <v>0</v>
      </c>
      <c r="BI127">
        <v>2</v>
      </c>
      <c r="BJ127" t="s">
        <v>229</v>
      </c>
      <c r="BM127">
        <v>331</v>
      </c>
      <c r="BN127">
        <v>0</v>
      </c>
      <c r="BO127" t="s">
        <v>3</v>
      </c>
      <c r="BP127">
        <v>0</v>
      </c>
      <c r="BQ127">
        <v>40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3</v>
      </c>
      <c r="BZ127">
        <v>112</v>
      </c>
      <c r="CA127">
        <v>70</v>
      </c>
      <c r="CE127">
        <v>30</v>
      </c>
      <c r="CF127">
        <v>0</v>
      </c>
      <c r="CG127">
        <v>0</v>
      </c>
      <c r="CM127">
        <v>0</v>
      </c>
      <c r="CN127" t="s">
        <v>3</v>
      </c>
      <c r="CO127">
        <v>0</v>
      </c>
      <c r="CP127">
        <f t="shared" si="107"/>
        <v>29.86</v>
      </c>
      <c r="CQ127">
        <f t="shared" si="108"/>
        <v>9.94</v>
      </c>
      <c r="CR127">
        <f t="shared" si="109"/>
        <v>1.69</v>
      </c>
      <c r="CS127">
        <f t="shared" si="110"/>
        <v>0.39</v>
      </c>
      <c r="CT127">
        <f t="shared" si="111"/>
        <v>76.2</v>
      </c>
      <c r="CU127">
        <f t="shared" si="112"/>
        <v>0</v>
      </c>
      <c r="CV127">
        <f t="shared" si="113"/>
        <v>6.18</v>
      </c>
      <c r="CW127">
        <f t="shared" si="114"/>
        <v>0</v>
      </c>
      <c r="CX127">
        <f t="shared" si="115"/>
        <v>0</v>
      </c>
      <c r="CY127">
        <f>((S127*BZ127)/100)</f>
        <v>29.019200000000001</v>
      </c>
      <c r="CZ127">
        <f>((S127*CA127)/100)</f>
        <v>18.137</v>
      </c>
      <c r="DC127" t="s">
        <v>3</v>
      </c>
      <c r="DD127" t="s">
        <v>3</v>
      </c>
      <c r="DE127" t="s">
        <v>3</v>
      </c>
      <c r="DF127" t="s">
        <v>3</v>
      </c>
      <c r="DG127" t="s">
        <v>3</v>
      </c>
      <c r="DH127" t="s">
        <v>3</v>
      </c>
      <c r="DI127" t="s">
        <v>3</v>
      </c>
      <c r="DJ127" t="s">
        <v>3</v>
      </c>
      <c r="DK127" t="s">
        <v>3</v>
      </c>
      <c r="DL127" t="s">
        <v>3</v>
      </c>
      <c r="DM127" t="s">
        <v>3</v>
      </c>
      <c r="DN127">
        <v>0</v>
      </c>
      <c r="DO127">
        <v>0</v>
      </c>
      <c r="DP127">
        <v>1</v>
      </c>
      <c r="DQ127">
        <v>1</v>
      </c>
      <c r="DU127">
        <v>1003</v>
      </c>
      <c r="DV127" t="s">
        <v>228</v>
      </c>
      <c r="DW127" t="s">
        <v>228</v>
      </c>
      <c r="DX127">
        <v>100</v>
      </c>
      <c r="EE127">
        <v>52538951</v>
      </c>
      <c r="EF127">
        <v>40</v>
      </c>
      <c r="EG127" t="s">
        <v>202</v>
      </c>
      <c r="EH127">
        <v>0</v>
      </c>
      <c r="EI127" t="s">
        <v>3</v>
      </c>
      <c r="EJ127">
        <v>2</v>
      </c>
      <c r="EK127">
        <v>331</v>
      </c>
      <c r="EL127" t="s">
        <v>230</v>
      </c>
      <c r="EM127" t="s">
        <v>231</v>
      </c>
      <c r="EO127" t="s">
        <v>3</v>
      </c>
      <c r="EQ127">
        <v>131072</v>
      </c>
      <c r="ER127">
        <v>87.83</v>
      </c>
      <c r="ES127">
        <v>9.94</v>
      </c>
      <c r="ET127">
        <v>1.69</v>
      </c>
      <c r="EU127">
        <v>0.39</v>
      </c>
      <c r="EV127">
        <v>76.2</v>
      </c>
      <c r="EW127">
        <v>6.18</v>
      </c>
      <c r="EX127">
        <v>0</v>
      </c>
      <c r="EY127">
        <v>0</v>
      </c>
      <c r="FQ127">
        <v>0</v>
      </c>
      <c r="FR127">
        <f t="shared" si="116"/>
        <v>0</v>
      </c>
      <c r="FS127">
        <v>0</v>
      </c>
      <c r="FX127">
        <v>112</v>
      </c>
      <c r="FY127">
        <v>70</v>
      </c>
      <c r="GA127" t="s">
        <v>3</v>
      </c>
      <c r="GD127">
        <v>0</v>
      </c>
      <c r="GF127">
        <v>-1874974313</v>
      </c>
      <c r="GG127">
        <v>2</v>
      </c>
      <c r="GH127">
        <v>1</v>
      </c>
      <c r="GI127">
        <v>-2</v>
      </c>
      <c r="GJ127">
        <v>0</v>
      </c>
      <c r="GK127">
        <f>ROUND(R127*(R12)/100,2)</f>
        <v>0.23</v>
      </c>
      <c r="GL127">
        <f t="shared" si="117"/>
        <v>0</v>
      </c>
      <c r="GM127">
        <f t="shared" si="118"/>
        <v>77.25</v>
      </c>
      <c r="GN127">
        <f t="shared" si="119"/>
        <v>0</v>
      </c>
      <c r="GO127">
        <f t="shared" si="120"/>
        <v>77.25</v>
      </c>
      <c r="GP127">
        <f t="shared" si="121"/>
        <v>0</v>
      </c>
      <c r="GR127">
        <v>0</v>
      </c>
      <c r="GS127">
        <v>0</v>
      </c>
      <c r="GT127">
        <v>0</v>
      </c>
      <c r="GU127" t="s">
        <v>3</v>
      </c>
      <c r="GV127">
        <f t="shared" si="122"/>
        <v>0</v>
      </c>
      <c r="GW127">
        <v>1</v>
      </c>
      <c r="GX127">
        <f t="shared" si="123"/>
        <v>0</v>
      </c>
      <c r="HA127">
        <v>0</v>
      </c>
      <c r="HB127">
        <v>0</v>
      </c>
      <c r="HC127">
        <f t="shared" si="124"/>
        <v>0</v>
      </c>
      <c r="HE127" t="s">
        <v>3</v>
      </c>
      <c r="HF127" t="s">
        <v>3</v>
      </c>
      <c r="IK127">
        <v>0</v>
      </c>
    </row>
    <row r="128" spans="1:245" x14ac:dyDescent="0.2">
      <c r="A128">
        <v>17</v>
      </c>
      <c r="B128">
        <v>1</v>
      </c>
      <c r="C128">
        <f>ROW(SmtRes!A148)</f>
        <v>148</v>
      </c>
      <c r="D128">
        <f>ROW(EtalonRes!A142)</f>
        <v>142</v>
      </c>
      <c r="E128" t="s">
        <v>225</v>
      </c>
      <c r="F128" t="s">
        <v>226</v>
      </c>
      <c r="G128" t="s">
        <v>227</v>
      </c>
      <c r="H128" t="s">
        <v>228</v>
      </c>
      <c r="I128">
        <f>ROUND((((17/100)*18)/18*4)/2,9)</f>
        <v>0.34</v>
      </c>
      <c r="J128">
        <v>0</v>
      </c>
      <c r="O128">
        <f t="shared" si="87"/>
        <v>668.54</v>
      </c>
      <c r="P128">
        <f t="shared" si="88"/>
        <v>19.670000000000002</v>
      </c>
      <c r="Q128">
        <f t="shared" si="89"/>
        <v>5.78</v>
      </c>
      <c r="R128">
        <f t="shared" si="90"/>
        <v>3.23</v>
      </c>
      <c r="S128">
        <f t="shared" si="91"/>
        <v>643.09</v>
      </c>
      <c r="T128">
        <f t="shared" si="92"/>
        <v>0</v>
      </c>
      <c r="U128">
        <f t="shared" si="93"/>
        <v>2.1012</v>
      </c>
      <c r="V128">
        <f t="shared" si="94"/>
        <v>0</v>
      </c>
      <c r="W128">
        <f t="shared" si="95"/>
        <v>0</v>
      </c>
      <c r="X128">
        <f t="shared" si="96"/>
        <v>578.78</v>
      </c>
      <c r="Y128">
        <f t="shared" si="97"/>
        <v>276.52999999999997</v>
      </c>
      <c r="AA128">
        <v>53286460</v>
      </c>
      <c r="AB128">
        <f t="shared" si="98"/>
        <v>87.83</v>
      </c>
      <c r="AC128">
        <f t="shared" si="99"/>
        <v>9.94</v>
      </c>
      <c r="AD128">
        <f t="shared" si="100"/>
        <v>1.69</v>
      </c>
      <c r="AE128">
        <f t="shared" si="101"/>
        <v>0.39</v>
      </c>
      <c r="AF128">
        <f t="shared" si="102"/>
        <v>76.2</v>
      </c>
      <c r="AG128">
        <f t="shared" si="103"/>
        <v>0</v>
      </c>
      <c r="AH128">
        <f t="shared" si="104"/>
        <v>6.18</v>
      </c>
      <c r="AI128">
        <f t="shared" si="105"/>
        <v>0</v>
      </c>
      <c r="AJ128">
        <f t="shared" si="106"/>
        <v>0</v>
      </c>
      <c r="AK128">
        <v>87.83</v>
      </c>
      <c r="AL128">
        <v>9.94</v>
      </c>
      <c r="AM128">
        <v>1.69</v>
      </c>
      <c r="AN128">
        <v>0.39</v>
      </c>
      <c r="AO128">
        <v>76.2</v>
      </c>
      <c r="AP128">
        <v>0</v>
      </c>
      <c r="AQ128">
        <v>6.18</v>
      </c>
      <c r="AR128">
        <v>0</v>
      </c>
      <c r="AS128">
        <v>0</v>
      </c>
      <c r="AT128">
        <v>90</v>
      </c>
      <c r="AU128">
        <v>43</v>
      </c>
      <c r="AV128">
        <v>1</v>
      </c>
      <c r="AW128">
        <v>1</v>
      </c>
      <c r="AZ128">
        <v>1</v>
      </c>
      <c r="BA128">
        <v>24.82</v>
      </c>
      <c r="BB128">
        <v>10.14</v>
      </c>
      <c r="BC128">
        <v>5.82</v>
      </c>
      <c r="BD128" t="s">
        <v>3</v>
      </c>
      <c r="BE128" t="s">
        <v>3</v>
      </c>
      <c r="BF128" t="s">
        <v>3</v>
      </c>
      <c r="BG128" t="s">
        <v>3</v>
      </c>
      <c r="BH128">
        <v>0</v>
      </c>
      <c r="BI128">
        <v>2</v>
      </c>
      <c r="BJ128" t="s">
        <v>229</v>
      </c>
      <c r="BM128">
        <v>331</v>
      </c>
      <c r="BN128">
        <v>0</v>
      </c>
      <c r="BO128" t="s">
        <v>226</v>
      </c>
      <c r="BP128">
        <v>1</v>
      </c>
      <c r="BQ128">
        <v>40</v>
      </c>
      <c r="BR128">
        <v>0</v>
      </c>
      <c r="BS128">
        <v>24.82</v>
      </c>
      <c r="BT128">
        <v>1</v>
      </c>
      <c r="BU128">
        <v>1</v>
      </c>
      <c r="BV128">
        <v>1</v>
      </c>
      <c r="BW128">
        <v>1</v>
      </c>
      <c r="BX128">
        <v>1</v>
      </c>
      <c r="BY128" t="s">
        <v>3</v>
      </c>
      <c r="BZ128">
        <v>90</v>
      </c>
      <c r="CA128">
        <v>43</v>
      </c>
      <c r="CE128">
        <v>30</v>
      </c>
      <c r="CF128">
        <v>0</v>
      </c>
      <c r="CG128">
        <v>0</v>
      </c>
      <c r="CM128">
        <v>0</v>
      </c>
      <c r="CN128" t="s">
        <v>3</v>
      </c>
      <c r="CO128">
        <v>0</v>
      </c>
      <c r="CP128">
        <f t="shared" si="107"/>
        <v>668.54000000000008</v>
      </c>
      <c r="CQ128">
        <f t="shared" si="108"/>
        <v>57.85</v>
      </c>
      <c r="CR128">
        <f t="shared" si="109"/>
        <v>17.14</v>
      </c>
      <c r="CS128">
        <f t="shared" si="110"/>
        <v>9.68</v>
      </c>
      <c r="CT128">
        <f t="shared" si="111"/>
        <v>1891.28</v>
      </c>
      <c r="CU128">
        <f t="shared" si="112"/>
        <v>0</v>
      </c>
      <c r="CV128">
        <f t="shared" si="113"/>
        <v>6.18</v>
      </c>
      <c r="CW128">
        <f t="shared" si="114"/>
        <v>0</v>
      </c>
      <c r="CX128">
        <f t="shared" si="115"/>
        <v>0</v>
      </c>
      <c r="CY128">
        <f>S128*(BZ128/100)</f>
        <v>578.78100000000006</v>
      </c>
      <c r="CZ128">
        <f>S128*(CA128/100)</f>
        <v>276.52870000000001</v>
      </c>
      <c r="DC128" t="s">
        <v>3</v>
      </c>
      <c r="DD128" t="s">
        <v>3</v>
      </c>
      <c r="DE128" t="s">
        <v>3</v>
      </c>
      <c r="DF128" t="s">
        <v>3</v>
      </c>
      <c r="DG128" t="s">
        <v>3</v>
      </c>
      <c r="DH128" t="s">
        <v>3</v>
      </c>
      <c r="DI128" t="s">
        <v>3</v>
      </c>
      <c r="DJ128" t="s">
        <v>3</v>
      </c>
      <c r="DK128" t="s">
        <v>3</v>
      </c>
      <c r="DL128" t="s">
        <v>3</v>
      </c>
      <c r="DM128" t="s">
        <v>3</v>
      </c>
      <c r="DN128">
        <v>112</v>
      </c>
      <c r="DO128">
        <v>70</v>
      </c>
      <c r="DP128">
        <v>1</v>
      </c>
      <c r="DQ128">
        <v>1</v>
      </c>
      <c r="DU128">
        <v>1003</v>
      </c>
      <c r="DV128" t="s">
        <v>228</v>
      </c>
      <c r="DW128" t="s">
        <v>228</v>
      </c>
      <c r="DX128">
        <v>100</v>
      </c>
      <c r="EE128">
        <v>52538951</v>
      </c>
      <c r="EF128">
        <v>40</v>
      </c>
      <c r="EG128" t="s">
        <v>202</v>
      </c>
      <c r="EH128">
        <v>0</v>
      </c>
      <c r="EI128" t="s">
        <v>3</v>
      </c>
      <c r="EJ128">
        <v>2</v>
      </c>
      <c r="EK128">
        <v>331</v>
      </c>
      <c r="EL128" t="s">
        <v>230</v>
      </c>
      <c r="EM128" t="s">
        <v>231</v>
      </c>
      <c r="EO128" t="s">
        <v>3</v>
      </c>
      <c r="EQ128">
        <v>131072</v>
      </c>
      <c r="ER128">
        <v>87.83</v>
      </c>
      <c r="ES128">
        <v>9.94</v>
      </c>
      <c r="ET128">
        <v>1.69</v>
      </c>
      <c r="EU128">
        <v>0.39</v>
      </c>
      <c r="EV128">
        <v>76.2</v>
      </c>
      <c r="EW128">
        <v>6.18</v>
      </c>
      <c r="EX128">
        <v>0</v>
      </c>
      <c r="EY128">
        <v>0</v>
      </c>
      <c r="FQ128">
        <v>0</v>
      </c>
      <c r="FR128">
        <f t="shared" si="116"/>
        <v>0</v>
      </c>
      <c r="FS128">
        <v>0</v>
      </c>
      <c r="FX128">
        <v>112</v>
      </c>
      <c r="FY128">
        <v>70</v>
      </c>
      <c r="GA128" t="s">
        <v>3</v>
      </c>
      <c r="GD128">
        <v>0</v>
      </c>
      <c r="GF128">
        <v>-1874974313</v>
      </c>
      <c r="GG128">
        <v>2</v>
      </c>
      <c r="GH128">
        <v>1</v>
      </c>
      <c r="GI128">
        <v>2</v>
      </c>
      <c r="GJ128">
        <v>0</v>
      </c>
      <c r="GK128">
        <f>ROUND(R128*(S12)/100,2)</f>
        <v>5.07</v>
      </c>
      <c r="GL128">
        <f t="shared" si="117"/>
        <v>0</v>
      </c>
      <c r="GM128">
        <f t="shared" si="118"/>
        <v>1528.92</v>
      </c>
      <c r="GN128">
        <f t="shared" si="119"/>
        <v>0</v>
      </c>
      <c r="GO128">
        <f t="shared" si="120"/>
        <v>1528.92</v>
      </c>
      <c r="GP128">
        <f t="shared" si="121"/>
        <v>0</v>
      </c>
      <c r="GR128">
        <v>0</v>
      </c>
      <c r="GS128">
        <v>3</v>
      </c>
      <c r="GT128">
        <v>0</v>
      </c>
      <c r="GU128" t="s">
        <v>3</v>
      </c>
      <c r="GV128">
        <f t="shared" si="122"/>
        <v>0</v>
      </c>
      <c r="GW128">
        <v>1</v>
      </c>
      <c r="GX128">
        <f t="shared" si="123"/>
        <v>0</v>
      </c>
      <c r="HA128">
        <v>0</v>
      </c>
      <c r="HB128">
        <v>0</v>
      </c>
      <c r="HC128">
        <f t="shared" si="124"/>
        <v>0</v>
      </c>
      <c r="HE128" t="s">
        <v>3</v>
      </c>
      <c r="HF128" t="s">
        <v>3</v>
      </c>
      <c r="IK128">
        <v>0</v>
      </c>
    </row>
    <row r="129" spans="1:245" x14ac:dyDescent="0.2">
      <c r="A129">
        <v>17</v>
      </c>
      <c r="B129">
        <v>1</v>
      </c>
      <c r="E129" t="s">
        <v>232</v>
      </c>
      <c r="F129" t="s">
        <v>233</v>
      </c>
      <c r="G129" t="s">
        <v>234</v>
      </c>
      <c r="H129" t="s">
        <v>235</v>
      </c>
      <c r="I129">
        <v>3.4000000000000002E-2</v>
      </c>
      <c r="J129">
        <v>0</v>
      </c>
      <c r="O129">
        <f t="shared" si="87"/>
        <v>210.45</v>
      </c>
      <c r="P129">
        <f t="shared" si="88"/>
        <v>210.45</v>
      </c>
      <c r="Q129">
        <f t="shared" si="89"/>
        <v>0</v>
      </c>
      <c r="R129">
        <f t="shared" si="90"/>
        <v>0</v>
      </c>
      <c r="S129">
        <f t="shared" si="91"/>
        <v>0</v>
      </c>
      <c r="T129">
        <f t="shared" si="92"/>
        <v>0</v>
      </c>
      <c r="U129">
        <f t="shared" si="93"/>
        <v>0</v>
      </c>
      <c r="V129">
        <f t="shared" si="94"/>
        <v>0</v>
      </c>
      <c r="W129">
        <f t="shared" si="95"/>
        <v>0</v>
      </c>
      <c r="X129">
        <f t="shared" si="96"/>
        <v>0</v>
      </c>
      <c r="Y129">
        <f t="shared" si="97"/>
        <v>0</v>
      </c>
      <c r="AA129">
        <v>53286459</v>
      </c>
      <c r="AB129">
        <f t="shared" si="98"/>
        <v>6189.72</v>
      </c>
      <c r="AC129">
        <f t="shared" si="99"/>
        <v>6189.72</v>
      </c>
      <c r="AD129">
        <f t="shared" si="100"/>
        <v>0</v>
      </c>
      <c r="AE129">
        <f t="shared" si="101"/>
        <v>0</v>
      </c>
      <c r="AF129">
        <f t="shared" si="102"/>
        <v>0</v>
      </c>
      <c r="AG129">
        <f t="shared" si="103"/>
        <v>0</v>
      </c>
      <c r="AH129">
        <f t="shared" si="104"/>
        <v>0</v>
      </c>
      <c r="AI129">
        <f t="shared" si="105"/>
        <v>0</v>
      </c>
      <c r="AJ129">
        <f t="shared" si="106"/>
        <v>0</v>
      </c>
      <c r="AK129">
        <v>6189.72</v>
      </c>
      <c r="AL129">
        <v>6189.72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Z129">
        <v>1</v>
      </c>
      <c r="BA129">
        <v>1</v>
      </c>
      <c r="BB129">
        <v>1</v>
      </c>
      <c r="BC129">
        <v>1</v>
      </c>
      <c r="BD129" t="s">
        <v>3</v>
      </c>
      <c r="BE129" t="s">
        <v>3</v>
      </c>
      <c r="BF129" t="s">
        <v>3</v>
      </c>
      <c r="BG129" t="s">
        <v>3</v>
      </c>
      <c r="BH129">
        <v>3</v>
      </c>
      <c r="BI129">
        <v>2</v>
      </c>
      <c r="BJ129" t="s">
        <v>236</v>
      </c>
      <c r="BM129">
        <v>1618</v>
      </c>
      <c r="BN129">
        <v>0</v>
      </c>
      <c r="BO129" t="s">
        <v>3</v>
      </c>
      <c r="BP129">
        <v>0</v>
      </c>
      <c r="BQ129">
        <v>201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3</v>
      </c>
      <c r="BZ129">
        <v>0</v>
      </c>
      <c r="CA129">
        <v>0</v>
      </c>
      <c r="CE129">
        <v>30</v>
      </c>
      <c r="CF129">
        <v>0</v>
      </c>
      <c r="CG129">
        <v>0</v>
      </c>
      <c r="CM129">
        <v>0</v>
      </c>
      <c r="CN129" t="s">
        <v>3</v>
      </c>
      <c r="CO129">
        <v>0</v>
      </c>
      <c r="CP129">
        <f t="shared" si="107"/>
        <v>210.45</v>
      </c>
      <c r="CQ129">
        <f t="shared" si="108"/>
        <v>6189.72</v>
      </c>
      <c r="CR129">
        <f t="shared" si="109"/>
        <v>0</v>
      </c>
      <c r="CS129">
        <f t="shared" si="110"/>
        <v>0</v>
      </c>
      <c r="CT129">
        <f t="shared" si="111"/>
        <v>0</v>
      </c>
      <c r="CU129">
        <f t="shared" si="112"/>
        <v>0</v>
      </c>
      <c r="CV129">
        <f t="shared" si="113"/>
        <v>0</v>
      </c>
      <c r="CW129">
        <f t="shared" si="114"/>
        <v>0</v>
      </c>
      <c r="CX129">
        <f t="shared" si="115"/>
        <v>0</v>
      </c>
      <c r="CY129">
        <f>((S129*BZ129)/100)</f>
        <v>0</v>
      </c>
      <c r="CZ129">
        <f>((S129*CA129)/100)</f>
        <v>0</v>
      </c>
      <c r="DC129" t="s">
        <v>3</v>
      </c>
      <c r="DD129" t="s">
        <v>3</v>
      </c>
      <c r="DE129" t="s">
        <v>3</v>
      </c>
      <c r="DF129" t="s">
        <v>3</v>
      </c>
      <c r="DG129" t="s">
        <v>3</v>
      </c>
      <c r="DH129" t="s">
        <v>3</v>
      </c>
      <c r="DI129" t="s">
        <v>3</v>
      </c>
      <c r="DJ129" t="s">
        <v>3</v>
      </c>
      <c r="DK129" t="s">
        <v>3</v>
      </c>
      <c r="DL129" t="s">
        <v>3</v>
      </c>
      <c r="DM129" t="s">
        <v>3</v>
      </c>
      <c r="DN129">
        <v>0</v>
      </c>
      <c r="DO129">
        <v>0</v>
      </c>
      <c r="DP129">
        <v>1</v>
      </c>
      <c r="DQ129">
        <v>1</v>
      </c>
      <c r="DU129">
        <v>1003</v>
      </c>
      <c r="DV129" t="s">
        <v>235</v>
      </c>
      <c r="DW129" t="s">
        <v>235</v>
      </c>
      <c r="DX129">
        <v>1000</v>
      </c>
      <c r="EE129">
        <v>52540238</v>
      </c>
      <c r="EF129">
        <v>201</v>
      </c>
      <c r="EG129" t="s">
        <v>237</v>
      </c>
      <c r="EH129">
        <v>0</v>
      </c>
      <c r="EI129" t="s">
        <v>3</v>
      </c>
      <c r="EJ129">
        <v>2</v>
      </c>
      <c r="EK129">
        <v>1618</v>
      </c>
      <c r="EL129" t="s">
        <v>238</v>
      </c>
      <c r="EM129" t="s">
        <v>239</v>
      </c>
      <c r="EO129" t="s">
        <v>3</v>
      </c>
      <c r="EQ129">
        <v>131072</v>
      </c>
      <c r="ER129">
        <v>6189.72</v>
      </c>
      <c r="ES129">
        <v>6189.72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FQ129">
        <v>0</v>
      </c>
      <c r="FR129">
        <f t="shared" si="116"/>
        <v>0</v>
      </c>
      <c r="FS129">
        <v>0</v>
      </c>
      <c r="FX129">
        <v>0</v>
      </c>
      <c r="FY129">
        <v>0</v>
      </c>
      <c r="GA129" t="s">
        <v>3</v>
      </c>
      <c r="GD129">
        <v>0</v>
      </c>
      <c r="GF129">
        <v>629572566</v>
      </c>
      <c r="GG129">
        <v>2</v>
      </c>
      <c r="GH129">
        <v>1</v>
      </c>
      <c r="GI129">
        <v>-2</v>
      </c>
      <c r="GJ129">
        <v>0</v>
      </c>
      <c r="GK129">
        <f>ROUND(R129*(R12)/100,2)</f>
        <v>0</v>
      </c>
      <c r="GL129">
        <f t="shared" si="117"/>
        <v>0</v>
      </c>
      <c r="GM129">
        <f t="shared" si="118"/>
        <v>210.45</v>
      </c>
      <c r="GN129">
        <f t="shared" si="119"/>
        <v>0</v>
      </c>
      <c r="GO129">
        <f t="shared" si="120"/>
        <v>210.45</v>
      </c>
      <c r="GP129">
        <f t="shared" si="121"/>
        <v>0</v>
      </c>
      <c r="GR129">
        <v>0</v>
      </c>
      <c r="GS129">
        <v>0</v>
      </c>
      <c r="GT129">
        <v>0</v>
      </c>
      <c r="GU129" t="s">
        <v>3</v>
      </c>
      <c r="GV129">
        <f t="shared" si="122"/>
        <v>0</v>
      </c>
      <c r="GW129">
        <v>1</v>
      </c>
      <c r="GX129">
        <f t="shared" si="123"/>
        <v>0</v>
      </c>
      <c r="HA129">
        <v>0</v>
      </c>
      <c r="HB129">
        <v>0</v>
      </c>
      <c r="HC129">
        <f t="shared" si="124"/>
        <v>0</v>
      </c>
      <c r="HE129" t="s">
        <v>3</v>
      </c>
      <c r="HF129" t="s">
        <v>3</v>
      </c>
      <c r="IK129">
        <v>0</v>
      </c>
    </row>
    <row r="130" spans="1:245" x14ac:dyDescent="0.2">
      <c r="A130">
        <v>17</v>
      </c>
      <c r="B130">
        <v>1</v>
      </c>
      <c r="E130" t="s">
        <v>232</v>
      </c>
      <c r="F130" t="s">
        <v>233</v>
      </c>
      <c r="G130" t="s">
        <v>234</v>
      </c>
      <c r="H130" t="s">
        <v>235</v>
      </c>
      <c r="I130">
        <v>3.4000000000000002E-2</v>
      </c>
      <c r="J130">
        <v>0</v>
      </c>
      <c r="O130">
        <f t="shared" si="87"/>
        <v>1073.3</v>
      </c>
      <c r="P130">
        <f t="shared" si="88"/>
        <v>1073.3</v>
      </c>
      <c r="Q130">
        <f t="shared" si="89"/>
        <v>0</v>
      </c>
      <c r="R130">
        <f t="shared" si="90"/>
        <v>0</v>
      </c>
      <c r="S130">
        <f t="shared" si="91"/>
        <v>0</v>
      </c>
      <c r="T130">
        <f t="shared" si="92"/>
        <v>0</v>
      </c>
      <c r="U130">
        <f t="shared" si="93"/>
        <v>0</v>
      </c>
      <c r="V130">
        <f t="shared" si="94"/>
        <v>0</v>
      </c>
      <c r="W130">
        <f t="shared" si="95"/>
        <v>0</v>
      </c>
      <c r="X130">
        <f t="shared" si="96"/>
        <v>0</v>
      </c>
      <c r="Y130">
        <f t="shared" si="97"/>
        <v>0</v>
      </c>
      <c r="AA130">
        <v>53286460</v>
      </c>
      <c r="AB130">
        <f t="shared" si="98"/>
        <v>6189.72</v>
      </c>
      <c r="AC130">
        <f t="shared" si="99"/>
        <v>6189.72</v>
      </c>
      <c r="AD130">
        <f t="shared" si="100"/>
        <v>0</v>
      </c>
      <c r="AE130">
        <f t="shared" si="101"/>
        <v>0</v>
      </c>
      <c r="AF130">
        <f t="shared" si="102"/>
        <v>0</v>
      </c>
      <c r="AG130">
        <f t="shared" si="103"/>
        <v>0</v>
      </c>
      <c r="AH130">
        <f t="shared" si="104"/>
        <v>0</v>
      </c>
      <c r="AI130">
        <f t="shared" si="105"/>
        <v>0</v>
      </c>
      <c r="AJ130">
        <f t="shared" si="106"/>
        <v>0</v>
      </c>
      <c r="AK130">
        <v>6189.72</v>
      </c>
      <c r="AL130">
        <v>6189.72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1</v>
      </c>
      <c r="AW130">
        <v>1</v>
      </c>
      <c r="AZ130">
        <v>1</v>
      </c>
      <c r="BA130">
        <v>1</v>
      </c>
      <c r="BB130">
        <v>1</v>
      </c>
      <c r="BC130">
        <v>5.0999999999999996</v>
      </c>
      <c r="BD130" t="s">
        <v>3</v>
      </c>
      <c r="BE130" t="s">
        <v>3</v>
      </c>
      <c r="BF130" t="s">
        <v>3</v>
      </c>
      <c r="BG130" t="s">
        <v>3</v>
      </c>
      <c r="BH130">
        <v>3</v>
      </c>
      <c r="BI130">
        <v>2</v>
      </c>
      <c r="BJ130" t="s">
        <v>236</v>
      </c>
      <c r="BM130">
        <v>1618</v>
      </c>
      <c r="BN130">
        <v>0</v>
      </c>
      <c r="BO130" t="s">
        <v>233</v>
      </c>
      <c r="BP130">
        <v>1</v>
      </c>
      <c r="BQ130">
        <v>201</v>
      </c>
      <c r="BR130">
        <v>0</v>
      </c>
      <c r="BS130">
        <v>1</v>
      </c>
      <c r="BT130">
        <v>1</v>
      </c>
      <c r="BU130">
        <v>1</v>
      </c>
      <c r="BV130">
        <v>1</v>
      </c>
      <c r="BW130">
        <v>1</v>
      </c>
      <c r="BX130">
        <v>1</v>
      </c>
      <c r="BY130" t="s">
        <v>3</v>
      </c>
      <c r="BZ130">
        <v>0</v>
      </c>
      <c r="CA130">
        <v>0</v>
      </c>
      <c r="CE130">
        <v>30</v>
      </c>
      <c r="CF130">
        <v>0</v>
      </c>
      <c r="CG130">
        <v>0</v>
      </c>
      <c r="CM130">
        <v>0</v>
      </c>
      <c r="CN130" t="s">
        <v>3</v>
      </c>
      <c r="CO130">
        <v>0</v>
      </c>
      <c r="CP130">
        <f t="shared" si="107"/>
        <v>1073.3</v>
      </c>
      <c r="CQ130">
        <f t="shared" si="108"/>
        <v>31567.57</v>
      </c>
      <c r="CR130">
        <f t="shared" si="109"/>
        <v>0</v>
      </c>
      <c r="CS130">
        <f t="shared" si="110"/>
        <v>0</v>
      </c>
      <c r="CT130">
        <f t="shared" si="111"/>
        <v>0</v>
      </c>
      <c r="CU130">
        <f t="shared" si="112"/>
        <v>0</v>
      </c>
      <c r="CV130">
        <f t="shared" si="113"/>
        <v>0</v>
      </c>
      <c r="CW130">
        <f t="shared" si="114"/>
        <v>0</v>
      </c>
      <c r="CX130">
        <f t="shared" si="115"/>
        <v>0</v>
      </c>
      <c r="CY130">
        <f>S130*(BZ130/100)</f>
        <v>0</v>
      </c>
      <c r="CZ130">
        <f>S130*(CA130/100)</f>
        <v>0</v>
      </c>
      <c r="DC130" t="s">
        <v>3</v>
      </c>
      <c r="DD130" t="s">
        <v>3</v>
      </c>
      <c r="DE130" t="s">
        <v>3</v>
      </c>
      <c r="DF130" t="s">
        <v>3</v>
      </c>
      <c r="DG130" t="s">
        <v>3</v>
      </c>
      <c r="DH130" t="s">
        <v>3</v>
      </c>
      <c r="DI130" t="s">
        <v>3</v>
      </c>
      <c r="DJ130" t="s">
        <v>3</v>
      </c>
      <c r="DK130" t="s">
        <v>3</v>
      </c>
      <c r="DL130" t="s">
        <v>3</v>
      </c>
      <c r="DM130" t="s">
        <v>3</v>
      </c>
      <c r="DN130">
        <v>0</v>
      </c>
      <c r="DO130">
        <v>0</v>
      </c>
      <c r="DP130">
        <v>1</v>
      </c>
      <c r="DQ130">
        <v>1</v>
      </c>
      <c r="DU130">
        <v>1003</v>
      </c>
      <c r="DV130" t="s">
        <v>235</v>
      </c>
      <c r="DW130" t="s">
        <v>235</v>
      </c>
      <c r="DX130">
        <v>1000</v>
      </c>
      <c r="EE130">
        <v>52540238</v>
      </c>
      <c r="EF130">
        <v>201</v>
      </c>
      <c r="EG130" t="s">
        <v>237</v>
      </c>
      <c r="EH130">
        <v>0</v>
      </c>
      <c r="EI130" t="s">
        <v>3</v>
      </c>
      <c r="EJ130">
        <v>2</v>
      </c>
      <c r="EK130">
        <v>1618</v>
      </c>
      <c r="EL130" t="s">
        <v>238</v>
      </c>
      <c r="EM130" t="s">
        <v>239</v>
      </c>
      <c r="EO130" t="s">
        <v>3</v>
      </c>
      <c r="EQ130">
        <v>131072</v>
      </c>
      <c r="ER130">
        <v>6189.72</v>
      </c>
      <c r="ES130">
        <v>6189.72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FQ130">
        <v>0</v>
      </c>
      <c r="FR130">
        <f t="shared" si="116"/>
        <v>0</v>
      </c>
      <c r="FS130">
        <v>0</v>
      </c>
      <c r="FX130">
        <v>0</v>
      </c>
      <c r="FY130">
        <v>0</v>
      </c>
      <c r="GA130" t="s">
        <v>3</v>
      </c>
      <c r="GD130">
        <v>0</v>
      </c>
      <c r="GF130">
        <v>629572566</v>
      </c>
      <c r="GG130">
        <v>2</v>
      </c>
      <c r="GH130">
        <v>1</v>
      </c>
      <c r="GI130">
        <v>2</v>
      </c>
      <c r="GJ130">
        <v>0</v>
      </c>
      <c r="GK130">
        <f>ROUND(R130*(S12)/100,2)</f>
        <v>0</v>
      </c>
      <c r="GL130">
        <f t="shared" si="117"/>
        <v>0</v>
      </c>
      <c r="GM130">
        <f t="shared" si="118"/>
        <v>1073.3</v>
      </c>
      <c r="GN130">
        <f t="shared" si="119"/>
        <v>0</v>
      </c>
      <c r="GO130">
        <f t="shared" si="120"/>
        <v>1073.3</v>
      </c>
      <c r="GP130">
        <f t="shared" si="121"/>
        <v>0</v>
      </c>
      <c r="GR130">
        <v>0</v>
      </c>
      <c r="GS130">
        <v>3</v>
      </c>
      <c r="GT130">
        <v>0</v>
      </c>
      <c r="GU130" t="s">
        <v>3</v>
      </c>
      <c r="GV130">
        <f t="shared" si="122"/>
        <v>0</v>
      </c>
      <c r="GW130">
        <v>1</v>
      </c>
      <c r="GX130">
        <f t="shared" si="123"/>
        <v>0</v>
      </c>
      <c r="HA130">
        <v>0</v>
      </c>
      <c r="HB130">
        <v>0</v>
      </c>
      <c r="HC130">
        <f t="shared" si="124"/>
        <v>0</v>
      </c>
      <c r="HE130" t="s">
        <v>3</v>
      </c>
      <c r="HF130" t="s">
        <v>3</v>
      </c>
      <c r="IK130">
        <v>0</v>
      </c>
    </row>
    <row r="131" spans="1:245" x14ac:dyDescent="0.2">
      <c r="A131">
        <v>17</v>
      </c>
      <c r="B131">
        <v>1</v>
      </c>
      <c r="C131">
        <f>ROW(SmtRes!A149)</f>
        <v>149</v>
      </c>
      <c r="D131">
        <f>ROW(EtalonRes!A143)</f>
        <v>143</v>
      </c>
      <c r="E131" t="s">
        <v>240</v>
      </c>
      <c r="F131" t="s">
        <v>241</v>
      </c>
      <c r="G131" t="s">
        <v>242</v>
      </c>
      <c r="H131" t="s">
        <v>228</v>
      </c>
      <c r="I131">
        <f>ROUND((((23/100)*18)/18*4)/2,9)</f>
        <v>0.46</v>
      </c>
      <c r="J131">
        <v>0</v>
      </c>
      <c r="O131">
        <f t="shared" si="87"/>
        <v>49.44</v>
      </c>
      <c r="P131">
        <f t="shared" si="88"/>
        <v>6.99</v>
      </c>
      <c r="Q131">
        <f t="shared" si="89"/>
        <v>1.56</v>
      </c>
      <c r="R131">
        <f t="shared" si="90"/>
        <v>0.36</v>
      </c>
      <c r="S131">
        <f t="shared" si="91"/>
        <v>40.89</v>
      </c>
      <c r="T131">
        <f t="shared" si="92"/>
        <v>0</v>
      </c>
      <c r="U131">
        <f t="shared" si="93"/>
        <v>3.3166000000000002</v>
      </c>
      <c r="V131">
        <f t="shared" si="94"/>
        <v>0</v>
      </c>
      <c r="W131">
        <f t="shared" si="95"/>
        <v>0</v>
      </c>
      <c r="X131">
        <f t="shared" si="96"/>
        <v>45.8</v>
      </c>
      <c r="Y131">
        <f t="shared" si="97"/>
        <v>28.62</v>
      </c>
      <c r="AA131">
        <v>53286459</v>
      </c>
      <c r="AB131">
        <f t="shared" si="98"/>
        <v>107.48</v>
      </c>
      <c r="AC131">
        <f t="shared" si="99"/>
        <v>15.19</v>
      </c>
      <c r="AD131">
        <f t="shared" si="100"/>
        <v>3.39</v>
      </c>
      <c r="AE131">
        <f t="shared" si="101"/>
        <v>0.79</v>
      </c>
      <c r="AF131">
        <f t="shared" si="102"/>
        <v>88.9</v>
      </c>
      <c r="AG131">
        <f t="shared" si="103"/>
        <v>0</v>
      </c>
      <c r="AH131">
        <f t="shared" si="104"/>
        <v>7.21</v>
      </c>
      <c r="AI131">
        <f t="shared" si="105"/>
        <v>0</v>
      </c>
      <c r="AJ131">
        <f t="shared" si="106"/>
        <v>0</v>
      </c>
      <c r="AK131">
        <v>107.48</v>
      </c>
      <c r="AL131">
        <v>15.19</v>
      </c>
      <c r="AM131">
        <v>3.39</v>
      </c>
      <c r="AN131">
        <v>0.79</v>
      </c>
      <c r="AO131">
        <v>88.9</v>
      </c>
      <c r="AP131">
        <v>0</v>
      </c>
      <c r="AQ131">
        <v>7.21</v>
      </c>
      <c r="AR131">
        <v>0</v>
      </c>
      <c r="AS131">
        <v>0</v>
      </c>
      <c r="AT131">
        <v>112</v>
      </c>
      <c r="AU131">
        <v>70</v>
      </c>
      <c r="AV131">
        <v>1</v>
      </c>
      <c r="AW131">
        <v>1</v>
      </c>
      <c r="AZ131">
        <v>1</v>
      </c>
      <c r="BA131">
        <v>1</v>
      </c>
      <c r="BB131">
        <v>1</v>
      </c>
      <c r="BC131">
        <v>1</v>
      </c>
      <c r="BD131" t="s">
        <v>3</v>
      </c>
      <c r="BE131" t="s">
        <v>3</v>
      </c>
      <c r="BF131" t="s">
        <v>3</v>
      </c>
      <c r="BG131" t="s">
        <v>3</v>
      </c>
      <c r="BH131">
        <v>0</v>
      </c>
      <c r="BI131">
        <v>2</v>
      </c>
      <c r="BJ131" t="s">
        <v>243</v>
      </c>
      <c r="BM131">
        <v>331</v>
      </c>
      <c r="BN131">
        <v>0</v>
      </c>
      <c r="BO131" t="s">
        <v>3</v>
      </c>
      <c r="BP131">
        <v>0</v>
      </c>
      <c r="BQ131">
        <v>40</v>
      </c>
      <c r="BR131">
        <v>0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Y131" t="s">
        <v>3</v>
      </c>
      <c r="BZ131">
        <v>112</v>
      </c>
      <c r="CA131">
        <v>70</v>
      </c>
      <c r="CE131">
        <v>30</v>
      </c>
      <c r="CF131">
        <v>0</v>
      </c>
      <c r="CG131">
        <v>0</v>
      </c>
      <c r="CM131">
        <v>0</v>
      </c>
      <c r="CN131" t="s">
        <v>3</v>
      </c>
      <c r="CO131">
        <v>0</v>
      </c>
      <c r="CP131">
        <f t="shared" si="107"/>
        <v>49.44</v>
      </c>
      <c r="CQ131">
        <f t="shared" si="108"/>
        <v>15.19</v>
      </c>
      <c r="CR131">
        <f t="shared" si="109"/>
        <v>3.39</v>
      </c>
      <c r="CS131">
        <f t="shared" si="110"/>
        <v>0.79</v>
      </c>
      <c r="CT131">
        <f t="shared" si="111"/>
        <v>88.9</v>
      </c>
      <c r="CU131">
        <f t="shared" si="112"/>
        <v>0</v>
      </c>
      <c r="CV131">
        <f t="shared" si="113"/>
        <v>7.21</v>
      </c>
      <c r="CW131">
        <f t="shared" si="114"/>
        <v>0</v>
      </c>
      <c r="CX131">
        <f t="shared" si="115"/>
        <v>0</v>
      </c>
      <c r="CY131">
        <f>((S131*BZ131)/100)</f>
        <v>45.796800000000005</v>
      </c>
      <c r="CZ131">
        <f>((S131*CA131)/100)</f>
        <v>28.623000000000001</v>
      </c>
      <c r="DC131" t="s">
        <v>3</v>
      </c>
      <c r="DD131" t="s">
        <v>3</v>
      </c>
      <c r="DE131" t="s">
        <v>3</v>
      </c>
      <c r="DF131" t="s">
        <v>3</v>
      </c>
      <c r="DG131" t="s">
        <v>3</v>
      </c>
      <c r="DH131" t="s">
        <v>3</v>
      </c>
      <c r="DI131" t="s">
        <v>3</v>
      </c>
      <c r="DJ131" t="s">
        <v>3</v>
      </c>
      <c r="DK131" t="s">
        <v>3</v>
      </c>
      <c r="DL131" t="s">
        <v>3</v>
      </c>
      <c r="DM131" t="s">
        <v>3</v>
      </c>
      <c r="DN131">
        <v>0</v>
      </c>
      <c r="DO131">
        <v>0</v>
      </c>
      <c r="DP131">
        <v>1</v>
      </c>
      <c r="DQ131">
        <v>1</v>
      </c>
      <c r="DU131">
        <v>1003</v>
      </c>
      <c r="DV131" t="s">
        <v>228</v>
      </c>
      <c r="DW131" t="s">
        <v>228</v>
      </c>
      <c r="DX131">
        <v>100</v>
      </c>
      <c r="EE131">
        <v>52538951</v>
      </c>
      <c r="EF131">
        <v>40</v>
      </c>
      <c r="EG131" t="s">
        <v>202</v>
      </c>
      <c r="EH131">
        <v>0</v>
      </c>
      <c r="EI131" t="s">
        <v>3</v>
      </c>
      <c r="EJ131">
        <v>2</v>
      </c>
      <c r="EK131">
        <v>331</v>
      </c>
      <c r="EL131" t="s">
        <v>230</v>
      </c>
      <c r="EM131" t="s">
        <v>231</v>
      </c>
      <c r="EO131" t="s">
        <v>3</v>
      </c>
      <c r="EQ131">
        <v>131072</v>
      </c>
      <c r="ER131">
        <v>107.48</v>
      </c>
      <c r="ES131">
        <v>15.19</v>
      </c>
      <c r="ET131">
        <v>3.39</v>
      </c>
      <c r="EU131">
        <v>0.79</v>
      </c>
      <c r="EV131">
        <v>88.9</v>
      </c>
      <c r="EW131">
        <v>7.21</v>
      </c>
      <c r="EX131">
        <v>0</v>
      </c>
      <c r="EY131">
        <v>0</v>
      </c>
      <c r="FQ131">
        <v>0</v>
      </c>
      <c r="FR131">
        <f t="shared" si="116"/>
        <v>0</v>
      </c>
      <c r="FS131">
        <v>0</v>
      </c>
      <c r="FX131">
        <v>112</v>
      </c>
      <c r="FY131">
        <v>70</v>
      </c>
      <c r="GA131" t="s">
        <v>3</v>
      </c>
      <c r="GD131">
        <v>0</v>
      </c>
      <c r="GF131">
        <v>2050499607</v>
      </c>
      <c r="GG131">
        <v>2</v>
      </c>
      <c r="GH131">
        <v>1</v>
      </c>
      <c r="GI131">
        <v>-2</v>
      </c>
      <c r="GJ131">
        <v>0</v>
      </c>
      <c r="GK131">
        <f>ROUND(R131*(R12)/100,2)</f>
        <v>0.63</v>
      </c>
      <c r="GL131">
        <f t="shared" si="117"/>
        <v>0</v>
      </c>
      <c r="GM131">
        <f t="shared" si="118"/>
        <v>124.49</v>
      </c>
      <c r="GN131">
        <f t="shared" si="119"/>
        <v>0</v>
      </c>
      <c r="GO131">
        <f t="shared" si="120"/>
        <v>124.49</v>
      </c>
      <c r="GP131">
        <f t="shared" si="121"/>
        <v>0</v>
      </c>
      <c r="GR131">
        <v>0</v>
      </c>
      <c r="GS131">
        <v>0</v>
      </c>
      <c r="GT131">
        <v>0</v>
      </c>
      <c r="GU131" t="s">
        <v>3</v>
      </c>
      <c r="GV131">
        <f t="shared" si="122"/>
        <v>0</v>
      </c>
      <c r="GW131">
        <v>1</v>
      </c>
      <c r="GX131">
        <f t="shared" si="123"/>
        <v>0</v>
      </c>
      <c r="HA131">
        <v>0</v>
      </c>
      <c r="HB131">
        <v>0</v>
      </c>
      <c r="HC131">
        <f t="shared" si="124"/>
        <v>0</v>
      </c>
      <c r="HE131" t="s">
        <v>3</v>
      </c>
      <c r="HF131" t="s">
        <v>3</v>
      </c>
      <c r="IK131">
        <v>0</v>
      </c>
    </row>
    <row r="132" spans="1:245" x14ac:dyDescent="0.2">
      <c r="A132">
        <v>17</v>
      </c>
      <c r="B132">
        <v>1</v>
      </c>
      <c r="C132">
        <f>ROW(SmtRes!A150)</f>
        <v>150</v>
      </c>
      <c r="D132">
        <f>ROW(EtalonRes!A144)</f>
        <v>144</v>
      </c>
      <c r="E132" t="s">
        <v>240</v>
      </c>
      <c r="F132" t="s">
        <v>241</v>
      </c>
      <c r="G132" t="s">
        <v>242</v>
      </c>
      <c r="H132" t="s">
        <v>228</v>
      </c>
      <c r="I132">
        <f>ROUND((((23/100)*18)/18*4)/2,9)</f>
        <v>0.46</v>
      </c>
      <c r="J132">
        <v>0</v>
      </c>
      <c r="O132">
        <f t="shared" si="87"/>
        <v>1071.47</v>
      </c>
      <c r="P132">
        <f t="shared" si="88"/>
        <v>40.68</v>
      </c>
      <c r="Q132">
        <f t="shared" si="89"/>
        <v>15.9</v>
      </c>
      <c r="R132">
        <f t="shared" si="90"/>
        <v>8.94</v>
      </c>
      <c r="S132">
        <f t="shared" si="91"/>
        <v>1014.89</v>
      </c>
      <c r="T132">
        <f t="shared" si="92"/>
        <v>0</v>
      </c>
      <c r="U132">
        <f t="shared" si="93"/>
        <v>3.3166000000000002</v>
      </c>
      <c r="V132">
        <f t="shared" si="94"/>
        <v>0</v>
      </c>
      <c r="W132">
        <f t="shared" si="95"/>
        <v>0</v>
      </c>
      <c r="X132">
        <f t="shared" si="96"/>
        <v>913.4</v>
      </c>
      <c r="Y132">
        <f t="shared" si="97"/>
        <v>436.4</v>
      </c>
      <c r="AA132">
        <v>53286460</v>
      </c>
      <c r="AB132">
        <f t="shared" si="98"/>
        <v>107.48</v>
      </c>
      <c r="AC132">
        <f t="shared" si="99"/>
        <v>15.19</v>
      </c>
      <c r="AD132">
        <f t="shared" si="100"/>
        <v>3.39</v>
      </c>
      <c r="AE132">
        <f t="shared" si="101"/>
        <v>0.79</v>
      </c>
      <c r="AF132">
        <f t="shared" si="102"/>
        <v>88.9</v>
      </c>
      <c r="AG132">
        <f t="shared" si="103"/>
        <v>0</v>
      </c>
      <c r="AH132">
        <f t="shared" si="104"/>
        <v>7.21</v>
      </c>
      <c r="AI132">
        <f t="shared" si="105"/>
        <v>0</v>
      </c>
      <c r="AJ132">
        <f t="shared" si="106"/>
        <v>0</v>
      </c>
      <c r="AK132">
        <v>107.48</v>
      </c>
      <c r="AL132">
        <v>15.19</v>
      </c>
      <c r="AM132">
        <v>3.39</v>
      </c>
      <c r="AN132">
        <v>0.79</v>
      </c>
      <c r="AO132">
        <v>88.9</v>
      </c>
      <c r="AP132">
        <v>0</v>
      </c>
      <c r="AQ132">
        <v>7.21</v>
      </c>
      <c r="AR132">
        <v>0</v>
      </c>
      <c r="AS132">
        <v>0</v>
      </c>
      <c r="AT132">
        <v>90</v>
      </c>
      <c r="AU132">
        <v>43</v>
      </c>
      <c r="AV132">
        <v>1</v>
      </c>
      <c r="AW132">
        <v>1</v>
      </c>
      <c r="AZ132">
        <v>1</v>
      </c>
      <c r="BA132">
        <v>24.82</v>
      </c>
      <c r="BB132">
        <v>10.19</v>
      </c>
      <c r="BC132">
        <v>5.82</v>
      </c>
      <c r="BD132" t="s">
        <v>3</v>
      </c>
      <c r="BE132" t="s">
        <v>3</v>
      </c>
      <c r="BF132" t="s">
        <v>3</v>
      </c>
      <c r="BG132" t="s">
        <v>3</v>
      </c>
      <c r="BH132">
        <v>0</v>
      </c>
      <c r="BI132">
        <v>2</v>
      </c>
      <c r="BJ132" t="s">
        <v>243</v>
      </c>
      <c r="BM132">
        <v>331</v>
      </c>
      <c r="BN132">
        <v>0</v>
      </c>
      <c r="BO132" t="s">
        <v>241</v>
      </c>
      <c r="BP132">
        <v>1</v>
      </c>
      <c r="BQ132">
        <v>40</v>
      </c>
      <c r="BR132">
        <v>0</v>
      </c>
      <c r="BS132">
        <v>24.82</v>
      </c>
      <c r="BT132">
        <v>1</v>
      </c>
      <c r="BU132">
        <v>1</v>
      </c>
      <c r="BV132">
        <v>1</v>
      </c>
      <c r="BW132">
        <v>1</v>
      </c>
      <c r="BX132">
        <v>1</v>
      </c>
      <c r="BY132" t="s">
        <v>3</v>
      </c>
      <c r="BZ132">
        <v>90</v>
      </c>
      <c r="CA132">
        <v>43</v>
      </c>
      <c r="CE132">
        <v>30</v>
      </c>
      <c r="CF132">
        <v>0</v>
      </c>
      <c r="CG132">
        <v>0</v>
      </c>
      <c r="CM132">
        <v>0</v>
      </c>
      <c r="CN132" t="s">
        <v>3</v>
      </c>
      <c r="CO132">
        <v>0</v>
      </c>
      <c r="CP132">
        <f t="shared" si="107"/>
        <v>1071.47</v>
      </c>
      <c r="CQ132">
        <f t="shared" si="108"/>
        <v>88.41</v>
      </c>
      <c r="CR132">
        <f t="shared" si="109"/>
        <v>34.54</v>
      </c>
      <c r="CS132">
        <f t="shared" si="110"/>
        <v>19.61</v>
      </c>
      <c r="CT132">
        <f t="shared" si="111"/>
        <v>2206.5</v>
      </c>
      <c r="CU132">
        <f t="shared" si="112"/>
        <v>0</v>
      </c>
      <c r="CV132">
        <f t="shared" si="113"/>
        <v>7.21</v>
      </c>
      <c r="CW132">
        <f t="shared" si="114"/>
        <v>0</v>
      </c>
      <c r="CX132">
        <f t="shared" si="115"/>
        <v>0</v>
      </c>
      <c r="CY132">
        <f>S132*(BZ132/100)</f>
        <v>913.40099999999995</v>
      </c>
      <c r="CZ132">
        <f>S132*(CA132/100)</f>
        <v>436.40269999999998</v>
      </c>
      <c r="DC132" t="s">
        <v>3</v>
      </c>
      <c r="DD132" t="s">
        <v>3</v>
      </c>
      <c r="DE132" t="s">
        <v>3</v>
      </c>
      <c r="DF132" t="s">
        <v>3</v>
      </c>
      <c r="DG132" t="s">
        <v>3</v>
      </c>
      <c r="DH132" t="s">
        <v>3</v>
      </c>
      <c r="DI132" t="s">
        <v>3</v>
      </c>
      <c r="DJ132" t="s">
        <v>3</v>
      </c>
      <c r="DK132" t="s">
        <v>3</v>
      </c>
      <c r="DL132" t="s">
        <v>3</v>
      </c>
      <c r="DM132" t="s">
        <v>3</v>
      </c>
      <c r="DN132">
        <v>112</v>
      </c>
      <c r="DO132">
        <v>70</v>
      </c>
      <c r="DP132">
        <v>1</v>
      </c>
      <c r="DQ132">
        <v>1</v>
      </c>
      <c r="DU132">
        <v>1003</v>
      </c>
      <c r="DV132" t="s">
        <v>228</v>
      </c>
      <c r="DW132" t="s">
        <v>228</v>
      </c>
      <c r="DX132">
        <v>100</v>
      </c>
      <c r="EE132">
        <v>52538951</v>
      </c>
      <c r="EF132">
        <v>40</v>
      </c>
      <c r="EG132" t="s">
        <v>202</v>
      </c>
      <c r="EH132">
        <v>0</v>
      </c>
      <c r="EI132" t="s">
        <v>3</v>
      </c>
      <c r="EJ132">
        <v>2</v>
      </c>
      <c r="EK132">
        <v>331</v>
      </c>
      <c r="EL132" t="s">
        <v>230</v>
      </c>
      <c r="EM132" t="s">
        <v>231</v>
      </c>
      <c r="EO132" t="s">
        <v>3</v>
      </c>
      <c r="EQ132">
        <v>131072</v>
      </c>
      <c r="ER132">
        <v>107.48</v>
      </c>
      <c r="ES132">
        <v>15.19</v>
      </c>
      <c r="ET132">
        <v>3.39</v>
      </c>
      <c r="EU132">
        <v>0.79</v>
      </c>
      <c r="EV132">
        <v>88.9</v>
      </c>
      <c r="EW132">
        <v>7.21</v>
      </c>
      <c r="EX132">
        <v>0</v>
      </c>
      <c r="EY132">
        <v>0</v>
      </c>
      <c r="FQ132">
        <v>0</v>
      </c>
      <c r="FR132">
        <f t="shared" si="116"/>
        <v>0</v>
      </c>
      <c r="FS132">
        <v>0</v>
      </c>
      <c r="FX132">
        <v>112</v>
      </c>
      <c r="FY132">
        <v>70</v>
      </c>
      <c r="GA132" t="s">
        <v>3</v>
      </c>
      <c r="GD132">
        <v>0</v>
      </c>
      <c r="GF132">
        <v>2050499607</v>
      </c>
      <c r="GG132">
        <v>2</v>
      </c>
      <c r="GH132">
        <v>1</v>
      </c>
      <c r="GI132">
        <v>2</v>
      </c>
      <c r="GJ132">
        <v>0</v>
      </c>
      <c r="GK132">
        <f>ROUND(R132*(S12)/100,2)</f>
        <v>14.04</v>
      </c>
      <c r="GL132">
        <f t="shared" si="117"/>
        <v>0</v>
      </c>
      <c r="GM132">
        <f t="shared" si="118"/>
        <v>2435.31</v>
      </c>
      <c r="GN132">
        <f t="shared" si="119"/>
        <v>0</v>
      </c>
      <c r="GO132">
        <f t="shared" si="120"/>
        <v>2435.31</v>
      </c>
      <c r="GP132">
        <f t="shared" si="121"/>
        <v>0</v>
      </c>
      <c r="GR132">
        <v>0</v>
      </c>
      <c r="GS132">
        <v>3</v>
      </c>
      <c r="GT132">
        <v>0</v>
      </c>
      <c r="GU132" t="s">
        <v>3</v>
      </c>
      <c r="GV132">
        <f t="shared" si="122"/>
        <v>0</v>
      </c>
      <c r="GW132">
        <v>1</v>
      </c>
      <c r="GX132">
        <f t="shared" si="123"/>
        <v>0</v>
      </c>
      <c r="HA132">
        <v>0</v>
      </c>
      <c r="HB132">
        <v>0</v>
      </c>
      <c r="HC132">
        <f t="shared" si="124"/>
        <v>0</v>
      </c>
      <c r="HE132" t="s">
        <v>3</v>
      </c>
      <c r="HF132" t="s">
        <v>3</v>
      </c>
      <c r="IK132">
        <v>0</v>
      </c>
    </row>
    <row r="133" spans="1:245" x14ac:dyDescent="0.2">
      <c r="A133">
        <v>17</v>
      </c>
      <c r="B133">
        <v>1</v>
      </c>
      <c r="E133" t="s">
        <v>244</v>
      </c>
      <c r="F133" t="s">
        <v>245</v>
      </c>
      <c r="G133" t="s">
        <v>246</v>
      </c>
      <c r="H133" t="s">
        <v>235</v>
      </c>
      <c r="I133">
        <v>4.5999999999999999E-2</v>
      </c>
      <c r="J133">
        <v>0</v>
      </c>
      <c r="O133">
        <f t="shared" si="87"/>
        <v>316.29000000000002</v>
      </c>
      <c r="P133">
        <f t="shared" si="88"/>
        <v>316.29000000000002</v>
      </c>
      <c r="Q133">
        <f t="shared" si="89"/>
        <v>0</v>
      </c>
      <c r="R133">
        <f t="shared" si="90"/>
        <v>0</v>
      </c>
      <c r="S133">
        <f t="shared" si="91"/>
        <v>0</v>
      </c>
      <c r="T133">
        <f t="shared" si="92"/>
        <v>0</v>
      </c>
      <c r="U133">
        <f t="shared" si="93"/>
        <v>0</v>
      </c>
      <c r="V133">
        <f t="shared" si="94"/>
        <v>0</v>
      </c>
      <c r="W133">
        <f t="shared" si="95"/>
        <v>0</v>
      </c>
      <c r="X133">
        <f t="shared" si="96"/>
        <v>0</v>
      </c>
      <c r="Y133">
        <f t="shared" si="97"/>
        <v>0</v>
      </c>
      <c r="AA133">
        <v>53286459</v>
      </c>
      <c r="AB133">
        <f t="shared" si="98"/>
        <v>6875.97</v>
      </c>
      <c r="AC133">
        <f t="shared" si="99"/>
        <v>6875.97</v>
      </c>
      <c r="AD133">
        <f t="shared" si="100"/>
        <v>0</v>
      </c>
      <c r="AE133">
        <f t="shared" si="101"/>
        <v>0</v>
      </c>
      <c r="AF133">
        <f t="shared" si="102"/>
        <v>0</v>
      </c>
      <c r="AG133">
        <f t="shared" si="103"/>
        <v>0</v>
      </c>
      <c r="AH133">
        <f t="shared" si="104"/>
        <v>0</v>
      </c>
      <c r="AI133">
        <f t="shared" si="105"/>
        <v>0</v>
      </c>
      <c r="AJ133">
        <f t="shared" si="106"/>
        <v>0</v>
      </c>
      <c r="AK133">
        <v>6875.97</v>
      </c>
      <c r="AL133">
        <v>6875.97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1</v>
      </c>
      <c r="AW133">
        <v>1</v>
      </c>
      <c r="AZ133">
        <v>1</v>
      </c>
      <c r="BA133">
        <v>1</v>
      </c>
      <c r="BB133">
        <v>1</v>
      </c>
      <c r="BC133">
        <v>1</v>
      </c>
      <c r="BD133" t="s">
        <v>3</v>
      </c>
      <c r="BE133" t="s">
        <v>3</v>
      </c>
      <c r="BF133" t="s">
        <v>3</v>
      </c>
      <c r="BG133" t="s">
        <v>3</v>
      </c>
      <c r="BH133">
        <v>3</v>
      </c>
      <c r="BI133">
        <v>2</v>
      </c>
      <c r="BJ133" t="s">
        <v>247</v>
      </c>
      <c r="BM133">
        <v>1618</v>
      </c>
      <c r="BN133">
        <v>0</v>
      </c>
      <c r="BO133" t="s">
        <v>3</v>
      </c>
      <c r="BP133">
        <v>0</v>
      </c>
      <c r="BQ133">
        <v>201</v>
      </c>
      <c r="BR133">
        <v>0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 t="s">
        <v>3</v>
      </c>
      <c r="BZ133">
        <v>0</v>
      </c>
      <c r="CA133">
        <v>0</v>
      </c>
      <c r="CE133">
        <v>30</v>
      </c>
      <c r="CF133">
        <v>0</v>
      </c>
      <c r="CG133">
        <v>0</v>
      </c>
      <c r="CM133">
        <v>0</v>
      </c>
      <c r="CN133" t="s">
        <v>3</v>
      </c>
      <c r="CO133">
        <v>0</v>
      </c>
      <c r="CP133">
        <f t="shared" si="107"/>
        <v>316.29000000000002</v>
      </c>
      <c r="CQ133">
        <f t="shared" si="108"/>
        <v>6875.97</v>
      </c>
      <c r="CR133">
        <f t="shared" si="109"/>
        <v>0</v>
      </c>
      <c r="CS133">
        <f t="shared" si="110"/>
        <v>0</v>
      </c>
      <c r="CT133">
        <f t="shared" si="111"/>
        <v>0</v>
      </c>
      <c r="CU133">
        <f t="shared" si="112"/>
        <v>0</v>
      </c>
      <c r="CV133">
        <f t="shared" si="113"/>
        <v>0</v>
      </c>
      <c r="CW133">
        <f t="shared" si="114"/>
        <v>0</v>
      </c>
      <c r="CX133">
        <f t="shared" si="115"/>
        <v>0</v>
      </c>
      <c r="CY133">
        <f>((S133*BZ133)/100)</f>
        <v>0</v>
      </c>
      <c r="CZ133">
        <f>((S133*CA133)/100)</f>
        <v>0</v>
      </c>
      <c r="DC133" t="s">
        <v>3</v>
      </c>
      <c r="DD133" t="s">
        <v>3</v>
      </c>
      <c r="DE133" t="s">
        <v>3</v>
      </c>
      <c r="DF133" t="s">
        <v>3</v>
      </c>
      <c r="DG133" t="s">
        <v>3</v>
      </c>
      <c r="DH133" t="s">
        <v>3</v>
      </c>
      <c r="DI133" t="s">
        <v>3</v>
      </c>
      <c r="DJ133" t="s">
        <v>3</v>
      </c>
      <c r="DK133" t="s">
        <v>3</v>
      </c>
      <c r="DL133" t="s">
        <v>3</v>
      </c>
      <c r="DM133" t="s">
        <v>3</v>
      </c>
      <c r="DN133">
        <v>0</v>
      </c>
      <c r="DO133">
        <v>0</v>
      </c>
      <c r="DP133">
        <v>1</v>
      </c>
      <c r="DQ133">
        <v>1</v>
      </c>
      <c r="DU133">
        <v>1003</v>
      </c>
      <c r="DV133" t="s">
        <v>235</v>
      </c>
      <c r="DW133" t="s">
        <v>235</v>
      </c>
      <c r="DX133">
        <v>1000</v>
      </c>
      <c r="EE133">
        <v>52540238</v>
      </c>
      <c r="EF133">
        <v>201</v>
      </c>
      <c r="EG133" t="s">
        <v>237</v>
      </c>
      <c r="EH133">
        <v>0</v>
      </c>
      <c r="EI133" t="s">
        <v>3</v>
      </c>
      <c r="EJ133">
        <v>2</v>
      </c>
      <c r="EK133">
        <v>1618</v>
      </c>
      <c r="EL133" t="s">
        <v>238</v>
      </c>
      <c r="EM133" t="s">
        <v>239</v>
      </c>
      <c r="EO133" t="s">
        <v>3</v>
      </c>
      <c r="EQ133">
        <v>131072</v>
      </c>
      <c r="ER133">
        <v>6875.97</v>
      </c>
      <c r="ES133">
        <v>6875.97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FQ133">
        <v>0</v>
      </c>
      <c r="FR133">
        <f t="shared" si="116"/>
        <v>0</v>
      </c>
      <c r="FS133">
        <v>0</v>
      </c>
      <c r="FX133">
        <v>0</v>
      </c>
      <c r="FY133">
        <v>0</v>
      </c>
      <c r="GA133" t="s">
        <v>3</v>
      </c>
      <c r="GD133">
        <v>0</v>
      </c>
      <c r="GF133">
        <v>-296473858</v>
      </c>
      <c r="GG133">
        <v>2</v>
      </c>
      <c r="GH133">
        <v>1</v>
      </c>
      <c r="GI133">
        <v>-2</v>
      </c>
      <c r="GJ133">
        <v>0</v>
      </c>
      <c r="GK133">
        <f>ROUND(R133*(R12)/100,2)</f>
        <v>0</v>
      </c>
      <c r="GL133">
        <f t="shared" si="117"/>
        <v>0</v>
      </c>
      <c r="GM133">
        <f t="shared" si="118"/>
        <v>316.29000000000002</v>
      </c>
      <c r="GN133">
        <f t="shared" si="119"/>
        <v>0</v>
      </c>
      <c r="GO133">
        <f t="shared" si="120"/>
        <v>316.29000000000002</v>
      </c>
      <c r="GP133">
        <f t="shared" si="121"/>
        <v>0</v>
      </c>
      <c r="GR133">
        <v>0</v>
      </c>
      <c r="GS133">
        <v>0</v>
      </c>
      <c r="GT133">
        <v>0</v>
      </c>
      <c r="GU133" t="s">
        <v>3</v>
      </c>
      <c r="GV133">
        <f t="shared" si="122"/>
        <v>0</v>
      </c>
      <c r="GW133">
        <v>1</v>
      </c>
      <c r="GX133">
        <f t="shared" si="123"/>
        <v>0</v>
      </c>
      <c r="HA133">
        <v>0</v>
      </c>
      <c r="HB133">
        <v>0</v>
      </c>
      <c r="HC133">
        <f t="shared" si="124"/>
        <v>0</v>
      </c>
      <c r="HE133" t="s">
        <v>3</v>
      </c>
      <c r="HF133" t="s">
        <v>3</v>
      </c>
      <c r="IK133">
        <v>0</v>
      </c>
    </row>
    <row r="134" spans="1:245" x14ac:dyDescent="0.2">
      <c r="A134">
        <v>17</v>
      </c>
      <c r="B134">
        <v>1</v>
      </c>
      <c r="E134" t="s">
        <v>244</v>
      </c>
      <c r="F134" t="s">
        <v>245</v>
      </c>
      <c r="G134" t="s">
        <v>246</v>
      </c>
      <c r="H134" t="s">
        <v>235</v>
      </c>
      <c r="I134">
        <v>4.5999999999999999E-2</v>
      </c>
      <c r="J134">
        <v>0</v>
      </c>
      <c r="O134">
        <f t="shared" si="87"/>
        <v>1957.84</v>
      </c>
      <c r="P134">
        <f t="shared" si="88"/>
        <v>1957.84</v>
      </c>
      <c r="Q134">
        <f t="shared" si="89"/>
        <v>0</v>
      </c>
      <c r="R134">
        <f t="shared" si="90"/>
        <v>0</v>
      </c>
      <c r="S134">
        <f t="shared" si="91"/>
        <v>0</v>
      </c>
      <c r="T134">
        <f t="shared" si="92"/>
        <v>0</v>
      </c>
      <c r="U134">
        <f t="shared" si="93"/>
        <v>0</v>
      </c>
      <c r="V134">
        <f t="shared" si="94"/>
        <v>0</v>
      </c>
      <c r="W134">
        <f t="shared" si="95"/>
        <v>0</v>
      </c>
      <c r="X134">
        <f t="shared" si="96"/>
        <v>0</v>
      </c>
      <c r="Y134">
        <f t="shared" si="97"/>
        <v>0</v>
      </c>
      <c r="AA134">
        <v>53286460</v>
      </c>
      <c r="AB134">
        <f t="shared" si="98"/>
        <v>6875.97</v>
      </c>
      <c r="AC134">
        <f t="shared" si="99"/>
        <v>6875.97</v>
      </c>
      <c r="AD134">
        <f t="shared" si="100"/>
        <v>0</v>
      </c>
      <c r="AE134">
        <f t="shared" si="101"/>
        <v>0</v>
      </c>
      <c r="AF134">
        <f t="shared" si="102"/>
        <v>0</v>
      </c>
      <c r="AG134">
        <f t="shared" si="103"/>
        <v>0</v>
      </c>
      <c r="AH134">
        <f t="shared" si="104"/>
        <v>0</v>
      </c>
      <c r="AI134">
        <f t="shared" si="105"/>
        <v>0</v>
      </c>
      <c r="AJ134">
        <f t="shared" si="106"/>
        <v>0</v>
      </c>
      <c r="AK134">
        <v>6875.97</v>
      </c>
      <c r="AL134">
        <v>6875.97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1</v>
      </c>
      <c r="AW134">
        <v>1</v>
      </c>
      <c r="AZ134">
        <v>1</v>
      </c>
      <c r="BA134">
        <v>1</v>
      </c>
      <c r="BB134">
        <v>1</v>
      </c>
      <c r="BC134">
        <v>6.19</v>
      </c>
      <c r="BD134" t="s">
        <v>3</v>
      </c>
      <c r="BE134" t="s">
        <v>3</v>
      </c>
      <c r="BF134" t="s">
        <v>3</v>
      </c>
      <c r="BG134" t="s">
        <v>3</v>
      </c>
      <c r="BH134">
        <v>3</v>
      </c>
      <c r="BI134">
        <v>2</v>
      </c>
      <c r="BJ134" t="s">
        <v>247</v>
      </c>
      <c r="BM134">
        <v>1618</v>
      </c>
      <c r="BN134">
        <v>0</v>
      </c>
      <c r="BO134" t="s">
        <v>245</v>
      </c>
      <c r="BP134">
        <v>1</v>
      </c>
      <c r="BQ134">
        <v>201</v>
      </c>
      <c r="BR134">
        <v>0</v>
      </c>
      <c r="BS134">
        <v>1</v>
      </c>
      <c r="BT134">
        <v>1</v>
      </c>
      <c r="BU134">
        <v>1</v>
      </c>
      <c r="BV134">
        <v>1</v>
      </c>
      <c r="BW134">
        <v>1</v>
      </c>
      <c r="BX134">
        <v>1</v>
      </c>
      <c r="BY134" t="s">
        <v>3</v>
      </c>
      <c r="BZ134">
        <v>0</v>
      </c>
      <c r="CA134">
        <v>0</v>
      </c>
      <c r="CE134">
        <v>30</v>
      </c>
      <c r="CF134">
        <v>0</v>
      </c>
      <c r="CG134">
        <v>0</v>
      </c>
      <c r="CM134">
        <v>0</v>
      </c>
      <c r="CN134" t="s">
        <v>3</v>
      </c>
      <c r="CO134">
        <v>0</v>
      </c>
      <c r="CP134">
        <f t="shared" si="107"/>
        <v>1957.84</v>
      </c>
      <c r="CQ134">
        <f t="shared" si="108"/>
        <v>42562.25</v>
      </c>
      <c r="CR134">
        <f t="shared" si="109"/>
        <v>0</v>
      </c>
      <c r="CS134">
        <f t="shared" si="110"/>
        <v>0</v>
      </c>
      <c r="CT134">
        <f t="shared" si="111"/>
        <v>0</v>
      </c>
      <c r="CU134">
        <f t="shared" si="112"/>
        <v>0</v>
      </c>
      <c r="CV134">
        <f t="shared" si="113"/>
        <v>0</v>
      </c>
      <c r="CW134">
        <f t="shared" si="114"/>
        <v>0</v>
      </c>
      <c r="CX134">
        <f t="shared" si="115"/>
        <v>0</v>
      </c>
      <c r="CY134">
        <f>S134*(BZ134/100)</f>
        <v>0</v>
      </c>
      <c r="CZ134">
        <f>S134*(CA134/100)</f>
        <v>0</v>
      </c>
      <c r="DC134" t="s">
        <v>3</v>
      </c>
      <c r="DD134" t="s">
        <v>3</v>
      </c>
      <c r="DE134" t="s">
        <v>3</v>
      </c>
      <c r="DF134" t="s">
        <v>3</v>
      </c>
      <c r="DG134" t="s">
        <v>3</v>
      </c>
      <c r="DH134" t="s">
        <v>3</v>
      </c>
      <c r="DI134" t="s">
        <v>3</v>
      </c>
      <c r="DJ134" t="s">
        <v>3</v>
      </c>
      <c r="DK134" t="s">
        <v>3</v>
      </c>
      <c r="DL134" t="s">
        <v>3</v>
      </c>
      <c r="DM134" t="s">
        <v>3</v>
      </c>
      <c r="DN134">
        <v>0</v>
      </c>
      <c r="DO134">
        <v>0</v>
      </c>
      <c r="DP134">
        <v>1</v>
      </c>
      <c r="DQ134">
        <v>1</v>
      </c>
      <c r="DU134">
        <v>1003</v>
      </c>
      <c r="DV134" t="s">
        <v>235</v>
      </c>
      <c r="DW134" t="s">
        <v>235</v>
      </c>
      <c r="DX134">
        <v>1000</v>
      </c>
      <c r="EE134">
        <v>52540238</v>
      </c>
      <c r="EF134">
        <v>201</v>
      </c>
      <c r="EG134" t="s">
        <v>237</v>
      </c>
      <c r="EH134">
        <v>0</v>
      </c>
      <c r="EI134" t="s">
        <v>3</v>
      </c>
      <c r="EJ134">
        <v>2</v>
      </c>
      <c r="EK134">
        <v>1618</v>
      </c>
      <c r="EL134" t="s">
        <v>238</v>
      </c>
      <c r="EM134" t="s">
        <v>239</v>
      </c>
      <c r="EO134" t="s">
        <v>3</v>
      </c>
      <c r="EQ134">
        <v>131072</v>
      </c>
      <c r="ER134">
        <v>6875.97</v>
      </c>
      <c r="ES134">
        <v>6875.97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FQ134">
        <v>0</v>
      </c>
      <c r="FR134">
        <f t="shared" si="116"/>
        <v>0</v>
      </c>
      <c r="FS134">
        <v>0</v>
      </c>
      <c r="FX134">
        <v>0</v>
      </c>
      <c r="FY134">
        <v>0</v>
      </c>
      <c r="GA134" t="s">
        <v>3</v>
      </c>
      <c r="GD134">
        <v>0</v>
      </c>
      <c r="GF134">
        <v>-296473858</v>
      </c>
      <c r="GG134">
        <v>2</v>
      </c>
      <c r="GH134">
        <v>1</v>
      </c>
      <c r="GI134">
        <v>2</v>
      </c>
      <c r="GJ134">
        <v>0</v>
      </c>
      <c r="GK134">
        <f>ROUND(R134*(S12)/100,2)</f>
        <v>0</v>
      </c>
      <c r="GL134">
        <f t="shared" si="117"/>
        <v>0</v>
      </c>
      <c r="GM134">
        <f t="shared" si="118"/>
        <v>1957.84</v>
      </c>
      <c r="GN134">
        <f t="shared" si="119"/>
        <v>0</v>
      </c>
      <c r="GO134">
        <f t="shared" si="120"/>
        <v>1957.84</v>
      </c>
      <c r="GP134">
        <f t="shared" si="121"/>
        <v>0</v>
      </c>
      <c r="GR134">
        <v>0</v>
      </c>
      <c r="GS134">
        <v>3</v>
      </c>
      <c r="GT134">
        <v>0</v>
      </c>
      <c r="GU134" t="s">
        <v>3</v>
      </c>
      <c r="GV134">
        <f t="shared" si="122"/>
        <v>0</v>
      </c>
      <c r="GW134">
        <v>1</v>
      </c>
      <c r="GX134">
        <f t="shared" si="123"/>
        <v>0</v>
      </c>
      <c r="HA134">
        <v>0</v>
      </c>
      <c r="HB134">
        <v>0</v>
      </c>
      <c r="HC134">
        <f t="shared" si="124"/>
        <v>0</v>
      </c>
      <c r="HE134" t="s">
        <v>3</v>
      </c>
      <c r="HF134" t="s">
        <v>3</v>
      </c>
      <c r="IK134">
        <v>0</v>
      </c>
    </row>
    <row r="135" spans="1:245" x14ac:dyDescent="0.2">
      <c r="A135">
        <v>17</v>
      </c>
      <c r="B135">
        <v>1</v>
      </c>
      <c r="C135">
        <f>ROW(SmtRes!A151)</f>
        <v>151</v>
      </c>
      <c r="D135">
        <f>ROW(EtalonRes!A145)</f>
        <v>145</v>
      </c>
      <c r="E135" t="s">
        <v>248</v>
      </c>
      <c r="F135" t="s">
        <v>249</v>
      </c>
      <c r="G135" t="s">
        <v>250</v>
      </c>
      <c r="H135" t="s">
        <v>251</v>
      </c>
      <c r="I135">
        <f>ROUND((((4/100)*18)/18*4)/2,9)</f>
        <v>0.08</v>
      </c>
      <c r="J135">
        <v>0</v>
      </c>
      <c r="O135">
        <f t="shared" si="87"/>
        <v>11.84</v>
      </c>
      <c r="P135">
        <f t="shared" si="88"/>
        <v>0.1</v>
      </c>
      <c r="Q135">
        <f t="shared" si="89"/>
        <v>0</v>
      </c>
      <c r="R135">
        <f t="shared" si="90"/>
        <v>0</v>
      </c>
      <c r="S135">
        <f t="shared" si="91"/>
        <v>11.74</v>
      </c>
      <c r="T135">
        <f t="shared" si="92"/>
        <v>0</v>
      </c>
      <c r="U135">
        <f t="shared" si="93"/>
        <v>0.95200000000000007</v>
      </c>
      <c r="V135">
        <f t="shared" si="94"/>
        <v>0</v>
      </c>
      <c r="W135">
        <f t="shared" si="95"/>
        <v>0</v>
      </c>
      <c r="X135">
        <f t="shared" si="96"/>
        <v>13.15</v>
      </c>
      <c r="Y135">
        <f t="shared" si="97"/>
        <v>8.2200000000000006</v>
      </c>
      <c r="AA135">
        <v>53286459</v>
      </c>
      <c r="AB135">
        <f t="shared" si="98"/>
        <v>147.99</v>
      </c>
      <c r="AC135">
        <f t="shared" si="99"/>
        <v>1.26</v>
      </c>
      <c r="AD135">
        <f t="shared" si="100"/>
        <v>0</v>
      </c>
      <c r="AE135">
        <f t="shared" si="101"/>
        <v>0</v>
      </c>
      <c r="AF135">
        <f t="shared" si="102"/>
        <v>146.72999999999999</v>
      </c>
      <c r="AG135">
        <f t="shared" si="103"/>
        <v>0</v>
      </c>
      <c r="AH135">
        <f t="shared" si="104"/>
        <v>11.9</v>
      </c>
      <c r="AI135">
        <f t="shared" si="105"/>
        <v>0</v>
      </c>
      <c r="AJ135">
        <f t="shared" si="106"/>
        <v>0</v>
      </c>
      <c r="AK135">
        <v>147.99</v>
      </c>
      <c r="AL135">
        <v>1.26</v>
      </c>
      <c r="AM135">
        <v>0</v>
      </c>
      <c r="AN135">
        <v>0</v>
      </c>
      <c r="AO135">
        <v>146.72999999999999</v>
      </c>
      <c r="AP135">
        <v>0</v>
      </c>
      <c r="AQ135">
        <v>11.9</v>
      </c>
      <c r="AR135">
        <v>0</v>
      </c>
      <c r="AS135">
        <v>0</v>
      </c>
      <c r="AT135">
        <v>112</v>
      </c>
      <c r="AU135">
        <v>70</v>
      </c>
      <c r="AV135">
        <v>1</v>
      </c>
      <c r="AW135">
        <v>1</v>
      </c>
      <c r="AZ135">
        <v>1</v>
      </c>
      <c r="BA135">
        <v>1</v>
      </c>
      <c r="BB135">
        <v>1</v>
      </c>
      <c r="BC135">
        <v>1</v>
      </c>
      <c r="BD135" t="s">
        <v>3</v>
      </c>
      <c r="BE135" t="s">
        <v>3</v>
      </c>
      <c r="BF135" t="s">
        <v>3</v>
      </c>
      <c r="BG135" t="s">
        <v>3</v>
      </c>
      <c r="BH135">
        <v>0</v>
      </c>
      <c r="BI135">
        <v>2</v>
      </c>
      <c r="BJ135" t="s">
        <v>252</v>
      </c>
      <c r="BM135">
        <v>318</v>
      </c>
      <c r="BN135">
        <v>0</v>
      </c>
      <c r="BO135" t="s">
        <v>3</v>
      </c>
      <c r="BP135">
        <v>0</v>
      </c>
      <c r="BQ135">
        <v>40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3</v>
      </c>
      <c r="BZ135">
        <v>112</v>
      </c>
      <c r="CA135">
        <v>70</v>
      </c>
      <c r="CE135">
        <v>30</v>
      </c>
      <c r="CF135">
        <v>0</v>
      </c>
      <c r="CG135">
        <v>0</v>
      </c>
      <c r="CM135">
        <v>0</v>
      </c>
      <c r="CN135" t="s">
        <v>3</v>
      </c>
      <c r="CO135">
        <v>0</v>
      </c>
      <c r="CP135">
        <f t="shared" si="107"/>
        <v>11.84</v>
      </c>
      <c r="CQ135">
        <f t="shared" si="108"/>
        <v>1.26</v>
      </c>
      <c r="CR135">
        <f t="shared" si="109"/>
        <v>0</v>
      </c>
      <c r="CS135">
        <f t="shared" si="110"/>
        <v>0</v>
      </c>
      <c r="CT135">
        <f t="shared" si="111"/>
        <v>146.72999999999999</v>
      </c>
      <c r="CU135">
        <f t="shared" si="112"/>
        <v>0</v>
      </c>
      <c r="CV135">
        <f t="shared" si="113"/>
        <v>11.9</v>
      </c>
      <c r="CW135">
        <f t="shared" si="114"/>
        <v>0</v>
      </c>
      <c r="CX135">
        <f t="shared" si="115"/>
        <v>0</v>
      </c>
      <c r="CY135">
        <f>((S135*BZ135)/100)</f>
        <v>13.148800000000001</v>
      </c>
      <c r="CZ135">
        <f>((S135*CA135)/100)</f>
        <v>8.218</v>
      </c>
      <c r="DC135" t="s">
        <v>3</v>
      </c>
      <c r="DD135" t="s">
        <v>3</v>
      </c>
      <c r="DE135" t="s">
        <v>3</v>
      </c>
      <c r="DF135" t="s">
        <v>3</v>
      </c>
      <c r="DG135" t="s">
        <v>3</v>
      </c>
      <c r="DH135" t="s">
        <v>3</v>
      </c>
      <c r="DI135" t="s">
        <v>3</v>
      </c>
      <c r="DJ135" t="s">
        <v>3</v>
      </c>
      <c r="DK135" t="s">
        <v>3</v>
      </c>
      <c r="DL135" t="s">
        <v>3</v>
      </c>
      <c r="DM135" t="s">
        <v>3</v>
      </c>
      <c r="DN135">
        <v>0</v>
      </c>
      <c r="DO135">
        <v>0</v>
      </c>
      <c r="DP135">
        <v>1</v>
      </c>
      <c r="DQ135">
        <v>1</v>
      </c>
      <c r="DU135">
        <v>1010</v>
      </c>
      <c r="DV135" t="s">
        <v>251</v>
      </c>
      <c r="DW135" t="s">
        <v>251</v>
      </c>
      <c r="DX135">
        <v>100</v>
      </c>
      <c r="EE135">
        <v>52538938</v>
      </c>
      <c r="EF135">
        <v>40</v>
      </c>
      <c r="EG135" t="s">
        <v>202</v>
      </c>
      <c r="EH135">
        <v>0</v>
      </c>
      <c r="EI135" t="s">
        <v>3</v>
      </c>
      <c r="EJ135">
        <v>2</v>
      </c>
      <c r="EK135">
        <v>318</v>
      </c>
      <c r="EL135" t="s">
        <v>253</v>
      </c>
      <c r="EM135" t="s">
        <v>254</v>
      </c>
      <c r="EO135" t="s">
        <v>3</v>
      </c>
      <c r="EQ135">
        <v>131072</v>
      </c>
      <c r="ER135">
        <v>147.99</v>
      </c>
      <c r="ES135">
        <v>1.26</v>
      </c>
      <c r="ET135">
        <v>0</v>
      </c>
      <c r="EU135">
        <v>0</v>
      </c>
      <c r="EV135">
        <v>146.72999999999999</v>
      </c>
      <c r="EW135">
        <v>11.9</v>
      </c>
      <c r="EX135">
        <v>0</v>
      </c>
      <c r="EY135">
        <v>0</v>
      </c>
      <c r="FQ135">
        <v>0</v>
      </c>
      <c r="FR135">
        <f t="shared" si="116"/>
        <v>0</v>
      </c>
      <c r="FS135">
        <v>0</v>
      </c>
      <c r="FX135">
        <v>112</v>
      </c>
      <c r="FY135">
        <v>70</v>
      </c>
      <c r="GA135" t="s">
        <v>3</v>
      </c>
      <c r="GD135">
        <v>0</v>
      </c>
      <c r="GF135">
        <v>-671419085</v>
      </c>
      <c r="GG135">
        <v>2</v>
      </c>
      <c r="GH135">
        <v>1</v>
      </c>
      <c r="GI135">
        <v>-2</v>
      </c>
      <c r="GJ135">
        <v>0</v>
      </c>
      <c r="GK135">
        <f>ROUND(R135*(R12)/100,2)</f>
        <v>0</v>
      </c>
      <c r="GL135">
        <f t="shared" si="117"/>
        <v>0</v>
      </c>
      <c r="GM135">
        <f t="shared" si="118"/>
        <v>33.21</v>
      </c>
      <c r="GN135">
        <f t="shared" si="119"/>
        <v>0</v>
      </c>
      <c r="GO135">
        <f t="shared" si="120"/>
        <v>33.21</v>
      </c>
      <c r="GP135">
        <f t="shared" si="121"/>
        <v>0</v>
      </c>
      <c r="GR135">
        <v>0</v>
      </c>
      <c r="GS135">
        <v>0</v>
      </c>
      <c r="GT135">
        <v>0</v>
      </c>
      <c r="GU135" t="s">
        <v>3</v>
      </c>
      <c r="GV135">
        <f t="shared" si="122"/>
        <v>0</v>
      </c>
      <c r="GW135">
        <v>1</v>
      </c>
      <c r="GX135">
        <f t="shared" si="123"/>
        <v>0</v>
      </c>
      <c r="HA135">
        <v>0</v>
      </c>
      <c r="HB135">
        <v>0</v>
      </c>
      <c r="HC135">
        <f t="shared" si="124"/>
        <v>0</v>
      </c>
      <c r="HE135" t="s">
        <v>3</v>
      </c>
      <c r="HF135" t="s">
        <v>3</v>
      </c>
      <c r="IK135">
        <v>0</v>
      </c>
    </row>
    <row r="136" spans="1:245" x14ac:dyDescent="0.2">
      <c r="A136">
        <v>17</v>
      </c>
      <c r="B136">
        <v>1</v>
      </c>
      <c r="C136">
        <f>ROW(SmtRes!A152)</f>
        <v>152</v>
      </c>
      <c r="D136">
        <f>ROW(EtalonRes!A146)</f>
        <v>146</v>
      </c>
      <c r="E136" t="s">
        <v>248</v>
      </c>
      <c r="F136" t="s">
        <v>249</v>
      </c>
      <c r="G136" t="s">
        <v>250</v>
      </c>
      <c r="H136" t="s">
        <v>251</v>
      </c>
      <c r="I136">
        <f>ROUND((((4/100)*18)/18*4)/2,9)</f>
        <v>0.08</v>
      </c>
      <c r="J136">
        <v>0</v>
      </c>
      <c r="O136">
        <f t="shared" si="87"/>
        <v>291.97000000000003</v>
      </c>
      <c r="P136">
        <f t="shared" si="88"/>
        <v>0.57999999999999996</v>
      </c>
      <c r="Q136">
        <f t="shared" si="89"/>
        <v>0</v>
      </c>
      <c r="R136">
        <f t="shared" si="90"/>
        <v>0</v>
      </c>
      <c r="S136">
        <f t="shared" si="91"/>
        <v>291.39</v>
      </c>
      <c r="T136">
        <f t="shared" si="92"/>
        <v>0</v>
      </c>
      <c r="U136">
        <f t="shared" si="93"/>
        <v>0.95200000000000007</v>
      </c>
      <c r="V136">
        <f t="shared" si="94"/>
        <v>0</v>
      </c>
      <c r="W136">
        <f t="shared" si="95"/>
        <v>0</v>
      </c>
      <c r="X136">
        <f t="shared" si="96"/>
        <v>262.25</v>
      </c>
      <c r="Y136">
        <f t="shared" si="97"/>
        <v>125.3</v>
      </c>
      <c r="AA136">
        <v>53286460</v>
      </c>
      <c r="AB136">
        <f t="shared" si="98"/>
        <v>147.99</v>
      </c>
      <c r="AC136">
        <f t="shared" si="99"/>
        <v>1.26</v>
      </c>
      <c r="AD136">
        <f t="shared" si="100"/>
        <v>0</v>
      </c>
      <c r="AE136">
        <f t="shared" si="101"/>
        <v>0</v>
      </c>
      <c r="AF136">
        <f t="shared" si="102"/>
        <v>146.72999999999999</v>
      </c>
      <c r="AG136">
        <f t="shared" si="103"/>
        <v>0</v>
      </c>
      <c r="AH136">
        <f t="shared" si="104"/>
        <v>11.9</v>
      </c>
      <c r="AI136">
        <f t="shared" si="105"/>
        <v>0</v>
      </c>
      <c r="AJ136">
        <f t="shared" si="106"/>
        <v>0</v>
      </c>
      <c r="AK136">
        <v>147.99</v>
      </c>
      <c r="AL136">
        <v>1.26</v>
      </c>
      <c r="AM136">
        <v>0</v>
      </c>
      <c r="AN136">
        <v>0</v>
      </c>
      <c r="AO136">
        <v>146.72999999999999</v>
      </c>
      <c r="AP136">
        <v>0</v>
      </c>
      <c r="AQ136">
        <v>11.9</v>
      </c>
      <c r="AR136">
        <v>0</v>
      </c>
      <c r="AS136">
        <v>0</v>
      </c>
      <c r="AT136">
        <v>90</v>
      </c>
      <c r="AU136">
        <v>43</v>
      </c>
      <c r="AV136">
        <v>1</v>
      </c>
      <c r="AW136">
        <v>1</v>
      </c>
      <c r="AZ136">
        <v>1</v>
      </c>
      <c r="BA136">
        <v>24.82</v>
      </c>
      <c r="BB136">
        <v>1</v>
      </c>
      <c r="BC136">
        <v>5.82</v>
      </c>
      <c r="BD136" t="s">
        <v>3</v>
      </c>
      <c r="BE136" t="s">
        <v>3</v>
      </c>
      <c r="BF136" t="s">
        <v>3</v>
      </c>
      <c r="BG136" t="s">
        <v>3</v>
      </c>
      <c r="BH136">
        <v>0</v>
      </c>
      <c r="BI136">
        <v>2</v>
      </c>
      <c r="BJ136" t="s">
        <v>252</v>
      </c>
      <c r="BM136">
        <v>318</v>
      </c>
      <c r="BN136">
        <v>0</v>
      </c>
      <c r="BO136" t="s">
        <v>249</v>
      </c>
      <c r="BP136">
        <v>1</v>
      </c>
      <c r="BQ136">
        <v>40</v>
      </c>
      <c r="BR136">
        <v>0</v>
      </c>
      <c r="BS136">
        <v>24.82</v>
      </c>
      <c r="BT136">
        <v>1</v>
      </c>
      <c r="BU136">
        <v>1</v>
      </c>
      <c r="BV136">
        <v>1</v>
      </c>
      <c r="BW136">
        <v>1</v>
      </c>
      <c r="BX136">
        <v>1</v>
      </c>
      <c r="BY136" t="s">
        <v>3</v>
      </c>
      <c r="BZ136">
        <v>90</v>
      </c>
      <c r="CA136">
        <v>43</v>
      </c>
      <c r="CE136">
        <v>30</v>
      </c>
      <c r="CF136">
        <v>0</v>
      </c>
      <c r="CG136">
        <v>0</v>
      </c>
      <c r="CM136">
        <v>0</v>
      </c>
      <c r="CN136" t="s">
        <v>3</v>
      </c>
      <c r="CO136">
        <v>0</v>
      </c>
      <c r="CP136">
        <f t="shared" si="107"/>
        <v>291.96999999999997</v>
      </c>
      <c r="CQ136">
        <f t="shared" si="108"/>
        <v>7.33</v>
      </c>
      <c r="CR136">
        <f t="shared" si="109"/>
        <v>0</v>
      </c>
      <c r="CS136">
        <f t="shared" si="110"/>
        <v>0</v>
      </c>
      <c r="CT136">
        <f t="shared" si="111"/>
        <v>3641.84</v>
      </c>
      <c r="CU136">
        <f t="shared" si="112"/>
        <v>0</v>
      </c>
      <c r="CV136">
        <f t="shared" si="113"/>
        <v>11.9</v>
      </c>
      <c r="CW136">
        <f t="shared" si="114"/>
        <v>0</v>
      </c>
      <c r="CX136">
        <f t="shared" si="115"/>
        <v>0</v>
      </c>
      <c r="CY136">
        <f>S136*(BZ136/100)</f>
        <v>262.25099999999998</v>
      </c>
      <c r="CZ136">
        <f>S136*(CA136/100)</f>
        <v>125.29769999999999</v>
      </c>
      <c r="DC136" t="s">
        <v>3</v>
      </c>
      <c r="DD136" t="s">
        <v>3</v>
      </c>
      <c r="DE136" t="s">
        <v>3</v>
      </c>
      <c r="DF136" t="s">
        <v>3</v>
      </c>
      <c r="DG136" t="s">
        <v>3</v>
      </c>
      <c r="DH136" t="s">
        <v>3</v>
      </c>
      <c r="DI136" t="s">
        <v>3</v>
      </c>
      <c r="DJ136" t="s">
        <v>3</v>
      </c>
      <c r="DK136" t="s">
        <v>3</v>
      </c>
      <c r="DL136" t="s">
        <v>3</v>
      </c>
      <c r="DM136" t="s">
        <v>3</v>
      </c>
      <c r="DN136">
        <v>112</v>
      </c>
      <c r="DO136">
        <v>70</v>
      </c>
      <c r="DP136">
        <v>1</v>
      </c>
      <c r="DQ136">
        <v>1</v>
      </c>
      <c r="DU136">
        <v>1010</v>
      </c>
      <c r="DV136" t="s">
        <v>251</v>
      </c>
      <c r="DW136" t="s">
        <v>251</v>
      </c>
      <c r="DX136">
        <v>100</v>
      </c>
      <c r="EE136">
        <v>52538938</v>
      </c>
      <c r="EF136">
        <v>40</v>
      </c>
      <c r="EG136" t="s">
        <v>202</v>
      </c>
      <c r="EH136">
        <v>0</v>
      </c>
      <c r="EI136" t="s">
        <v>3</v>
      </c>
      <c r="EJ136">
        <v>2</v>
      </c>
      <c r="EK136">
        <v>318</v>
      </c>
      <c r="EL136" t="s">
        <v>253</v>
      </c>
      <c r="EM136" t="s">
        <v>254</v>
      </c>
      <c r="EO136" t="s">
        <v>3</v>
      </c>
      <c r="EQ136">
        <v>131072</v>
      </c>
      <c r="ER136">
        <v>147.99</v>
      </c>
      <c r="ES136">
        <v>1.26</v>
      </c>
      <c r="ET136">
        <v>0</v>
      </c>
      <c r="EU136">
        <v>0</v>
      </c>
      <c r="EV136">
        <v>146.72999999999999</v>
      </c>
      <c r="EW136">
        <v>11.9</v>
      </c>
      <c r="EX136">
        <v>0</v>
      </c>
      <c r="EY136">
        <v>0</v>
      </c>
      <c r="FQ136">
        <v>0</v>
      </c>
      <c r="FR136">
        <f t="shared" si="116"/>
        <v>0</v>
      </c>
      <c r="FS136">
        <v>0</v>
      </c>
      <c r="FX136">
        <v>112</v>
      </c>
      <c r="FY136">
        <v>70</v>
      </c>
      <c r="GA136" t="s">
        <v>3</v>
      </c>
      <c r="GD136">
        <v>0</v>
      </c>
      <c r="GF136">
        <v>-671419085</v>
      </c>
      <c r="GG136">
        <v>2</v>
      </c>
      <c r="GH136">
        <v>1</v>
      </c>
      <c r="GI136">
        <v>2</v>
      </c>
      <c r="GJ136">
        <v>0</v>
      </c>
      <c r="GK136">
        <f>ROUND(R136*(S12)/100,2)</f>
        <v>0</v>
      </c>
      <c r="GL136">
        <f t="shared" si="117"/>
        <v>0</v>
      </c>
      <c r="GM136">
        <f t="shared" si="118"/>
        <v>679.52</v>
      </c>
      <c r="GN136">
        <f t="shared" si="119"/>
        <v>0</v>
      </c>
      <c r="GO136">
        <f t="shared" si="120"/>
        <v>679.52</v>
      </c>
      <c r="GP136">
        <f t="shared" si="121"/>
        <v>0</v>
      </c>
      <c r="GR136">
        <v>0</v>
      </c>
      <c r="GS136">
        <v>3</v>
      </c>
      <c r="GT136">
        <v>0</v>
      </c>
      <c r="GU136" t="s">
        <v>3</v>
      </c>
      <c r="GV136">
        <f t="shared" si="122"/>
        <v>0</v>
      </c>
      <c r="GW136">
        <v>1</v>
      </c>
      <c r="GX136">
        <f t="shared" si="123"/>
        <v>0</v>
      </c>
      <c r="HA136">
        <v>0</v>
      </c>
      <c r="HB136">
        <v>0</v>
      </c>
      <c r="HC136">
        <f t="shared" si="124"/>
        <v>0</v>
      </c>
      <c r="HE136" t="s">
        <v>3</v>
      </c>
      <c r="HF136" t="s">
        <v>3</v>
      </c>
      <c r="IK136">
        <v>0</v>
      </c>
    </row>
    <row r="137" spans="1:245" x14ac:dyDescent="0.2">
      <c r="A137">
        <v>17</v>
      </c>
      <c r="B137">
        <v>1</v>
      </c>
      <c r="E137" t="s">
        <v>255</v>
      </c>
      <c r="F137" t="s">
        <v>256</v>
      </c>
      <c r="G137" t="s">
        <v>257</v>
      </c>
      <c r="H137" t="s">
        <v>258</v>
      </c>
      <c r="I137">
        <v>4</v>
      </c>
      <c r="J137">
        <v>0</v>
      </c>
      <c r="O137">
        <f t="shared" si="87"/>
        <v>119.28</v>
      </c>
      <c r="P137">
        <f t="shared" si="88"/>
        <v>119.28</v>
      </c>
      <c r="Q137">
        <f t="shared" si="89"/>
        <v>0</v>
      </c>
      <c r="R137">
        <f t="shared" si="90"/>
        <v>0</v>
      </c>
      <c r="S137">
        <f t="shared" si="91"/>
        <v>0</v>
      </c>
      <c r="T137">
        <f t="shared" si="92"/>
        <v>0</v>
      </c>
      <c r="U137">
        <f t="shared" si="93"/>
        <v>0</v>
      </c>
      <c r="V137">
        <f t="shared" si="94"/>
        <v>0</v>
      </c>
      <c r="W137">
        <f t="shared" si="95"/>
        <v>0</v>
      </c>
      <c r="X137">
        <f t="shared" si="96"/>
        <v>0</v>
      </c>
      <c r="Y137">
        <f t="shared" si="97"/>
        <v>0</v>
      </c>
      <c r="AA137">
        <v>53286459</v>
      </c>
      <c r="AB137">
        <f t="shared" si="98"/>
        <v>29.82</v>
      </c>
      <c r="AC137">
        <f t="shared" si="99"/>
        <v>29.82</v>
      </c>
      <c r="AD137">
        <f t="shared" si="100"/>
        <v>0</v>
      </c>
      <c r="AE137">
        <f t="shared" si="101"/>
        <v>0</v>
      </c>
      <c r="AF137">
        <f t="shared" si="102"/>
        <v>0</v>
      </c>
      <c r="AG137">
        <f t="shared" si="103"/>
        <v>0</v>
      </c>
      <c r="AH137">
        <f t="shared" si="104"/>
        <v>0</v>
      </c>
      <c r="AI137">
        <f t="shared" si="105"/>
        <v>0</v>
      </c>
      <c r="AJ137">
        <f t="shared" si="106"/>
        <v>0</v>
      </c>
      <c r="AK137">
        <v>29.82</v>
      </c>
      <c r="AL137">
        <v>29.82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1</v>
      </c>
      <c r="AW137">
        <v>1</v>
      </c>
      <c r="AZ137">
        <v>1</v>
      </c>
      <c r="BA137">
        <v>1</v>
      </c>
      <c r="BB137">
        <v>1</v>
      </c>
      <c r="BC137">
        <v>1</v>
      </c>
      <c r="BD137" t="s">
        <v>3</v>
      </c>
      <c r="BE137" t="s">
        <v>3</v>
      </c>
      <c r="BF137" t="s">
        <v>3</v>
      </c>
      <c r="BG137" t="s">
        <v>3</v>
      </c>
      <c r="BH137">
        <v>3</v>
      </c>
      <c r="BI137">
        <v>2</v>
      </c>
      <c r="BJ137" t="s">
        <v>259</v>
      </c>
      <c r="BM137">
        <v>1618</v>
      </c>
      <c r="BN137">
        <v>0</v>
      </c>
      <c r="BO137" t="s">
        <v>3</v>
      </c>
      <c r="BP137">
        <v>0</v>
      </c>
      <c r="BQ137">
        <v>201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3</v>
      </c>
      <c r="BZ137">
        <v>0</v>
      </c>
      <c r="CA137">
        <v>0</v>
      </c>
      <c r="CE137">
        <v>30</v>
      </c>
      <c r="CF137">
        <v>0</v>
      </c>
      <c r="CG137">
        <v>0</v>
      </c>
      <c r="CM137">
        <v>0</v>
      </c>
      <c r="CN137" t="s">
        <v>3</v>
      </c>
      <c r="CO137">
        <v>0</v>
      </c>
      <c r="CP137">
        <f t="shared" si="107"/>
        <v>119.28</v>
      </c>
      <c r="CQ137">
        <f t="shared" si="108"/>
        <v>29.82</v>
      </c>
      <c r="CR137">
        <f t="shared" si="109"/>
        <v>0</v>
      </c>
      <c r="CS137">
        <f t="shared" si="110"/>
        <v>0</v>
      </c>
      <c r="CT137">
        <f t="shared" si="111"/>
        <v>0</v>
      </c>
      <c r="CU137">
        <f t="shared" si="112"/>
        <v>0</v>
      </c>
      <c r="CV137">
        <f t="shared" si="113"/>
        <v>0</v>
      </c>
      <c r="CW137">
        <f t="shared" si="114"/>
        <v>0</v>
      </c>
      <c r="CX137">
        <f t="shared" si="115"/>
        <v>0</v>
      </c>
      <c r="CY137">
        <f>((S137*BZ137)/100)</f>
        <v>0</v>
      </c>
      <c r="CZ137">
        <f>((S137*CA137)/100)</f>
        <v>0</v>
      </c>
      <c r="DC137" t="s">
        <v>3</v>
      </c>
      <c r="DD137" t="s">
        <v>3</v>
      </c>
      <c r="DE137" t="s">
        <v>3</v>
      </c>
      <c r="DF137" t="s">
        <v>3</v>
      </c>
      <c r="DG137" t="s">
        <v>3</v>
      </c>
      <c r="DH137" t="s">
        <v>3</v>
      </c>
      <c r="DI137" t="s">
        <v>3</v>
      </c>
      <c r="DJ137" t="s">
        <v>3</v>
      </c>
      <c r="DK137" t="s">
        <v>3</v>
      </c>
      <c r="DL137" t="s">
        <v>3</v>
      </c>
      <c r="DM137" t="s">
        <v>3</v>
      </c>
      <c r="DN137">
        <v>0</v>
      </c>
      <c r="DO137">
        <v>0</v>
      </c>
      <c r="DP137">
        <v>1</v>
      </c>
      <c r="DQ137">
        <v>1</v>
      </c>
      <c r="DU137">
        <v>1010</v>
      </c>
      <c r="DV137" t="s">
        <v>258</v>
      </c>
      <c r="DW137" t="s">
        <v>258</v>
      </c>
      <c r="DX137">
        <v>1</v>
      </c>
      <c r="EE137">
        <v>52540238</v>
      </c>
      <c r="EF137">
        <v>201</v>
      </c>
      <c r="EG137" t="s">
        <v>237</v>
      </c>
      <c r="EH137">
        <v>0</v>
      </c>
      <c r="EI137" t="s">
        <v>3</v>
      </c>
      <c r="EJ137">
        <v>2</v>
      </c>
      <c r="EK137">
        <v>1618</v>
      </c>
      <c r="EL137" t="s">
        <v>238</v>
      </c>
      <c r="EM137" t="s">
        <v>239</v>
      </c>
      <c r="EO137" t="s">
        <v>3</v>
      </c>
      <c r="EQ137">
        <v>131072</v>
      </c>
      <c r="ER137">
        <v>29.82</v>
      </c>
      <c r="ES137">
        <v>29.82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FQ137">
        <v>0</v>
      </c>
      <c r="FR137">
        <f t="shared" si="116"/>
        <v>0</v>
      </c>
      <c r="FS137">
        <v>0</v>
      </c>
      <c r="FX137">
        <v>0</v>
      </c>
      <c r="FY137">
        <v>0</v>
      </c>
      <c r="GA137" t="s">
        <v>3</v>
      </c>
      <c r="GD137">
        <v>0</v>
      </c>
      <c r="GF137">
        <v>733481119</v>
      </c>
      <c r="GG137">
        <v>2</v>
      </c>
      <c r="GH137">
        <v>1</v>
      </c>
      <c r="GI137">
        <v>-2</v>
      </c>
      <c r="GJ137">
        <v>0</v>
      </c>
      <c r="GK137">
        <f>ROUND(R137*(R12)/100,2)</f>
        <v>0</v>
      </c>
      <c r="GL137">
        <f t="shared" si="117"/>
        <v>0</v>
      </c>
      <c r="GM137">
        <f t="shared" si="118"/>
        <v>119.28</v>
      </c>
      <c r="GN137">
        <f t="shared" si="119"/>
        <v>0</v>
      </c>
      <c r="GO137">
        <f t="shared" si="120"/>
        <v>119.28</v>
      </c>
      <c r="GP137">
        <f t="shared" si="121"/>
        <v>0</v>
      </c>
      <c r="GR137">
        <v>0</v>
      </c>
      <c r="GS137">
        <v>0</v>
      </c>
      <c r="GT137">
        <v>0</v>
      </c>
      <c r="GU137" t="s">
        <v>3</v>
      </c>
      <c r="GV137">
        <f t="shared" si="122"/>
        <v>0</v>
      </c>
      <c r="GW137">
        <v>1</v>
      </c>
      <c r="GX137">
        <f t="shared" si="123"/>
        <v>0</v>
      </c>
      <c r="HA137">
        <v>0</v>
      </c>
      <c r="HB137">
        <v>0</v>
      </c>
      <c r="HC137">
        <f t="shared" si="124"/>
        <v>0</v>
      </c>
      <c r="HE137" t="s">
        <v>3</v>
      </c>
      <c r="HF137" t="s">
        <v>3</v>
      </c>
      <c r="IK137">
        <v>0</v>
      </c>
    </row>
    <row r="138" spans="1:245" x14ac:dyDescent="0.2">
      <c r="A138">
        <v>17</v>
      </c>
      <c r="B138">
        <v>1</v>
      </c>
      <c r="E138" t="s">
        <v>255</v>
      </c>
      <c r="F138" t="s">
        <v>256</v>
      </c>
      <c r="G138" t="s">
        <v>257</v>
      </c>
      <c r="H138" t="s">
        <v>258</v>
      </c>
      <c r="I138">
        <v>4</v>
      </c>
      <c r="J138">
        <v>0</v>
      </c>
      <c r="O138">
        <f t="shared" si="87"/>
        <v>132.4</v>
      </c>
      <c r="P138">
        <f t="shared" si="88"/>
        <v>132.4</v>
      </c>
      <c r="Q138">
        <f t="shared" si="89"/>
        <v>0</v>
      </c>
      <c r="R138">
        <f t="shared" si="90"/>
        <v>0</v>
      </c>
      <c r="S138">
        <f t="shared" si="91"/>
        <v>0</v>
      </c>
      <c r="T138">
        <f t="shared" si="92"/>
        <v>0</v>
      </c>
      <c r="U138">
        <f t="shared" si="93"/>
        <v>0</v>
      </c>
      <c r="V138">
        <f t="shared" si="94"/>
        <v>0</v>
      </c>
      <c r="W138">
        <f t="shared" si="95"/>
        <v>0</v>
      </c>
      <c r="X138">
        <f t="shared" si="96"/>
        <v>0</v>
      </c>
      <c r="Y138">
        <f t="shared" si="97"/>
        <v>0</v>
      </c>
      <c r="AA138">
        <v>53286460</v>
      </c>
      <c r="AB138">
        <f t="shared" si="98"/>
        <v>29.82</v>
      </c>
      <c r="AC138">
        <f t="shared" si="99"/>
        <v>29.82</v>
      </c>
      <c r="AD138">
        <f t="shared" si="100"/>
        <v>0</v>
      </c>
      <c r="AE138">
        <f t="shared" si="101"/>
        <v>0</v>
      </c>
      <c r="AF138">
        <f t="shared" si="102"/>
        <v>0</v>
      </c>
      <c r="AG138">
        <f t="shared" si="103"/>
        <v>0</v>
      </c>
      <c r="AH138">
        <f t="shared" si="104"/>
        <v>0</v>
      </c>
      <c r="AI138">
        <f t="shared" si="105"/>
        <v>0</v>
      </c>
      <c r="AJ138">
        <f t="shared" si="106"/>
        <v>0</v>
      </c>
      <c r="AK138">
        <v>29.82</v>
      </c>
      <c r="AL138">
        <v>29.82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1</v>
      </c>
      <c r="AW138">
        <v>1</v>
      </c>
      <c r="AZ138">
        <v>1</v>
      </c>
      <c r="BA138">
        <v>1</v>
      </c>
      <c r="BB138">
        <v>1</v>
      </c>
      <c r="BC138">
        <v>1.1100000000000001</v>
      </c>
      <c r="BD138" t="s">
        <v>3</v>
      </c>
      <c r="BE138" t="s">
        <v>3</v>
      </c>
      <c r="BF138" t="s">
        <v>3</v>
      </c>
      <c r="BG138" t="s">
        <v>3</v>
      </c>
      <c r="BH138">
        <v>3</v>
      </c>
      <c r="BI138">
        <v>2</v>
      </c>
      <c r="BJ138" t="s">
        <v>259</v>
      </c>
      <c r="BM138">
        <v>1618</v>
      </c>
      <c r="BN138">
        <v>0</v>
      </c>
      <c r="BO138" t="s">
        <v>256</v>
      </c>
      <c r="BP138">
        <v>1</v>
      </c>
      <c r="BQ138">
        <v>201</v>
      </c>
      <c r="BR138">
        <v>0</v>
      </c>
      <c r="BS138">
        <v>1</v>
      </c>
      <c r="BT138">
        <v>1</v>
      </c>
      <c r="BU138">
        <v>1</v>
      </c>
      <c r="BV138">
        <v>1</v>
      </c>
      <c r="BW138">
        <v>1</v>
      </c>
      <c r="BX138">
        <v>1</v>
      </c>
      <c r="BY138" t="s">
        <v>3</v>
      </c>
      <c r="BZ138">
        <v>0</v>
      </c>
      <c r="CA138">
        <v>0</v>
      </c>
      <c r="CE138">
        <v>30</v>
      </c>
      <c r="CF138">
        <v>0</v>
      </c>
      <c r="CG138">
        <v>0</v>
      </c>
      <c r="CM138">
        <v>0</v>
      </c>
      <c r="CN138" t="s">
        <v>3</v>
      </c>
      <c r="CO138">
        <v>0</v>
      </c>
      <c r="CP138">
        <f t="shared" si="107"/>
        <v>132.4</v>
      </c>
      <c r="CQ138">
        <f t="shared" si="108"/>
        <v>33.1</v>
      </c>
      <c r="CR138">
        <f t="shared" si="109"/>
        <v>0</v>
      </c>
      <c r="CS138">
        <f t="shared" si="110"/>
        <v>0</v>
      </c>
      <c r="CT138">
        <f t="shared" si="111"/>
        <v>0</v>
      </c>
      <c r="CU138">
        <f t="shared" si="112"/>
        <v>0</v>
      </c>
      <c r="CV138">
        <f t="shared" si="113"/>
        <v>0</v>
      </c>
      <c r="CW138">
        <f t="shared" si="114"/>
        <v>0</v>
      </c>
      <c r="CX138">
        <f t="shared" si="115"/>
        <v>0</v>
      </c>
      <c r="CY138">
        <f>S138*(BZ138/100)</f>
        <v>0</v>
      </c>
      <c r="CZ138">
        <f>S138*(CA138/100)</f>
        <v>0</v>
      </c>
      <c r="DC138" t="s">
        <v>3</v>
      </c>
      <c r="DD138" t="s">
        <v>3</v>
      </c>
      <c r="DE138" t="s">
        <v>3</v>
      </c>
      <c r="DF138" t="s">
        <v>3</v>
      </c>
      <c r="DG138" t="s">
        <v>3</v>
      </c>
      <c r="DH138" t="s">
        <v>3</v>
      </c>
      <c r="DI138" t="s">
        <v>3</v>
      </c>
      <c r="DJ138" t="s">
        <v>3</v>
      </c>
      <c r="DK138" t="s">
        <v>3</v>
      </c>
      <c r="DL138" t="s">
        <v>3</v>
      </c>
      <c r="DM138" t="s">
        <v>3</v>
      </c>
      <c r="DN138">
        <v>0</v>
      </c>
      <c r="DO138">
        <v>0</v>
      </c>
      <c r="DP138">
        <v>1</v>
      </c>
      <c r="DQ138">
        <v>1</v>
      </c>
      <c r="DU138">
        <v>1010</v>
      </c>
      <c r="DV138" t="s">
        <v>258</v>
      </c>
      <c r="DW138" t="s">
        <v>258</v>
      </c>
      <c r="DX138">
        <v>1</v>
      </c>
      <c r="EE138">
        <v>52540238</v>
      </c>
      <c r="EF138">
        <v>201</v>
      </c>
      <c r="EG138" t="s">
        <v>237</v>
      </c>
      <c r="EH138">
        <v>0</v>
      </c>
      <c r="EI138" t="s">
        <v>3</v>
      </c>
      <c r="EJ138">
        <v>2</v>
      </c>
      <c r="EK138">
        <v>1618</v>
      </c>
      <c r="EL138" t="s">
        <v>238</v>
      </c>
      <c r="EM138" t="s">
        <v>239</v>
      </c>
      <c r="EO138" t="s">
        <v>3</v>
      </c>
      <c r="EQ138">
        <v>131072</v>
      </c>
      <c r="ER138">
        <v>29.82</v>
      </c>
      <c r="ES138">
        <v>29.82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FQ138">
        <v>0</v>
      </c>
      <c r="FR138">
        <f t="shared" si="116"/>
        <v>0</v>
      </c>
      <c r="FS138">
        <v>0</v>
      </c>
      <c r="FX138">
        <v>0</v>
      </c>
      <c r="FY138">
        <v>0</v>
      </c>
      <c r="GA138" t="s">
        <v>3</v>
      </c>
      <c r="GD138">
        <v>0</v>
      </c>
      <c r="GF138">
        <v>733481119</v>
      </c>
      <c r="GG138">
        <v>2</v>
      </c>
      <c r="GH138">
        <v>1</v>
      </c>
      <c r="GI138">
        <v>2</v>
      </c>
      <c r="GJ138">
        <v>0</v>
      </c>
      <c r="GK138">
        <f>ROUND(R138*(S12)/100,2)</f>
        <v>0</v>
      </c>
      <c r="GL138">
        <f t="shared" si="117"/>
        <v>0</v>
      </c>
      <c r="GM138">
        <f t="shared" si="118"/>
        <v>132.4</v>
      </c>
      <c r="GN138">
        <f t="shared" si="119"/>
        <v>0</v>
      </c>
      <c r="GO138">
        <f t="shared" si="120"/>
        <v>132.4</v>
      </c>
      <c r="GP138">
        <f t="shared" si="121"/>
        <v>0</v>
      </c>
      <c r="GR138">
        <v>0</v>
      </c>
      <c r="GS138">
        <v>3</v>
      </c>
      <c r="GT138">
        <v>0</v>
      </c>
      <c r="GU138" t="s">
        <v>3</v>
      </c>
      <c r="GV138">
        <f t="shared" si="122"/>
        <v>0</v>
      </c>
      <c r="GW138">
        <v>1</v>
      </c>
      <c r="GX138">
        <f t="shared" si="123"/>
        <v>0</v>
      </c>
      <c r="HA138">
        <v>0</v>
      </c>
      <c r="HB138">
        <v>0</v>
      </c>
      <c r="HC138">
        <f t="shared" si="124"/>
        <v>0</v>
      </c>
      <c r="HE138" t="s">
        <v>3</v>
      </c>
      <c r="HF138" t="s">
        <v>3</v>
      </c>
      <c r="IK138">
        <v>0</v>
      </c>
    </row>
    <row r="140" spans="1:245" x14ac:dyDescent="0.2">
      <c r="A140">
        <v>51</v>
      </c>
      <c r="B140">
        <f>B107</f>
        <v>1</v>
      </c>
      <c r="C140">
        <f>A107</f>
        <v>5</v>
      </c>
      <c r="D140">
        <f>ROW(A107)</f>
        <v>107</v>
      </c>
      <c r="F140" t="str">
        <f>IF(F107&lt;&gt;"",F107,"")</f>
        <v>Новый подраздел</v>
      </c>
      <c r="G140" t="str">
        <f>IF(G107&lt;&gt;"",G107,"")</f>
        <v>Монтажные работы</v>
      </c>
      <c r="H140">
        <v>0</v>
      </c>
      <c r="O140">
        <f t="shared" ref="O140:T140" si="125">ROUND(AB140,2)</f>
        <v>34776.74</v>
      </c>
      <c r="P140">
        <f t="shared" si="125"/>
        <v>33453.870000000003</v>
      </c>
      <c r="Q140">
        <f t="shared" si="125"/>
        <v>957.43</v>
      </c>
      <c r="R140">
        <f t="shared" si="125"/>
        <v>214.07</v>
      </c>
      <c r="S140">
        <f t="shared" si="125"/>
        <v>365.44</v>
      </c>
      <c r="T140">
        <f t="shared" si="125"/>
        <v>0</v>
      </c>
      <c r="U140">
        <f>AH140</f>
        <v>29.449800000000003</v>
      </c>
      <c r="V140">
        <f>AI140</f>
        <v>0</v>
      </c>
      <c r="W140">
        <f>ROUND(AJ140,2)</f>
        <v>0</v>
      </c>
      <c r="X140">
        <f>ROUND(AK140,2)</f>
        <v>419.48</v>
      </c>
      <c r="Y140">
        <f>ROUND(AL140,2)</f>
        <v>325.79000000000002</v>
      </c>
      <c r="AB140">
        <f>ROUND(SUMIF(AA111:AA138,"=53286459",O111:O138),2)</f>
        <v>34776.74</v>
      </c>
      <c r="AC140">
        <f>ROUND(SUMIF(AA111:AA138,"=53286459",P111:P138),2)</f>
        <v>33453.870000000003</v>
      </c>
      <c r="AD140">
        <f>ROUND(SUMIF(AA111:AA138,"=53286459",Q111:Q138),2)</f>
        <v>957.43</v>
      </c>
      <c r="AE140">
        <f>ROUND(SUMIF(AA111:AA138,"=53286459",R111:R138),2)</f>
        <v>214.07</v>
      </c>
      <c r="AF140">
        <f>ROUND(SUMIF(AA111:AA138,"=53286459",S111:S138),2)</f>
        <v>365.44</v>
      </c>
      <c r="AG140">
        <f>ROUND(SUMIF(AA111:AA138,"=53286459",T111:T138),2)</f>
        <v>0</v>
      </c>
      <c r="AH140">
        <f>SUMIF(AA111:AA138,"=53286459",U111:U138)</f>
        <v>29.449800000000003</v>
      </c>
      <c r="AI140">
        <f>SUMIF(AA111:AA138,"=53286459",V111:V138)</f>
        <v>0</v>
      </c>
      <c r="AJ140">
        <f>ROUND(SUMIF(AA111:AA138,"=53286459",W111:W138),2)</f>
        <v>0</v>
      </c>
      <c r="AK140">
        <f>ROUND(SUMIF(AA111:AA138,"=53286459",X111:X138),2)</f>
        <v>419.48</v>
      </c>
      <c r="AL140">
        <f>ROUND(SUMIF(AA111:AA138,"=53286459",Y111:Y138),2)</f>
        <v>325.79000000000002</v>
      </c>
      <c r="AO140">
        <f t="shared" ref="AO140:BD140" si="126">ROUND(BX140,2)</f>
        <v>0</v>
      </c>
      <c r="AP140">
        <f t="shared" si="126"/>
        <v>0</v>
      </c>
      <c r="AQ140">
        <f t="shared" si="126"/>
        <v>0</v>
      </c>
      <c r="AR140">
        <f t="shared" si="126"/>
        <v>35896.639999999999</v>
      </c>
      <c r="AS140">
        <f t="shared" si="126"/>
        <v>1140.43</v>
      </c>
      <c r="AT140">
        <f t="shared" si="126"/>
        <v>34756.21</v>
      </c>
      <c r="AU140">
        <f t="shared" si="126"/>
        <v>0</v>
      </c>
      <c r="AV140">
        <f t="shared" si="126"/>
        <v>33453.870000000003</v>
      </c>
      <c r="AW140">
        <f t="shared" si="126"/>
        <v>33453.870000000003</v>
      </c>
      <c r="AX140">
        <f t="shared" si="126"/>
        <v>0</v>
      </c>
      <c r="AY140">
        <f t="shared" si="126"/>
        <v>33453.870000000003</v>
      </c>
      <c r="AZ140">
        <f t="shared" si="126"/>
        <v>0</v>
      </c>
      <c r="BA140">
        <f t="shared" si="126"/>
        <v>0</v>
      </c>
      <c r="BB140">
        <f t="shared" si="126"/>
        <v>0</v>
      </c>
      <c r="BC140">
        <f t="shared" si="126"/>
        <v>0</v>
      </c>
      <c r="BD140">
        <f t="shared" si="126"/>
        <v>0</v>
      </c>
      <c r="BX140">
        <f>ROUND(SUMIF(AA111:AA138,"=53286459",FQ111:FQ138),2)</f>
        <v>0</v>
      </c>
      <c r="BY140">
        <f>ROUND(SUMIF(AA111:AA138,"=53286459",FR111:FR138),2)</f>
        <v>0</v>
      </c>
      <c r="BZ140">
        <f>ROUND(SUMIF(AA111:AA138,"=53286459",GL111:GL138),2)</f>
        <v>0</v>
      </c>
      <c r="CA140">
        <f>ROUND(SUMIF(AA111:AA138,"=53286459",GM111:GM138),2)</f>
        <v>35896.639999999999</v>
      </c>
      <c r="CB140">
        <f>ROUND(SUMIF(AA111:AA138,"=53286459",GN111:GN138),2)</f>
        <v>1140.43</v>
      </c>
      <c r="CC140">
        <f>ROUND(SUMIF(AA111:AA138,"=53286459",GO111:GO138),2)</f>
        <v>34756.21</v>
      </c>
      <c r="CD140">
        <f>ROUND(SUMIF(AA111:AA138,"=53286459",GP111:GP138),2)</f>
        <v>0</v>
      </c>
      <c r="CE140">
        <f>AC140-BX140</f>
        <v>33453.870000000003</v>
      </c>
      <c r="CF140">
        <f>AC140-BY140</f>
        <v>33453.870000000003</v>
      </c>
      <c r="CG140">
        <f>BX140-BZ140</f>
        <v>0</v>
      </c>
      <c r="CH140">
        <f>AC140-BX140-BY140+BZ140</f>
        <v>33453.870000000003</v>
      </c>
      <c r="CI140">
        <f>BY140-BZ140</f>
        <v>0</v>
      </c>
      <c r="CJ140">
        <f>ROUND(SUMIF(AA111:AA138,"=53286459",GX111:GX138),2)</f>
        <v>0</v>
      </c>
      <c r="CK140">
        <f>ROUND(SUMIF(AA111:AA138,"=53286459",GY111:GY138),2)</f>
        <v>0</v>
      </c>
      <c r="CL140">
        <f>ROUND(SUMIF(AA111:AA138,"=53286459",GZ111:GZ138),2)</f>
        <v>0</v>
      </c>
      <c r="CM140">
        <f>ROUND(SUMIF(AA111:AA138,"=53286459",HD111:HD138),2)</f>
        <v>0</v>
      </c>
      <c r="DG140">
        <f t="shared" ref="DG140:DL140" si="127">ROUND(DT140,2)</f>
        <v>207533.23</v>
      </c>
      <c r="DH140">
        <f t="shared" si="127"/>
        <v>188532</v>
      </c>
      <c r="DI140">
        <f t="shared" si="127"/>
        <v>9931.01</v>
      </c>
      <c r="DJ140">
        <f t="shared" si="127"/>
        <v>5313.22</v>
      </c>
      <c r="DK140">
        <f t="shared" si="127"/>
        <v>9070.2199999999993</v>
      </c>
      <c r="DL140">
        <f t="shared" si="127"/>
        <v>0</v>
      </c>
      <c r="DM140">
        <f>DZ140</f>
        <v>29.449800000000003</v>
      </c>
      <c r="DN140">
        <f>EA140</f>
        <v>0</v>
      </c>
      <c r="DO140">
        <f>ROUND(EB140,2)</f>
        <v>0</v>
      </c>
      <c r="DP140">
        <f>ROUND(EC140,2)</f>
        <v>8352.69</v>
      </c>
      <c r="DQ140">
        <f>ROUND(ED140,2)</f>
        <v>4405.5</v>
      </c>
      <c r="DT140">
        <f>ROUND(SUMIF(AA111:AA138,"=53286460",O111:O138),2)</f>
        <v>207533.23</v>
      </c>
      <c r="DU140">
        <f>ROUND(SUMIF(AA111:AA138,"=53286460",P111:P138),2)</f>
        <v>188532</v>
      </c>
      <c r="DV140">
        <f>ROUND(SUMIF(AA111:AA138,"=53286460",Q111:Q138),2)</f>
        <v>9931.01</v>
      </c>
      <c r="DW140">
        <f>ROUND(SUMIF(AA111:AA138,"=53286460",R111:R138),2)</f>
        <v>5313.22</v>
      </c>
      <c r="DX140">
        <f>ROUND(SUMIF(AA111:AA138,"=53286460",S111:S138),2)</f>
        <v>9070.2199999999993</v>
      </c>
      <c r="DY140">
        <f>ROUND(SUMIF(AA111:AA138,"=53286460",T111:T138),2)</f>
        <v>0</v>
      </c>
      <c r="DZ140">
        <f>SUMIF(AA111:AA138,"=53286460",U111:U138)</f>
        <v>29.449800000000003</v>
      </c>
      <c r="EA140">
        <f>SUMIF(AA111:AA138,"=53286460",V111:V138)</f>
        <v>0</v>
      </c>
      <c r="EB140">
        <f>ROUND(SUMIF(AA111:AA138,"=53286460",W111:W138),2)</f>
        <v>0</v>
      </c>
      <c r="EC140">
        <f>ROUND(SUMIF(AA111:AA138,"=53286460",X111:X138),2)</f>
        <v>8352.69</v>
      </c>
      <c r="ED140">
        <f>ROUND(SUMIF(AA111:AA138,"=53286460",Y111:Y138),2)</f>
        <v>4405.5</v>
      </c>
      <c r="EG140">
        <f t="shared" ref="EG140:EV140" si="128">ROUND(FP140,2)</f>
        <v>0</v>
      </c>
      <c r="EH140">
        <f t="shared" si="128"/>
        <v>0</v>
      </c>
      <c r="EI140">
        <f t="shared" si="128"/>
        <v>0</v>
      </c>
      <c r="EJ140">
        <f t="shared" si="128"/>
        <v>228633.19</v>
      </c>
      <c r="EK140">
        <f t="shared" si="128"/>
        <v>18244.939999999999</v>
      </c>
      <c r="EL140">
        <f t="shared" si="128"/>
        <v>210388.25</v>
      </c>
      <c r="EM140">
        <f t="shared" si="128"/>
        <v>0</v>
      </c>
      <c r="EN140">
        <f t="shared" si="128"/>
        <v>188532</v>
      </c>
      <c r="EO140">
        <f t="shared" si="128"/>
        <v>188532</v>
      </c>
      <c r="EP140">
        <f t="shared" si="128"/>
        <v>0</v>
      </c>
      <c r="EQ140">
        <f t="shared" si="128"/>
        <v>188532</v>
      </c>
      <c r="ER140">
        <f t="shared" si="128"/>
        <v>0</v>
      </c>
      <c r="ES140">
        <f t="shared" si="128"/>
        <v>0</v>
      </c>
      <c r="ET140">
        <f t="shared" si="128"/>
        <v>0</v>
      </c>
      <c r="EU140">
        <f t="shared" si="128"/>
        <v>0</v>
      </c>
      <c r="EV140">
        <f t="shared" si="128"/>
        <v>0</v>
      </c>
      <c r="FP140">
        <f>ROUND(SUMIF(AA111:AA138,"=53286460",FQ111:FQ138),2)</f>
        <v>0</v>
      </c>
      <c r="FQ140">
        <f>ROUND(SUMIF(AA111:AA138,"=53286460",FR111:FR138),2)</f>
        <v>0</v>
      </c>
      <c r="FR140">
        <f>ROUND(SUMIF(AA111:AA138,"=53286460",GL111:GL138),2)</f>
        <v>0</v>
      </c>
      <c r="FS140">
        <f>ROUND(SUMIF(AA111:AA138,"=53286460",GM111:GM138),2)</f>
        <v>228633.19</v>
      </c>
      <c r="FT140">
        <f>ROUND(SUMIF(AA111:AA138,"=53286460",GN111:GN138),2)</f>
        <v>18244.939999999999</v>
      </c>
      <c r="FU140">
        <f>ROUND(SUMIF(AA111:AA138,"=53286460",GO111:GO138),2)</f>
        <v>210388.25</v>
      </c>
      <c r="FV140">
        <f>ROUND(SUMIF(AA111:AA138,"=53286460",GP111:GP138),2)</f>
        <v>0</v>
      </c>
      <c r="FW140">
        <f>DU140-FP140</f>
        <v>188532</v>
      </c>
      <c r="FX140">
        <f>DU140-FQ140</f>
        <v>188532</v>
      </c>
      <c r="FY140">
        <f>FP140-FR140</f>
        <v>0</v>
      </c>
      <c r="FZ140">
        <f>DU140-FP140-FQ140+FR140</f>
        <v>188532</v>
      </c>
      <c r="GA140">
        <f>FQ140-FR140</f>
        <v>0</v>
      </c>
      <c r="GB140">
        <f>ROUND(SUMIF(AA111:AA138,"=53286460",GX111:GX138),2)</f>
        <v>0</v>
      </c>
      <c r="GC140">
        <f>ROUND(SUMIF(AA111:AA138,"=53286460",GY111:GY138),2)</f>
        <v>0</v>
      </c>
      <c r="GD140">
        <f>ROUND(SUMIF(AA111:AA138,"=53286460",GZ111:GZ138),2)</f>
        <v>0</v>
      </c>
      <c r="GE140">
        <f>ROUND(SUMIF(AA111:AA138,"=53286460",HD111:HD138),2)</f>
        <v>0</v>
      </c>
      <c r="GX140">
        <v>0</v>
      </c>
    </row>
    <row r="142" spans="1:245" x14ac:dyDescent="0.2">
      <c r="A142">
        <v>50</v>
      </c>
      <c r="B142">
        <v>0</v>
      </c>
      <c r="C142">
        <v>0</v>
      </c>
      <c r="D142">
        <v>1</v>
      </c>
      <c r="E142">
        <v>201</v>
      </c>
      <c r="F142">
        <f>ROUND(Source!O140,O142)</f>
        <v>34776.74</v>
      </c>
      <c r="G142" t="s">
        <v>136</v>
      </c>
      <c r="H142" t="s">
        <v>137</v>
      </c>
      <c r="K142">
        <v>201</v>
      </c>
      <c r="L142">
        <v>1</v>
      </c>
      <c r="M142">
        <v>3</v>
      </c>
      <c r="N142" t="s">
        <v>3</v>
      </c>
      <c r="O142">
        <v>2</v>
      </c>
      <c r="P142">
        <f>ROUND(Source!DG140,O142)</f>
        <v>207533.23</v>
      </c>
    </row>
    <row r="143" spans="1:245" x14ac:dyDescent="0.2">
      <c r="A143">
        <v>50</v>
      </c>
      <c r="B143">
        <v>0</v>
      </c>
      <c r="C143">
        <v>0</v>
      </c>
      <c r="D143">
        <v>1</v>
      </c>
      <c r="E143">
        <v>202</v>
      </c>
      <c r="F143">
        <f>ROUND(Source!P140,O143)</f>
        <v>33453.870000000003</v>
      </c>
      <c r="G143" t="s">
        <v>138</v>
      </c>
      <c r="H143" t="s">
        <v>139</v>
      </c>
      <c r="K143">
        <v>202</v>
      </c>
      <c r="L143">
        <v>2</v>
      </c>
      <c r="M143">
        <v>3</v>
      </c>
      <c r="N143" t="s">
        <v>3</v>
      </c>
      <c r="O143">
        <v>2</v>
      </c>
      <c r="P143">
        <f>ROUND(Source!DH140,O143)</f>
        <v>188532</v>
      </c>
    </row>
    <row r="144" spans="1:245" x14ac:dyDescent="0.2">
      <c r="A144">
        <v>50</v>
      </c>
      <c r="B144">
        <v>0</v>
      </c>
      <c r="C144">
        <v>0</v>
      </c>
      <c r="D144">
        <v>1</v>
      </c>
      <c r="E144">
        <v>222</v>
      </c>
      <c r="F144">
        <f>ROUND(Source!AO140,O144)</f>
        <v>0</v>
      </c>
      <c r="G144" t="s">
        <v>140</v>
      </c>
      <c r="H144" t="s">
        <v>141</v>
      </c>
      <c r="K144">
        <v>222</v>
      </c>
      <c r="L144">
        <v>3</v>
      </c>
      <c r="M144">
        <v>3</v>
      </c>
      <c r="N144" t="s">
        <v>3</v>
      </c>
      <c r="O144">
        <v>2</v>
      </c>
      <c r="P144">
        <f>ROUND(Source!EG140,O144)</f>
        <v>0</v>
      </c>
    </row>
    <row r="145" spans="1:16" x14ac:dyDescent="0.2">
      <c r="A145">
        <v>50</v>
      </c>
      <c r="B145">
        <v>0</v>
      </c>
      <c r="C145">
        <v>0</v>
      </c>
      <c r="D145">
        <v>1</v>
      </c>
      <c r="E145">
        <v>225</v>
      </c>
      <c r="F145">
        <f>ROUND(Source!AV140,O145)</f>
        <v>33453.870000000003</v>
      </c>
      <c r="G145" t="s">
        <v>142</v>
      </c>
      <c r="H145" t="s">
        <v>143</v>
      </c>
      <c r="K145">
        <v>225</v>
      </c>
      <c r="L145">
        <v>4</v>
      </c>
      <c r="M145">
        <v>3</v>
      </c>
      <c r="N145" t="s">
        <v>3</v>
      </c>
      <c r="O145">
        <v>2</v>
      </c>
      <c r="P145">
        <f>ROUND(Source!EN140,O145)</f>
        <v>188532</v>
      </c>
    </row>
    <row r="146" spans="1:16" x14ac:dyDescent="0.2">
      <c r="A146">
        <v>50</v>
      </c>
      <c r="B146">
        <v>0</v>
      </c>
      <c r="C146">
        <v>0</v>
      </c>
      <c r="D146">
        <v>1</v>
      </c>
      <c r="E146">
        <v>226</v>
      </c>
      <c r="F146">
        <f>ROUND(Source!AW140,O146)</f>
        <v>33453.870000000003</v>
      </c>
      <c r="G146" t="s">
        <v>144</v>
      </c>
      <c r="H146" t="s">
        <v>145</v>
      </c>
      <c r="K146">
        <v>226</v>
      </c>
      <c r="L146">
        <v>5</v>
      </c>
      <c r="M146">
        <v>3</v>
      </c>
      <c r="N146" t="s">
        <v>3</v>
      </c>
      <c r="O146">
        <v>2</v>
      </c>
      <c r="P146">
        <f>ROUND(Source!EO140,O146)</f>
        <v>188532</v>
      </c>
    </row>
    <row r="147" spans="1:16" x14ac:dyDescent="0.2">
      <c r="A147">
        <v>50</v>
      </c>
      <c r="B147">
        <v>0</v>
      </c>
      <c r="C147">
        <v>0</v>
      </c>
      <c r="D147">
        <v>1</v>
      </c>
      <c r="E147">
        <v>227</v>
      </c>
      <c r="F147">
        <f>ROUND(Source!AX140,O147)</f>
        <v>0</v>
      </c>
      <c r="G147" t="s">
        <v>146</v>
      </c>
      <c r="H147" t="s">
        <v>147</v>
      </c>
      <c r="K147">
        <v>227</v>
      </c>
      <c r="L147">
        <v>6</v>
      </c>
      <c r="M147">
        <v>3</v>
      </c>
      <c r="N147" t="s">
        <v>3</v>
      </c>
      <c r="O147">
        <v>2</v>
      </c>
      <c r="P147">
        <f>ROUND(Source!EP140,O147)</f>
        <v>0</v>
      </c>
    </row>
    <row r="148" spans="1:16" x14ac:dyDescent="0.2">
      <c r="A148">
        <v>50</v>
      </c>
      <c r="B148">
        <v>0</v>
      </c>
      <c r="C148">
        <v>0</v>
      </c>
      <c r="D148">
        <v>1</v>
      </c>
      <c r="E148">
        <v>228</v>
      </c>
      <c r="F148">
        <f>ROUND(Source!AY140,O148)</f>
        <v>33453.870000000003</v>
      </c>
      <c r="G148" t="s">
        <v>148</v>
      </c>
      <c r="H148" t="s">
        <v>149</v>
      </c>
      <c r="K148">
        <v>228</v>
      </c>
      <c r="L148">
        <v>7</v>
      </c>
      <c r="M148">
        <v>3</v>
      </c>
      <c r="N148" t="s">
        <v>3</v>
      </c>
      <c r="O148">
        <v>2</v>
      </c>
      <c r="P148">
        <f>ROUND(Source!EQ140,O148)</f>
        <v>188532</v>
      </c>
    </row>
    <row r="149" spans="1:16" x14ac:dyDescent="0.2">
      <c r="A149">
        <v>50</v>
      </c>
      <c r="B149">
        <v>0</v>
      </c>
      <c r="C149">
        <v>0</v>
      </c>
      <c r="D149">
        <v>1</v>
      </c>
      <c r="E149">
        <v>216</v>
      </c>
      <c r="F149">
        <f>ROUND(Source!AP140,O149)</f>
        <v>0</v>
      </c>
      <c r="G149" t="s">
        <v>150</v>
      </c>
      <c r="H149" t="s">
        <v>151</v>
      </c>
      <c r="K149">
        <v>216</v>
      </c>
      <c r="L149">
        <v>8</v>
      </c>
      <c r="M149">
        <v>3</v>
      </c>
      <c r="N149" t="s">
        <v>3</v>
      </c>
      <c r="O149">
        <v>2</v>
      </c>
      <c r="P149">
        <f>ROUND(Source!EH140,O149)</f>
        <v>0</v>
      </c>
    </row>
    <row r="150" spans="1:16" x14ac:dyDescent="0.2">
      <c r="A150">
        <v>50</v>
      </c>
      <c r="B150">
        <v>0</v>
      </c>
      <c r="C150">
        <v>0</v>
      </c>
      <c r="D150">
        <v>1</v>
      </c>
      <c r="E150">
        <v>223</v>
      </c>
      <c r="F150">
        <f>ROUND(Source!AQ140,O150)</f>
        <v>0</v>
      </c>
      <c r="G150" t="s">
        <v>152</v>
      </c>
      <c r="H150" t="s">
        <v>153</v>
      </c>
      <c r="K150">
        <v>223</v>
      </c>
      <c r="L150">
        <v>9</v>
      </c>
      <c r="M150">
        <v>3</v>
      </c>
      <c r="N150" t="s">
        <v>3</v>
      </c>
      <c r="O150">
        <v>2</v>
      </c>
      <c r="P150">
        <f>ROUND(Source!EI140,O150)</f>
        <v>0</v>
      </c>
    </row>
    <row r="151" spans="1:16" x14ac:dyDescent="0.2">
      <c r="A151">
        <v>50</v>
      </c>
      <c r="B151">
        <v>0</v>
      </c>
      <c r="C151">
        <v>0</v>
      </c>
      <c r="D151">
        <v>1</v>
      </c>
      <c r="E151">
        <v>229</v>
      </c>
      <c r="F151">
        <f>ROUND(Source!AZ140,O151)</f>
        <v>0</v>
      </c>
      <c r="G151" t="s">
        <v>154</v>
      </c>
      <c r="H151" t="s">
        <v>155</v>
      </c>
      <c r="K151">
        <v>229</v>
      </c>
      <c r="L151">
        <v>10</v>
      </c>
      <c r="M151">
        <v>3</v>
      </c>
      <c r="N151" t="s">
        <v>3</v>
      </c>
      <c r="O151">
        <v>2</v>
      </c>
      <c r="P151">
        <f>ROUND(Source!ER140,O151)</f>
        <v>0</v>
      </c>
    </row>
    <row r="152" spans="1:16" x14ac:dyDescent="0.2">
      <c r="A152">
        <v>50</v>
      </c>
      <c r="B152">
        <v>0</v>
      </c>
      <c r="C152">
        <v>0</v>
      </c>
      <c r="D152">
        <v>1</v>
      </c>
      <c r="E152">
        <v>203</v>
      </c>
      <c r="F152">
        <f>ROUND(Source!Q140,O152)</f>
        <v>957.43</v>
      </c>
      <c r="G152" t="s">
        <v>156</v>
      </c>
      <c r="H152" t="s">
        <v>157</v>
      </c>
      <c r="K152">
        <v>203</v>
      </c>
      <c r="L152">
        <v>11</v>
      </c>
      <c r="M152">
        <v>3</v>
      </c>
      <c r="N152" t="s">
        <v>3</v>
      </c>
      <c r="O152">
        <v>2</v>
      </c>
      <c r="P152">
        <f>ROUND(Source!DI140,O152)</f>
        <v>9931.01</v>
      </c>
    </row>
    <row r="153" spans="1:16" x14ac:dyDescent="0.2">
      <c r="A153">
        <v>50</v>
      </c>
      <c r="B153">
        <v>0</v>
      </c>
      <c r="C153">
        <v>0</v>
      </c>
      <c r="D153">
        <v>1</v>
      </c>
      <c r="E153">
        <v>231</v>
      </c>
      <c r="F153">
        <f>ROUND(Source!BB140,O153)</f>
        <v>0</v>
      </c>
      <c r="G153" t="s">
        <v>158</v>
      </c>
      <c r="H153" t="s">
        <v>159</v>
      </c>
      <c r="K153">
        <v>231</v>
      </c>
      <c r="L153">
        <v>12</v>
      </c>
      <c r="M153">
        <v>3</v>
      </c>
      <c r="N153" t="s">
        <v>3</v>
      </c>
      <c r="O153">
        <v>2</v>
      </c>
      <c r="P153">
        <f>ROUND(Source!ET140,O153)</f>
        <v>0</v>
      </c>
    </row>
    <row r="154" spans="1:16" x14ac:dyDescent="0.2">
      <c r="A154">
        <v>50</v>
      </c>
      <c r="B154">
        <v>0</v>
      </c>
      <c r="C154">
        <v>0</v>
      </c>
      <c r="D154">
        <v>1</v>
      </c>
      <c r="E154">
        <v>204</v>
      </c>
      <c r="F154">
        <f>ROUND(Source!R140,O154)</f>
        <v>214.07</v>
      </c>
      <c r="G154" t="s">
        <v>160</v>
      </c>
      <c r="H154" t="s">
        <v>161</v>
      </c>
      <c r="K154">
        <v>204</v>
      </c>
      <c r="L154">
        <v>13</v>
      </c>
      <c r="M154">
        <v>3</v>
      </c>
      <c r="N154" t="s">
        <v>3</v>
      </c>
      <c r="O154">
        <v>2</v>
      </c>
      <c r="P154">
        <f>ROUND(Source!DJ140,O154)</f>
        <v>5313.22</v>
      </c>
    </row>
    <row r="155" spans="1:16" x14ac:dyDescent="0.2">
      <c r="A155">
        <v>50</v>
      </c>
      <c r="B155">
        <v>0</v>
      </c>
      <c r="C155">
        <v>0</v>
      </c>
      <c r="D155">
        <v>1</v>
      </c>
      <c r="E155">
        <v>205</v>
      </c>
      <c r="F155">
        <f>ROUND(Source!S140,O155)</f>
        <v>365.44</v>
      </c>
      <c r="G155" t="s">
        <v>162</v>
      </c>
      <c r="H155" t="s">
        <v>163</v>
      </c>
      <c r="K155">
        <v>205</v>
      </c>
      <c r="L155">
        <v>14</v>
      </c>
      <c r="M155">
        <v>3</v>
      </c>
      <c r="N155" t="s">
        <v>3</v>
      </c>
      <c r="O155">
        <v>2</v>
      </c>
      <c r="P155">
        <f>ROUND(Source!DK140,O155)</f>
        <v>9070.2199999999993</v>
      </c>
    </row>
    <row r="156" spans="1:16" x14ac:dyDescent="0.2">
      <c r="A156">
        <v>50</v>
      </c>
      <c r="B156">
        <v>0</v>
      </c>
      <c r="C156">
        <v>0</v>
      </c>
      <c r="D156">
        <v>1</v>
      </c>
      <c r="E156">
        <v>232</v>
      </c>
      <c r="F156">
        <f>ROUND(Source!BC140,O156)</f>
        <v>0</v>
      </c>
      <c r="G156" t="s">
        <v>164</v>
      </c>
      <c r="H156" t="s">
        <v>165</v>
      </c>
      <c r="K156">
        <v>232</v>
      </c>
      <c r="L156">
        <v>15</v>
      </c>
      <c r="M156">
        <v>3</v>
      </c>
      <c r="N156" t="s">
        <v>3</v>
      </c>
      <c r="O156">
        <v>2</v>
      </c>
      <c r="P156">
        <f>ROUND(Source!EU140,O156)</f>
        <v>0</v>
      </c>
    </row>
    <row r="157" spans="1:16" x14ac:dyDescent="0.2">
      <c r="A157">
        <v>50</v>
      </c>
      <c r="B157">
        <v>0</v>
      </c>
      <c r="C157">
        <v>0</v>
      </c>
      <c r="D157">
        <v>1</v>
      </c>
      <c r="E157">
        <v>214</v>
      </c>
      <c r="F157">
        <f>ROUND(Source!AS140,O157)</f>
        <v>1140.43</v>
      </c>
      <c r="G157" t="s">
        <v>166</v>
      </c>
      <c r="H157" t="s">
        <v>167</v>
      </c>
      <c r="K157">
        <v>214</v>
      </c>
      <c r="L157">
        <v>16</v>
      </c>
      <c r="M157">
        <v>3</v>
      </c>
      <c r="N157" t="s">
        <v>3</v>
      </c>
      <c r="O157">
        <v>2</v>
      </c>
      <c r="P157">
        <f>ROUND(Source!EK140,O157)</f>
        <v>18244.939999999999</v>
      </c>
    </row>
    <row r="158" spans="1:16" x14ac:dyDescent="0.2">
      <c r="A158">
        <v>50</v>
      </c>
      <c r="B158">
        <v>0</v>
      </c>
      <c r="C158">
        <v>0</v>
      </c>
      <c r="D158">
        <v>1</v>
      </c>
      <c r="E158">
        <v>215</v>
      </c>
      <c r="F158">
        <f>ROUND(Source!AT140,O158)</f>
        <v>34756.21</v>
      </c>
      <c r="G158" t="s">
        <v>168</v>
      </c>
      <c r="H158" t="s">
        <v>169</v>
      </c>
      <c r="K158">
        <v>215</v>
      </c>
      <c r="L158">
        <v>17</v>
      </c>
      <c r="M158">
        <v>3</v>
      </c>
      <c r="N158" t="s">
        <v>3</v>
      </c>
      <c r="O158">
        <v>2</v>
      </c>
      <c r="P158">
        <f>ROUND(Source!EL140,O158)</f>
        <v>210388.25</v>
      </c>
    </row>
    <row r="159" spans="1:16" x14ac:dyDescent="0.2">
      <c r="A159">
        <v>50</v>
      </c>
      <c r="B159">
        <v>0</v>
      </c>
      <c r="C159">
        <v>0</v>
      </c>
      <c r="D159">
        <v>1</v>
      </c>
      <c r="E159">
        <v>217</v>
      </c>
      <c r="F159">
        <f>ROUND(Source!AU140,O159)</f>
        <v>0</v>
      </c>
      <c r="G159" t="s">
        <v>170</v>
      </c>
      <c r="H159" t="s">
        <v>171</v>
      </c>
      <c r="K159">
        <v>217</v>
      </c>
      <c r="L159">
        <v>18</v>
      </c>
      <c r="M159">
        <v>3</v>
      </c>
      <c r="N159" t="s">
        <v>3</v>
      </c>
      <c r="O159">
        <v>2</v>
      </c>
      <c r="P159">
        <f>ROUND(Source!EM140,O159)</f>
        <v>0</v>
      </c>
    </row>
    <row r="160" spans="1:16" x14ac:dyDescent="0.2">
      <c r="A160">
        <v>50</v>
      </c>
      <c r="B160">
        <v>0</v>
      </c>
      <c r="C160">
        <v>0</v>
      </c>
      <c r="D160">
        <v>1</v>
      </c>
      <c r="E160">
        <v>230</v>
      </c>
      <c r="F160">
        <f>ROUND(Source!BA140,O160)</f>
        <v>0</v>
      </c>
      <c r="G160" t="s">
        <v>172</v>
      </c>
      <c r="H160" t="s">
        <v>173</v>
      </c>
      <c r="K160">
        <v>230</v>
      </c>
      <c r="L160">
        <v>19</v>
      </c>
      <c r="M160">
        <v>3</v>
      </c>
      <c r="N160" t="s">
        <v>3</v>
      </c>
      <c r="O160">
        <v>2</v>
      </c>
      <c r="P160">
        <f>ROUND(Source!ES140,O160)</f>
        <v>0</v>
      </c>
    </row>
    <row r="161" spans="1:206" x14ac:dyDescent="0.2">
      <c r="A161">
        <v>50</v>
      </c>
      <c r="B161">
        <v>0</v>
      </c>
      <c r="C161">
        <v>0</v>
      </c>
      <c r="D161">
        <v>1</v>
      </c>
      <c r="E161">
        <v>206</v>
      </c>
      <c r="F161">
        <f>ROUND(Source!T140,O161)</f>
        <v>0</v>
      </c>
      <c r="G161" t="s">
        <v>174</v>
      </c>
      <c r="H161" t="s">
        <v>175</v>
      </c>
      <c r="K161">
        <v>206</v>
      </c>
      <c r="L161">
        <v>20</v>
      </c>
      <c r="M161">
        <v>3</v>
      </c>
      <c r="N161" t="s">
        <v>3</v>
      </c>
      <c r="O161">
        <v>2</v>
      </c>
      <c r="P161">
        <f>ROUND(Source!DL140,O161)</f>
        <v>0</v>
      </c>
    </row>
    <row r="162" spans="1:206" x14ac:dyDescent="0.2">
      <c r="A162">
        <v>50</v>
      </c>
      <c r="B162">
        <v>0</v>
      </c>
      <c r="C162">
        <v>0</v>
      </c>
      <c r="D162">
        <v>1</v>
      </c>
      <c r="E162">
        <v>207</v>
      </c>
      <c r="F162">
        <f>Source!U140</f>
        <v>29.449800000000003</v>
      </c>
      <c r="G162" t="s">
        <v>176</v>
      </c>
      <c r="H162" t="s">
        <v>177</v>
      </c>
      <c r="K162">
        <v>207</v>
      </c>
      <c r="L162">
        <v>21</v>
      </c>
      <c r="M162">
        <v>3</v>
      </c>
      <c r="N162" t="s">
        <v>3</v>
      </c>
      <c r="O162">
        <v>-1</v>
      </c>
      <c r="P162">
        <f>Source!DM140</f>
        <v>29.449800000000003</v>
      </c>
    </row>
    <row r="163" spans="1:206" x14ac:dyDescent="0.2">
      <c r="A163">
        <v>50</v>
      </c>
      <c r="B163">
        <v>0</v>
      </c>
      <c r="C163">
        <v>0</v>
      </c>
      <c r="D163">
        <v>1</v>
      </c>
      <c r="E163">
        <v>208</v>
      </c>
      <c r="F163">
        <f>Source!V140</f>
        <v>0</v>
      </c>
      <c r="G163" t="s">
        <v>178</v>
      </c>
      <c r="H163" t="s">
        <v>179</v>
      </c>
      <c r="K163">
        <v>208</v>
      </c>
      <c r="L163">
        <v>22</v>
      </c>
      <c r="M163">
        <v>3</v>
      </c>
      <c r="N163" t="s">
        <v>3</v>
      </c>
      <c r="O163">
        <v>-1</v>
      </c>
      <c r="P163">
        <f>Source!DN140</f>
        <v>0</v>
      </c>
    </row>
    <row r="164" spans="1:206" x14ac:dyDescent="0.2">
      <c r="A164">
        <v>50</v>
      </c>
      <c r="B164">
        <v>0</v>
      </c>
      <c r="C164">
        <v>0</v>
      </c>
      <c r="D164">
        <v>1</v>
      </c>
      <c r="E164">
        <v>209</v>
      </c>
      <c r="F164">
        <f>ROUND(Source!W140,O164)</f>
        <v>0</v>
      </c>
      <c r="G164" t="s">
        <v>180</v>
      </c>
      <c r="H164" t="s">
        <v>181</v>
      </c>
      <c r="K164">
        <v>209</v>
      </c>
      <c r="L164">
        <v>23</v>
      </c>
      <c r="M164">
        <v>3</v>
      </c>
      <c r="N164" t="s">
        <v>3</v>
      </c>
      <c r="O164">
        <v>2</v>
      </c>
      <c r="P164">
        <f>ROUND(Source!DO140,O164)</f>
        <v>0</v>
      </c>
    </row>
    <row r="165" spans="1:206" x14ac:dyDescent="0.2">
      <c r="A165">
        <v>50</v>
      </c>
      <c r="B165">
        <v>0</v>
      </c>
      <c r="C165">
        <v>0</v>
      </c>
      <c r="D165">
        <v>1</v>
      </c>
      <c r="E165">
        <v>233</v>
      </c>
      <c r="F165">
        <f>ROUND(Source!BD140,O165)</f>
        <v>0</v>
      </c>
      <c r="G165" t="s">
        <v>182</v>
      </c>
      <c r="H165" t="s">
        <v>183</v>
      </c>
      <c r="K165">
        <v>233</v>
      </c>
      <c r="L165">
        <v>24</v>
      </c>
      <c r="M165">
        <v>3</v>
      </c>
      <c r="N165" t="s">
        <v>3</v>
      </c>
      <c r="O165">
        <v>2</v>
      </c>
      <c r="P165">
        <f>ROUND(Source!EV140,O165)</f>
        <v>0</v>
      </c>
    </row>
    <row r="166" spans="1:206" x14ac:dyDescent="0.2">
      <c r="A166">
        <v>50</v>
      </c>
      <c r="B166">
        <v>0</v>
      </c>
      <c r="C166">
        <v>0</v>
      </c>
      <c r="D166">
        <v>1</v>
      </c>
      <c r="E166">
        <v>210</v>
      </c>
      <c r="F166">
        <f>ROUND(Source!X140,O166)</f>
        <v>419.48</v>
      </c>
      <c r="G166" t="s">
        <v>184</v>
      </c>
      <c r="H166" t="s">
        <v>185</v>
      </c>
      <c r="K166">
        <v>210</v>
      </c>
      <c r="L166">
        <v>25</v>
      </c>
      <c r="M166">
        <v>3</v>
      </c>
      <c r="N166" t="s">
        <v>3</v>
      </c>
      <c r="O166">
        <v>2</v>
      </c>
      <c r="P166">
        <f>ROUND(Source!DP140,O166)</f>
        <v>8352.69</v>
      </c>
    </row>
    <row r="167" spans="1:206" x14ac:dyDescent="0.2">
      <c r="A167">
        <v>50</v>
      </c>
      <c r="B167">
        <v>0</v>
      </c>
      <c r="C167">
        <v>0</v>
      </c>
      <c r="D167">
        <v>1</v>
      </c>
      <c r="E167">
        <v>211</v>
      </c>
      <c r="F167">
        <f>ROUND(Source!Y140,O167)</f>
        <v>325.79000000000002</v>
      </c>
      <c r="G167" t="s">
        <v>186</v>
      </c>
      <c r="H167" t="s">
        <v>187</v>
      </c>
      <c r="K167">
        <v>211</v>
      </c>
      <c r="L167">
        <v>26</v>
      </c>
      <c r="M167">
        <v>3</v>
      </c>
      <c r="N167" t="s">
        <v>3</v>
      </c>
      <c r="O167">
        <v>2</v>
      </c>
      <c r="P167">
        <f>ROUND(Source!DQ140,O167)</f>
        <v>4405.5</v>
      </c>
    </row>
    <row r="168" spans="1:206" x14ac:dyDescent="0.2">
      <c r="A168">
        <v>50</v>
      </c>
      <c r="B168">
        <v>0</v>
      </c>
      <c r="C168">
        <v>0</v>
      </c>
      <c r="D168">
        <v>1</v>
      </c>
      <c r="E168">
        <v>224</v>
      </c>
      <c r="F168">
        <f>ROUND(Source!AR140,O168)</f>
        <v>35896.639999999999</v>
      </c>
      <c r="G168" t="s">
        <v>188</v>
      </c>
      <c r="H168" t="s">
        <v>189</v>
      </c>
      <c r="K168">
        <v>224</v>
      </c>
      <c r="L168">
        <v>27</v>
      </c>
      <c r="M168">
        <v>3</v>
      </c>
      <c r="N168" t="s">
        <v>3</v>
      </c>
      <c r="O168">
        <v>2</v>
      </c>
      <c r="P168">
        <f>ROUND(Source!EJ140,O168)</f>
        <v>228633.19</v>
      </c>
    </row>
    <row r="170" spans="1:206" x14ac:dyDescent="0.2">
      <c r="A170">
        <v>51</v>
      </c>
      <c r="B170">
        <f>B24</f>
        <v>1</v>
      </c>
      <c r="C170">
        <f>A24</f>
        <v>4</v>
      </c>
      <c r="D170">
        <f>ROW(A24)</f>
        <v>24</v>
      </c>
      <c r="F170" t="str">
        <f>IF(F24&lt;&gt;"",F24,"")</f>
        <v>Новый раздел</v>
      </c>
      <c r="G170" t="str">
        <f>IF(G24&lt;&gt;"",G24,"")</f>
        <v>Установка стойки опоры LGTK9-4 в асфальте (9м)</v>
      </c>
      <c r="H170">
        <v>0</v>
      </c>
      <c r="O170">
        <f t="shared" ref="O170:T170" si="129">ROUND(O77+O140+AB170,2)</f>
        <v>134537.51</v>
      </c>
      <c r="P170">
        <f t="shared" si="129"/>
        <v>132791.78</v>
      </c>
      <c r="Q170">
        <f t="shared" si="129"/>
        <v>1114.6400000000001</v>
      </c>
      <c r="R170">
        <f t="shared" si="129"/>
        <v>235.1</v>
      </c>
      <c r="S170">
        <f t="shared" si="129"/>
        <v>631.09</v>
      </c>
      <c r="T170">
        <f t="shared" si="129"/>
        <v>0</v>
      </c>
      <c r="U170">
        <f>U77+U140+AH170</f>
        <v>52.481436000000002</v>
      </c>
      <c r="V170">
        <f>V77+V140+AI170</f>
        <v>0</v>
      </c>
      <c r="W170">
        <f>ROUND(W77+W140+AJ170,2)</f>
        <v>0</v>
      </c>
      <c r="X170">
        <f>ROUND(X77+X140+AK170,2)</f>
        <v>705.23</v>
      </c>
      <c r="Y170">
        <f>ROUND(Y77+Y140+AL170,2)</f>
        <v>528.84</v>
      </c>
      <c r="AO170">
        <f t="shared" ref="AO170:BD170" si="130">ROUND(AO77+AO140+BX170,2)</f>
        <v>0</v>
      </c>
      <c r="AP170">
        <f t="shared" si="130"/>
        <v>0</v>
      </c>
      <c r="AQ170">
        <f t="shared" si="130"/>
        <v>0</v>
      </c>
      <c r="AR170">
        <f t="shared" si="130"/>
        <v>136183.03</v>
      </c>
      <c r="AS170">
        <f t="shared" si="130"/>
        <v>101426.82</v>
      </c>
      <c r="AT170">
        <f t="shared" si="130"/>
        <v>34756.21</v>
      </c>
      <c r="AU170">
        <f t="shared" si="130"/>
        <v>0</v>
      </c>
      <c r="AV170">
        <f t="shared" si="130"/>
        <v>132791.78</v>
      </c>
      <c r="AW170">
        <f t="shared" si="130"/>
        <v>132791.78</v>
      </c>
      <c r="AX170">
        <f t="shared" si="130"/>
        <v>0</v>
      </c>
      <c r="AY170">
        <f t="shared" si="130"/>
        <v>132791.78</v>
      </c>
      <c r="AZ170">
        <f t="shared" si="130"/>
        <v>0</v>
      </c>
      <c r="BA170">
        <f t="shared" si="130"/>
        <v>0</v>
      </c>
      <c r="BB170">
        <f t="shared" si="130"/>
        <v>0</v>
      </c>
      <c r="BC170">
        <f t="shared" si="130"/>
        <v>0</v>
      </c>
      <c r="BD170">
        <f t="shared" si="130"/>
        <v>0</v>
      </c>
      <c r="DG170">
        <f t="shared" ref="DG170:DL170" si="131">ROUND(DG77+DG140+DT170,2)</f>
        <v>778618.49</v>
      </c>
      <c r="DH170">
        <f t="shared" si="131"/>
        <v>751623.55</v>
      </c>
      <c r="DI170">
        <f t="shared" si="131"/>
        <v>11331.29</v>
      </c>
      <c r="DJ170">
        <f t="shared" si="131"/>
        <v>5835.19</v>
      </c>
      <c r="DK170">
        <f t="shared" si="131"/>
        <v>15663.65</v>
      </c>
      <c r="DL170">
        <f t="shared" si="131"/>
        <v>0</v>
      </c>
      <c r="DM170">
        <f>DM77+DM140+DZ170</f>
        <v>52.481436000000002</v>
      </c>
      <c r="DN170">
        <f>DN77+DN140+EA170</f>
        <v>0</v>
      </c>
      <c r="DO170">
        <f>ROUND(DO77+DO140+EB170,2)</f>
        <v>0</v>
      </c>
      <c r="DP170">
        <f>ROUND(DP77+DP140+EC170,2)</f>
        <v>14234.01</v>
      </c>
      <c r="DQ170">
        <f>ROUND(DQ77+DQ140+ED170,2)</f>
        <v>7398.4</v>
      </c>
      <c r="EG170">
        <f t="shared" ref="EG170:EV170" si="132">ROUND(EG77+EG140+FP170,2)</f>
        <v>0</v>
      </c>
      <c r="EH170">
        <f t="shared" si="132"/>
        <v>0</v>
      </c>
      <c r="EI170">
        <f t="shared" si="132"/>
        <v>0</v>
      </c>
      <c r="EJ170">
        <f t="shared" si="132"/>
        <v>809412.15</v>
      </c>
      <c r="EK170">
        <f t="shared" si="132"/>
        <v>599023.9</v>
      </c>
      <c r="EL170">
        <f t="shared" si="132"/>
        <v>210388.25</v>
      </c>
      <c r="EM170">
        <f t="shared" si="132"/>
        <v>0</v>
      </c>
      <c r="EN170">
        <f t="shared" si="132"/>
        <v>751623.55</v>
      </c>
      <c r="EO170">
        <f t="shared" si="132"/>
        <v>751623.55</v>
      </c>
      <c r="EP170">
        <f t="shared" si="132"/>
        <v>0</v>
      </c>
      <c r="EQ170">
        <f t="shared" si="132"/>
        <v>751623.55</v>
      </c>
      <c r="ER170">
        <f t="shared" si="132"/>
        <v>0</v>
      </c>
      <c r="ES170">
        <f t="shared" si="132"/>
        <v>0</v>
      </c>
      <c r="ET170">
        <f t="shared" si="132"/>
        <v>0</v>
      </c>
      <c r="EU170">
        <f t="shared" si="132"/>
        <v>0</v>
      </c>
      <c r="EV170">
        <f t="shared" si="132"/>
        <v>0</v>
      </c>
      <c r="GX170">
        <v>0</v>
      </c>
    </row>
    <row r="172" spans="1:206" x14ac:dyDescent="0.2">
      <c r="A172">
        <v>50</v>
      </c>
      <c r="B172">
        <v>0</v>
      </c>
      <c r="C172">
        <v>0</v>
      </c>
      <c r="D172">
        <v>1</v>
      </c>
      <c r="E172">
        <v>201</v>
      </c>
      <c r="F172">
        <f>ROUND(Source!O170,O172)</f>
        <v>134537.51</v>
      </c>
      <c r="G172" t="s">
        <v>136</v>
      </c>
      <c r="H172" t="s">
        <v>137</v>
      </c>
      <c r="K172">
        <v>201</v>
      </c>
      <c r="L172">
        <v>1</v>
      </c>
      <c r="M172">
        <v>3</v>
      </c>
      <c r="N172" t="s">
        <v>3</v>
      </c>
      <c r="O172">
        <v>2</v>
      </c>
      <c r="P172">
        <f>ROUND(Source!DG170,O172)</f>
        <v>778618.49</v>
      </c>
    </row>
    <row r="173" spans="1:206" x14ac:dyDescent="0.2">
      <c r="A173">
        <v>50</v>
      </c>
      <c r="B173">
        <v>0</v>
      </c>
      <c r="C173">
        <v>0</v>
      </c>
      <c r="D173">
        <v>1</v>
      </c>
      <c r="E173">
        <v>202</v>
      </c>
      <c r="F173">
        <f>ROUND(Source!P170,O173)</f>
        <v>132791.78</v>
      </c>
      <c r="G173" t="s">
        <v>138</v>
      </c>
      <c r="H173" t="s">
        <v>139</v>
      </c>
      <c r="K173">
        <v>202</v>
      </c>
      <c r="L173">
        <v>2</v>
      </c>
      <c r="M173">
        <v>3</v>
      </c>
      <c r="N173" t="s">
        <v>3</v>
      </c>
      <c r="O173">
        <v>2</v>
      </c>
      <c r="P173">
        <f>ROUND(Source!DH170,O173)</f>
        <v>751623.55</v>
      </c>
    </row>
    <row r="174" spans="1:206" x14ac:dyDescent="0.2">
      <c r="A174">
        <v>50</v>
      </c>
      <c r="B174">
        <v>0</v>
      </c>
      <c r="C174">
        <v>0</v>
      </c>
      <c r="D174">
        <v>1</v>
      </c>
      <c r="E174">
        <v>222</v>
      </c>
      <c r="F174">
        <f>ROUND(Source!AO170,O174)</f>
        <v>0</v>
      </c>
      <c r="G174" t="s">
        <v>140</v>
      </c>
      <c r="H174" t="s">
        <v>141</v>
      </c>
      <c r="K174">
        <v>222</v>
      </c>
      <c r="L174">
        <v>3</v>
      </c>
      <c r="M174">
        <v>3</v>
      </c>
      <c r="N174" t="s">
        <v>3</v>
      </c>
      <c r="O174">
        <v>2</v>
      </c>
      <c r="P174">
        <f>ROUND(Source!EG170,O174)</f>
        <v>0</v>
      </c>
    </row>
    <row r="175" spans="1:206" x14ac:dyDescent="0.2">
      <c r="A175">
        <v>50</v>
      </c>
      <c r="B175">
        <v>0</v>
      </c>
      <c r="C175">
        <v>0</v>
      </c>
      <c r="D175">
        <v>1</v>
      </c>
      <c r="E175">
        <v>225</v>
      </c>
      <c r="F175">
        <f>ROUND(Source!AV170,O175)</f>
        <v>132791.78</v>
      </c>
      <c r="G175" t="s">
        <v>142</v>
      </c>
      <c r="H175" t="s">
        <v>143</v>
      </c>
      <c r="K175">
        <v>225</v>
      </c>
      <c r="L175">
        <v>4</v>
      </c>
      <c r="M175">
        <v>3</v>
      </c>
      <c r="N175" t="s">
        <v>3</v>
      </c>
      <c r="O175">
        <v>2</v>
      </c>
      <c r="P175">
        <f>ROUND(Source!EN170,O175)</f>
        <v>751623.55</v>
      </c>
    </row>
    <row r="176" spans="1:206" x14ac:dyDescent="0.2">
      <c r="A176">
        <v>50</v>
      </c>
      <c r="B176">
        <v>0</v>
      </c>
      <c r="C176">
        <v>0</v>
      </c>
      <c r="D176">
        <v>1</v>
      </c>
      <c r="E176">
        <v>226</v>
      </c>
      <c r="F176">
        <f>ROUND(Source!AW170,O176)</f>
        <v>132791.78</v>
      </c>
      <c r="G176" t="s">
        <v>144</v>
      </c>
      <c r="H176" t="s">
        <v>145</v>
      </c>
      <c r="K176">
        <v>226</v>
      </c>
      <c r="L176">
        <v>5</v>
      </c>
      <c r="M176">
        <v>3</v>
      </c>
      <c r="N176" t="s">
        <v>3</v>
      </c>
      <c r="O176">
        <v>2</v>
      </c>
      <c r="P176">
        <f>ROUND(Source!EO170,O176)</f>
        <v>751623.55</v>
      </c>
    </row>
    <row r="177" spans="1:16" x14ac:dyDescent="0.2">
      <c r="A177">
        <v>50</v>
      </c>
      <c r="B177">
        <v>0</v>
      </c>
      <c r="C177">
        <v>0</v>
      </c>
      <c r="D177">
        <v>1</v>
      </c>
      <c r="E177">
        <v>227</v>
      </c>
      <c r="F177">
        <f>ROUND(Source!AX170,O177)</f>
        <v>0</v>
      </c>
      <c r="G177" t="s">
        <v>146</v>
      </c>
      <c r="H177" t="s">
        <v>147</v>
      </c>
      <c r="K177">
        <v>227</v>
      </c>
      <c r="L177">
        <v>6</v>
      </c>
      <c r="M177">
        <v>3</v>
      </c>
      <c r="N177" t="s">
        <v>3</v>
      </c>
      <c r="O177">
        <v>2</v>
      </c>
      <c r="P177">
        <f>ROUND(Source!EP170,O177)</f>
        <v>0</v>
      </c>
    </row>
    <row r="178" spans="1:16" x14ac:dyDescent="0.2">
      <c r="A178">
        <v>50</v>
      </c>
      <c r="B178">
        <v>0</v>
      </c>
      <c r="C178">
        <v>0</v>
      </c>
      <c r="D178">
        <v>1</v>
      </c>
      <c r="E178">
        <v>228</v>
      </c>
      <c r="F178">
        <f>ROUND(Source!AY170,O178)</f>
        <v>132791.78</v>
      </c>
      <c r="G178" t="s">
        <v>148</v>
      </c>
      <c r="H178" t="s">
        <v>149</v>
      </c>
      <c r="K178">
        <v>228</v>
      </c>
      <c r="L178">
        <v>7</v>
      </c>
      <c r="M178">
        <v>3</v>
      </c>
      <c r="N178" t="s">
        <v>3</v>
      </c>
      <c r="O178">
        <v>2</v>
      </c>
      <c r="P178">
        <f>ROUND(Source!EQ170,O178)</f>
        <v>751623.55</v>
      </c>
    </row>
    <row r="179" spans="1:16" x14ac:dyDescent="0.2">
      <c r="A179">
        <v>50</v>
      </c>
      <c r="B179">
        <v>0</v>
      </c>
      <c r="C179">
        <v>0</v>
      </c>
      <c r="D179">
        <v>1</v>
      </c>
      <c r="E179">
        <v>216</v>
      </c>
      <c r="F179">
        <f>ROUND(Source!AP170,O179)</f>
        <v>0</v>
      </c>
      <c r="G179" t="s">
        <v>150</v>
      </c>
      <c r="H179" t="s">
        <v>151</v>
      </c>
      <c r="K179">
        <v>216</v>
      </c>
      <c r="L179">
        <v>8</v>
      </c>
      <c r="M179">
        <v>3</v>
      </c>
      <c r="N179" t="s">
        <v>3</v>
      </c>
      <c r="O179">
        <v>2</v>
      </c>
      <c r="P179">
        <f>ROUND(Source!EH170,O179)</f>
        <v>0</v>
      </c>
    </row>
    <row r="180" spans="1:16" x14ac:dyDescent="0.2">
      <c r="A180">
        <v>50</v>
      </c>
      <c r="B180">
        <v>0</v>
      </c>
      <c r="C180">
        <v>0</v>
      </c>
      <c r="D180">
        <v>1</v>
      </c>
      <c r="E180">
        <v>223</v>
      </c>
      <c r="F180">
        <f>ROUND(Source!AQ170,O180)</f>
        <v>0</v>
      </c>
      <c r="G180" t="s">
        <v>152</v>
      </c>
      <c r="H180" t="s">
        <v>153</v>
      </c>
      <c r="K180">
        <v>223</v>
      </c>
      <c r="L180">
        <v>9</v>
      </c>
      <c r="M180">
        <v>3</v>
      </c>
      <c r="N180" t="s">
        <v>3</v>
      </c>
      <c r="O180">
        <v>2</v>
      </c>
      <c r="P180">
        <f>ROUND(Source!EI170,O180)</f>
        <v>0</v>
      </c>
    </row>
    <row r="181" spans="1:16" x14ac:dyDescent="0.2">
      <c r="A181">
        <v>50</v>
      </c>
      <c r="B181">
        <v>0</v>
      </c>
      <c r="C181">
        <v>0</v>
      </c>
      <c r="D181">
        <v>1</v>
      </c>
      <c r="E181">
        <v>229</v>
      </c>
      <c r="F181">
        <f>ROUND(Source!AZ170,O181)</f>
        <v>0</v>
      </c>
      <c r="G181" t="s">
        <v>154</v>
      </c>
      <c r="H181" t="s">
        <v>155</v>
      </c>
      <c r="K181">
        <v>229</v>
      </c>
      <c r="L181">
        <v>10</v>
      </c>
      <c r="M181">
        <v>3</v>
      </c>
      <c r="N181" t="s">
        <v>3</v>
      </c>
      <c r="O181">
        <v>2</v>
      </c>
      <c r="P181">
        <f>ROUND(Source!ER170,O181)</f>
        <v>0</v>
      </c>
    </row>
    <row r="182" spans="1:16" x14ac:dyDescent="0.2">
      <c r="A182">
        <v>50</v>
      </c>
      <c r="B182">
        <v>0</v>
      </c>
      <c r="C182">
        <v>0</v>
      </c>
      <c r="D182">
        <v>1</v>
      </c>
      <c r="E182">
        <v>203</v>
      </c>
      <c r="F182">
        <f>ROUND(Source!Q170,O182)</f>
        <v>1114.6400000000001</v>
      </c>
      <c r="G182" t="s">
        <v>156</v>
      </c>
      <c r="H182" t="s">
        <v>157</v>
      </c>
      <c r="K182">
        <v>203</v>
      </c>
      <c r="L182">
        <v>11</v>
      </c>
      <c r="M182">
        <v>3</v>
      </c>
      <c r="N182" t="s">
        <v>3</v>
      </c>
      <c r="O182">
        <v>2</v>
      </c>
      <c r="P182">
        <f>ROUND(Source!DI170,O182)</f>
        <v>11331.29</v>
      </c>
    </row>
    <row r="183" spans="1:16" x14ac:dyDescent="0.2">
      <c r="A183">
        <v>50</v>
      </c>
      <c r="B183">
        <v>0</v>
      </c>
      <c r="C183">
        <v>0</v>
      </c>
      <c r="D183">
        <v>1</v>
      </c>
      <c r="E183">
        <v>231</v>
      </c>
      <c r="F183">
        <f>ROUND(Source!BB170,O183)</f>
        <v>0</v>
      </c>
      <c r="G183" t="s">
        <v>158</v>
      </c>
      <c r="H183" t="s">
        <v>159</v>
      </c>
      <c r="K183">
        <v>231</v>
      </c>
      <c r="L183">
        <v>12</v>
      </c>
      <c r="M183">
        <v>3</v>
      </c>
      <c r="N183" t="s">
        <v>3</v>
      </c>
      <c r="O183">
        <v>2</v>
      </c>
      <c r="P183">
        <f>ROUND(Source!ET170,O183)</f>
        <v>0</v>
      </c>
    </row>
    <row r="184" spans="1:16" x14ac:dyDescent="0.2">
      <c r="A184">
        <v>50</v>
      </c>
      <c r="B184">
        <v>0</v>
      </c>
      <c r="C184">
        <v>0</v>
      </c>
      <c r="D184">
        <v>1</v>
      </c>
      <c r="E184">
        <v>204</v>
      </c>
      <c r="F184">
        <f>ROUND(Source!R170,O184)</f>
        <v>235.1</v>
      </c>
      <c r="G184" t="s">
        <v>160</v>
      </c>
      <c r="H184" t="s">
        <v>161</v>
      </c>
      <c r="K184">
        <v>204</v>
      </c>
      <c r="L184">
        <v>13</v>
      </c>
      <c r="M184">
        <v>3</v>
      </c>
      <c r="N184" t="s">
        <v>3</v>
      </c>
      <c r="O184">
        <v>2</v>
      </c>
      <c r="P184">
        <f>ROUND(Source!DJ170,O184)</f>
        <v>5835.19</v>
      </c>
    </row>
    <row r="185" spans="1:16" x14ac:dyDescent="0.2">
      <c r="A185">
        <v>50</v>
      </c>
      <c r="B185">
        <v>0</v>
      </c>
      <c r="C185">
        <v>0</v>
      </c>
      <c r="D185">
        <v>1</v>
      </c>
      <c r="E185">
        <v>205</v>
      </c>
      <c r="F185">
        <f>ROUND(Source!S170,O185)</f>
        <v>631.09</v>
      </c>
      <c r="G185" t="s">
        <v>162</v>
      </c>
      <c r="H185" t="s">
        <v>163</v>
      </c>
      <c r="K185">
        <v>205</v>
      </c>
      <c r="L185">
        <v>14</v>
      </c>
      <c r="M185">
        <v>3</v>
      </c>
      <c r="N185" t="s">
        <v>3</v>
      </c>
      <c r="O185">
        <v>2</v>
      </c>
      <c r="P185">
        <f>ROUND(Source!DK170,O185)</f>
        <v>15663.65</v>
      </c>
    </row>
    <row r="186" spans="1:16" x14ac:dyDescent="0.2">
      <c r="A186">
        <v>50</v>
      </c>
      <c r="B186">
        <v>0</v>
      </c>
      <c r="C186">
        <v>0</v>
      </c>
      <c r="D186">
        <v>1</v>
      </c>
      <c r="E186">
        <v>232</v>
      </c>
      <c r="F186">
        <f>ROUND(Source!BC170,O186)</f>
        <v>0</v>
      </c>
      <c r="G186" t="s">
        <v>164</v>
      </c>
      <c r="H186" t="s">
        <v>165</v>
      </c>
      <c r="K186">
        <v>232</v>
      </c>
      <c r="L186">
        <v>15</v>
      </c>
      <c r="M186">
        <v>3</v>
      </c>
      <c r="N186" t="s">
        <v>3</v>
      </c>
      <c r="O186">
        <v>2</v>
      </c>
      <c r="P186">
        <f>ROUND(Source!EU170,O186)</f>
        <v>0</v>
      </c>
    </row>
    <row r="187" spans="1:16" x14ac:dyDescent="0.2">
      <c r="A187">
        <v>50</v>
      </c>
      <c r="B187">
        <v>0</v>
      </c>
      <c r="C187">
        <v>0</v>
      </c>
      <c r="D187">
        <v>1</v>
      </c>
      <c r="E187">
        <v>214</v>
      </c>
      <c r="F187">
        <f>ROUND(Source!AS170,O187)</f>
        <v>101426.82</v>
      </c>
      <c r="G187" t="s">
        <v>166</v>
      </c>
      <c r="H187" t="s">
        <v>167</v>
      </c>
      <c r="K187">
        <v>214</v>
      </c>
      <c r="L187">
        <v>16</v>
      </c>
      <c r="M187">
        <v>3</v>
      </c>
      <c r="N187" t="s">
        <v>3</v>
      </c>
      <c r="O187">
        <v>2</v>
      </c>
      <c r="P187">
        <f>ROUND(Source!EK170,O187)</f>
        <v>599023.9</v>
      </c>
    </row>
    <row r="188" spans="1:16" x14ac:dyDescent="0.2">
      <c r="A188">
        <v>50</v>
      </c>
      <c r="B188">
        <v>0</v>
      </c>
      <c r="C188">
        <v>0</v>
      </c>
      <c r="D188">
        <v>1</v>
      </c>
      <c r="E188">
        <v>215</v>
      </c>
      <c r="F188">
        <f>ROUND(Source!AT170,O188)</f>
        <v>34756.21</v>
      </c>
      <c r="G188" t="s">
        <v>168</v>
      </c>
      <c r="H188" t="s">
        <v>169</v>
      </c>
      <c r="K188">
        <v>215</v>
      </c>
      <c r="L188">
        <v>17</v>
      </c>
      <c r="M188">
        <v>3</v>
      </c>
      <c r="N188" t="s">
        <v>3</v>
      </c>
      <c r="O188">
        <v>2</v>
      </c>
      <c r="P188">
        <f>ROUND(Source!EL170,O188)</f>
        <v>210388.25</v>
      </c>
    </row>
    <row r="189" spans="1:16" x14ac:dyDescent="0.2">
      <c r="A189">
        <v>50</v>
      </c>
      <c r="B189">
        <v>0</v>
      </c>
      <c r="C189">
        <v>0</v>
      </c>
      <c r="D189">
        <v>1</v>
      </c>
      <c r="E189">
        <v>217</v>
      </c>
      <c r="F189">
        <f>ROUND(Source!AU170,O189)</f>
        <v>0</v>
      </c>
      <c r="G189" t="s">
        <v>170</v>
      </c>
      <c r="H189" t="s">
        <v>171</v>
      </c>
      <c r="K189">
        <v>217</v>
      </c>
      <c r="L189">
        <v>18</v>
      </c>
      <c r="M189">
        <v>3</v>
      </c>
      <c r="N189" t="s">
        <v>3</v>
      </c>
      <c r="O189">
        <v>2</v>
      </c>
      <c r="P189">
        <f>ROUND(Source!EM170,O189)</f>
        <v>0</v>
      </c>
    </row>
    <row r="190" spans="1:16" x14ac:dyDescent="0.2">
      <c r="A190">
        <v>50</v>
      </c>
      <c r="B190">
        <v>0</v>
      </c>
      <c r="C190">
        <v>0</v>
      </c>
      <c r="D190">
        <v>1</v>
      </c>
      <c r="E190">
        <v>230</v>
      </c>
      <c r="F190">
        <f>ROUND(Source!BA170,O190)</f>
        <v>0</v>
      </c>
      <c r="G190" t="s">
        <v>172</v>
      </c>
      <c r="H190" t="s">
        <v>173</v>
      </c>
      <c r="K190">
        <v>230</v>
      </c>
      <c r="L190">
        <v>19</v>
      </c>
      <c r="M190">
        <v>3</v>
      </c>
      <c r="N190" t="s">
        <v>3</v>
      </c>
      <c r="O190">
        <v>2</v>
      </c>
      <c r="P190">
        <f>ROUND(Source!ES170,O190)</f>
        <v>0</v>
      </c>
    </row>
    <row r="191" spans="1:16" x14ac:dyDescent="0.2">
      <c r="A191">
        <v>50</v>
      </c>
      <c r="B191">
        <v>0</v>
      </c>
      <c r="C191">
        <v>0</v>
      </c>
      <c r="D191">
        <v>1</v>
      </c>
      <c r="E191">
        <v>206</v>
      </c>
      <c r="F191">
        <f>ROUND(Source!T170,O191)</f>
        <v>0</v>
      </c>
      <c r="G191" t="s">
        <v>174</v>
      </c>
      <c r="H191" t="s">
        <v>175</v>
      </c>
      <c r="K191">
        <v>206</v>
      </c>
      <c r="L191">
        <v>20</v>
      </c>
      <c r="M191">
        <v>3</v>
      </c>
      <c r="N191" t="s">
        <v>3</v>
      </c>
      <c r="O191">
        <v>2</v>
      </c>
      <c r="P191">
        <f>ROUND(Source!DL170,O191)</f>
        <v>0</v>
      </c>
    </row>
    <row r="192" spans="1:16" x14ac:dyDescent="0.2">
      <c r="A192">
        <v>50</v>
      </c>
      <c r="B192">
        <v>0</v>
      </c>
      <c r="C192">
        <v>0</v>
      </c>
      <c r="D192">
        <v>1</v>
      </c>
      <c r="E192">
        <v>207</v>
      </c>
      <c r="F192">
        <f>Source!U170</f>
        <v>52.481436000000002</v>
      </c>
      <c r="G192" t="s">
        <v>176</v>
      </c>
      <c r="H192" t="s">
        <v>177</v>
      </c>
      <c r="K192">
        <v>207</v>
      </c>
      <c r="L192">
        <v>21</v>
      </c>
      <c r="M192">
        <v>3</v>
      </c>
      <c r="N192" t="s">
        <v>3</v>
      </c>
      <c r="O192">
        <v>-1</v>
      </c>
      <c r="P192">
        <f>Source!DM170</f>
        <v>52.481436000000002</v>
      </c>
    </row>
    <row r="193" spans="1:245" x14ac:dyDescent="0.2">
      <c r="A193">
        <v>50</v>
      </c>
      <c r="B193">
        <v>0</v>
      </c>
      <c r="C193">
        <v>0</v>
      </c>
      <c r="D193">
        <v>1</v>
      </c>
      <c r="E193">
        <v>208</v>
      </c>
      <c r="F193">
        <f>Source!V170</f>
        <v>0</v>
      </c>
      <c r="G193" t="s">
        <v>178</v>
      </c>
      <c r="H193" t="s">
        <v>179</v>
      </c>
      <c r="K193">
        <v>208</v>
      </c>
      <c r="L193">
        <v>22</v>
      </c>
      <c r="M193">
        <v>3</v>
      </c>
      <c r="N193" t="s">
        <v>3</v>
      </c>
      <c r="O193">
        <v>-1</v>
      </c>
      <c r="P193">
        <f>Source!DN170</f>
        <v>0</v>
      </c>
    </row>
    <row r="194" spans="1:245" x14ac:dyDescent="0.2">
      <c r="A194">
        <v>50</v>
      </c>
      <c r="B194">
        <v>0</v>
      </c>
      <c r="C194">
        <v>0</v>
      </c>
      <c r="D194">
        <v>1</v>
      </c>
      <c r="E194">
        <v>209</v>
      </c>
      <c r="F194">
        <f>ROUND(Source!W170,O194)</f>
        <v>0</v>
      </c>
      <c r="G194" t="s">
        <v>180</v>
      </c>
      <c r="H194" t="s">
        <v>181</v>
      </c>
      <c r="K194">
        <v>209</v>
      </c>
      <c r="L194">
        <v>23</v>
      </c>
      <c r="M194">
        <v>3</v>
      </c>
      <c r="N194" t="s">
        <v>3</v>
      </c>
      <c r="O194">
        <v>2</v>
      </c>
      <c r="P194">
        <f>ROUND(Source!DO170,O194)</f>
        <v>0</v>
      </c>
    </row>
    <row r="195" spans="1:245" x14ac:dyDescent="0.2">
      <c r="A195">
        <v>50</v>
      </c>
      <c r="B195">
        <v>0</v>
      </c>
      <c r="C195">
        <v>0</v>
      </c>
      <c r="D195">
        <v>1</v>
      </c>
      <c r="E195">
        <v>233</v>
      </c>
      <c r="F195">
        <f>ROUND(Source!BD170,O195)</f>
        <v>0</v>
      </c>
      <c r="G195" t="s">
        <v>182</v>
      </c>
      <c r="H195" t="s">
        <v>183</v>
      </c>
      <c r="K195">
        <v>233</v>
      </c>
      <c r="L195">
        <v>24</v>
      </c>
      <c r="M195">
        <v>3</v>
      </c>
      <c r="N195" t="s">
        <v>3</v>
      </c>
      <c r="O195">
        <v>2</v>
      </c>
      <c r="P195">
        <f>ROUND(Source!EV170,O195)</f>
        <v>0</v>
      </c>
    </row>
    <row r="196" spans="1:245" x14ac:dyDescent="0.2">
      <c r="A196">
        <v>50</v>
      </c>
      <c r="B196">
        <v>0</v>
      </c>
      <c r="C196">
        <v>0</v>
      </c>
      <c r="D196">
        <v>1</v>
      </c>
      <c r="E196">
        <v>210</v>
      </c>
      <c r="F196">
        <f>ROUND(Source!X170,O196)</f>
        <v>705.23</v>
      </c>
      <c r="G196" t="s">
        <v>184</v>
      </c>
      <c r="H196" t="s">
        <v>185</v>
      </c>
      <c r="K196">
        <v>210</v>
      </c>
      <c r="L196">
        <v>25</v>
      </c>
      <c r="M196">
        <v>3</v>
      </c>
      <c r="N196" t="s">
        <v>3</v>
      </c>
      <c r="O196">
        <v>2</v>
      </c>
      <c r="P196">
        <f>ROUND(Source!DP170,O196)</f>
        <v>14234.01</v>
      </c>
    </row>
    <row r="197" spans="1:245" x14ac:dyDescent="0.2">
      <c r="A197">
        <v>50</v>
      </c>
      <c r="B197">
        <v>0</v>
      </c>
      <c r="C197">
        <v>0</v>
      </c>
      <c r="D197">
        <v>1</v>
      </c>
      <c r="E197">
        <v>211</v>
      </c>
      <c r="F197">
        <f>ROUND(Source!Y170,O197)</f>
        <v>528.84</v>
      </c>
      <c r="G197" t="s">
        <v>186</v>
      </c>
      <c r="H197" t="s">
        <v>187</v>
      </c>
      <c r="K197">
        <v>211</v>
      </c>
      <c r="L197">
        <v>26</v>
      </c>
      <c r="M197">
        <v>3</v>
      </c>
      <c r="N197" t="s">
        <v>3</v>
      </c>
      <c r="O197">
        <v>2</v>
      </c>
      <c r="P197">
        <f>ROUND(Source!DQ170,O197)</f>
        <v>7398.4</v>
      </c>
    </row>
    <row r="198" spans="1:245" x14ac:dyDescent="0.2">
      <c r="A198">
        <v>50</v>
      </c>
      <c r="B198">
        <v>0</v>
      </c>
      <c r="C198">
        <v>0</v>
      </c>
      <c r="D198">
        <v>1</v>
      </c>
      <c r="E198">
        <v>224</v>
      </c>
      <c r="F198">
        <f>ROUND(Source!AR170,O198)</f>
        <v>136183.03</v>
      </c>
      <c r="G198" t="s">
        <v>188</v>
      </c>
      <c r="H198" t="s">
        <v>189</v>
      </c>
      <c r="K198">
        <v>224</v>
      </c>
      <c r="L198">
        <v>27</v>
      </c>
      <c r="M198">
        <v>3</v>
      </c>
      <c r="N198" t="s">
        <v>3</v>
      </c>
      <c r="O198">
        <v>2</v>
      </c>
      <c r="P198">
        <f>ROUND(Source!EJ170,O198)</f>
        <v>809412.15</v>
      </c>
    </row>
    <row r="200" spans="1:245" x14ac:dyDescent="0.2">
      <c r="A200">
        <v>4</v>
      </c>
      <c r="B200">
        <v>1</v>
      </c>
      <c r="D200">
        <f>ROW(A253)</f>
        <v>253</v>
      </c>
      <c r="F200" t="s">
        <v>16</v>
      </c>
      <c r="G200" t="s">
        <v>260</v>
      </c>
      <c r="H200" t="s">
        <v>3</v>
      </c>
      <c r="I200">
        <v>0</v>
      </c>
      <c r="K200">
        <v>-1</v>
      </c>
      <c r="U200" t="s">
        <v>3</v>
      </c>
      <c r="V200">
        <v>0</v>
      </c>
      <c r="AB200" t="s">
        <v>3</v>
      </c>
      <c r="AC200" t="s">
        <v>3</v>
      </c>
      <c r="AD200" t="s">
        <v>3</v>
      </c>
      <c r="AE200" t="s">
        <v>3</v>
      </c>
      <c r="AF200" t="s">
        <v>3</v>
      </c>
      <c r="AG200" t="s">
        <v>3</v>
      </c>
      <c r="AP200" t="s">
        <v>3</v>
      </c>
      <c r="AQ200" t="s">
        <v>3</v>
      </c>
      <c r="AR200" t="s">
        <v>3</v>
      </c>
      <c r="AZ200" t="s">
        <v>3</v>
      </c>
      <c r="BB200" t="s">
        <v>3</v>
      </c>
      <c r="BC200" t="s">
        <v>3</v>
      </c>
      <c r="BD200" t="s">
        <v>3</v>
      </c>
      <c r="BE200" t="s">
        <v>3</v>
      </c>
      <c r="BF200" t="s">
        <v>3</v>
      </c>
      <c r="BG200" t="s">
        <v>3</v>
      </c>
      <c r="BH200" t="s">
        <v>3</v>
      </c>
      <c r="BI200" t="s">
        <v>3</v>
      </c>
      <c r="BJ200" t="s">
        <v>3</v>
      </c>
      <c r="BK200" t="s">
        <v>3</v>
      </c>
      <c r="BL200" t="s">
        <v>3</v>
      </c>
      <c r="BM200" t="s">
        <v>3</v>
      </c>
      <c r="BN200" t="s">
        <v>3</v>
      </c>
      <c r="BO200" t="s">
        <v>3</v>
      </c>
      <c r="BP200" t="s">
        <v>3</v>
      </c>
      <c r="BX200">
        <v>0</v>
      </c>
      <c r="CJ200">
        <v>0</v>
      </c>
    </row>
    <row r="202" spans="1:245" x14ac:dyDescent="0.2">
      <c r="A202">
        <v>52</v>
      </c>
      <c r="B202">
        <f t="shared" ref="B202:G202" si="133">B253</f>
        <v>1</v>
      </c>
      <c r="C202">
        <f t="shared" si="133"/>
        <v>4</v>
      </c>
      <c r="D202">
        <f t="shared" si="133"/>
        <v>200</v>
      </c>
      <c r="E202">
        <f t="shared" si="133"/>
        <v>0</v>
      </c>
      <c r="F202" t="str">
        <f t="shared" si="133"/>
        <v>Новый раздел</v>
      </c>
      <c r="G202" t="str">
        <f t="shared" si="133"/>
        <v>Устройство траншеи в асфальте с прокладкой кабеля ВБШВ 4х16 (30м.)</v>
      </c>
      <c r="O202">
        <f t="shared" ref="O202:AT202" si="134">O253</f>
        <v>14416.14</v>
      </c>
      <c r="P202">
        <f t="shared" si="134"/>
        <v>12321.9</v>
      </c>
      <c r="Q202">
        <f t="shared" si="134"/>
        <v>897.34</v>
      </c>
      <c r="R202">
        <f t="shared" si="134"/>
        <v>146.46</v>
      </c>
      <c r="S202">
        <f t="shared" si="134"/>
        <v>1196.9000000000001</v>
      </c>
      <c r="T202">
        <f t="shared" si="134"/>
        <v>0</v>
      </c>
      <c r="U202">
        <f t="shared" si="134"/>
        <v>108.96865200000002</v>
      </c>
      <c r="V202">
        <f t="shared" si="134"/>
        <v>0</v>
      </c>
      <c r="W202">
        <f t="shared" si="134"/>
        <v>0</v>
      </c>
      <c r="X202">
        <f t="shared" si="134"/>
        <v>1351.53</v>
      </c>
      <c r="Y202">
        <f t="shared" si="134"/>
        <v>925.48</v>
      </c>
      <c r="Z202">
        <f t="shared" si="134"/>
        <v>0</v>
      </c>
      <c r="AA202">
        <f t="shared" si="134"/>
        <v>0</v>
      </c>
      <c r="AB202">
        <f t="shared" si="134"/>
        <v>14416.14</v>
      </c>
      <c r="AC202">
        <f t="shared" si="134"/>
        <v>12321.9</v>
      </c>
      <c r="AD202">
        <f t="shared" si="134"/>
        <v>897.34</v>
      </c>
      <c r="AE202">
        <f t="shared" si="134"/>
        <v>146.46</v>
      </c>
      <c r="AF202">
        <f t="shared" si="134"/>
        <v>1196.9000000000001</v>
      </c>
      <c r="AG202">
        <f t="shared" si="134"/>
        <v>0</v>
      </c>
      <c r="AH202">
        <f t="shared" si="134"/>
        <v>108.96865200000002</v>
      </c>
      <c r="AI202">
        <f t="shared" si="134"/>
        <v>0</v>
      </c>
      <c r="AJ202">
        <f t="shared" si="134"/>
        <v>0</v>
      </c>
      <c r="AK202">
        <f t="shared" si="134"/>
        <v>1351.53</v>
      </c>
      <c r="AL202">
        <f t="shared" si="134"/>
        <v>925.48</v>
      </c>
      <c r="AM202">
        <f t="shared" si="134"/>
        <v>0</v>
      </c>
      <c r="AN202">
        <f t="shared" si="134"/>
        <v>0</v>
      </c>
      <c r="AO202">
        <f t="shared" si="134"/>
        <v>0</v>
      </c>
      <c r="AP202">
        <f t="shared" si="134"/>
        <v>0</v>
      </c>
      <c r="AQ202">
        <f t="shared" si="134"/>
        <v>0</v>
      </c>
      <c r="AR202">
        <f t="shared" si="134"/>
        <v>16949.48</v>
      </c>
      <c r="AS202">
        <f t="shared" si="134"/>
        <v>11553.8</v>
      </c>
      <c r="AT202">
        <f t="shared" si="134"/>
        <v>5395.68</v>
      </c>
      <c r="AU202">
        <f t="shared" ref="AU202:BZ202" si="135">AU253</f>
        <v>0</v>
      </c>
      <c r="AV202">
        <f t="shared" si="135"/>
        <v>12321.9</v>
      </c>
      <c r="AW202">
        <f t="shared" si="135"/>
        <v>12321.9</v>
      </c>
      <c r="AX202">
        <f t="shared" si="135"/>
        <v>0</v>
      </c>
      <c r="AY202">
        <f t="shared" si="135"/>
        <v>12321.9</v>
      </c>
      <c r="AZ202">
        <f t="shared" si="135"/>
        <v>0</v>
      </c>
      <c r="BA202">
        <f t="shared" si="135"/>
        <v>0</v>
      </c>
      <c r="BB202">
        <f t="shared" si="135"/>
        <v>0</v>
      </c>
      <c r="BC202">
        <f t="shared" si="135"/>
        <v>0</v>
      </c>
      <c r="BD202">
        <f t="shared" si="135"/>
        <v>0</v>
      </c>
      <c r="BE202">
        <f t="shared" si="135"/>
        <v>0</v>
      </c>
      <c r="BF202">
        <f t="shared" si="135"/>
        <v>0</v>
      </c>
      <c r="BG202">
        <f t="shared" si="135"/>
        <v>0</v>
      </c>
      <c r="BH202">
        <f t="shared" si="135"/>
        <v>0</v>
      </c>
      <c r="BI202">
        <f t="shared" si="135"/>
        <v>0</v>
      </c>
      <c r="BJ202">
        <f t="shared" si="135"/>
        <v>0</v>
      </c>
      <c r="BK202">
        <f t="shared" si="135"/>
        <v>0</v>
      </c>
      <c r="BL202">
        <f t="shared" si="135"/>
        <v>0</v>
      </c>
      <c r="BM202">
        <f t="shared" si="135"/>
        <v>0</v>
      </c>
      <c r="BN202">
        <f t="shared" si="135"/>
        <v>0</v>
      </c>
      <c r="BO202">
        <f t="shared" si="135"/>
        <v>0</v>
      </c>
      <c r="BP202">
        <f t="shared" si="135"/>
        <v>0</v>
      </c>
      <c r="BQ202">
        <f t="shared" si="135"/>
        <v>0</v>
      </c>
      <c r="BR202">
        <f t="shared" si="135"/>
        <v>0</v>
      </c>
      <c r="BS202">
        <f t="shared" si="135"/>
        <v>0</v>
      </c>
      <c r="BT202">
        <f t="shared" si="135"/>
        <v>0</v>
      </c>
      <c r="BU202">
        <f t="shared" si="135"/>
        <v>0</v>
      </c>
      <c r="BV202">
        <f t="shared" si="135"/>
        <v>0</v>
      </c>
      <c r="BW202">
        <f t="shared" si="135"/>
        <v>0</v>
      </c>
      <c r="BX202">
        <f t="shared" si="135"/>
        <v>0</v>
      </c>
      <c r="BY202">
        <f t="shared" si="135"/>
        <v>0</v>
      </c>
      <c r="BZ202">
        <f t="shared" si="135"/>
        <v>0</v>
      </c>
      <c r="CA202">
        <f t="shared" ref="CA202:DF202" si="136">CA253</f>
        <v>16949.48</v>
      </c>
      <c r="CB202">
        <f t="shared" si="136"/>
        <v>11553.8</v>
      </c>
      <c r="CC202">
        <f t="shared" si="136"/>
        <v>5395.68</v>
      </c>
      <c r="CD202">
        <f t="shared" si="136"/>
        <v>0</v>
      </c>
      <c r="CE202">
        <f t="shared" si="136"/>
        <v>12321.9</v>
      </c>
      <c r="CF202">
        <f t="shared" si="136"/>
        <v>12321.9</v>
      </c>
      <c r="CG202">
        <f t="shared" si="136"/>
        <v>0</v>
      </c>
      <c r="CH202">
        <f t="shared" si="136"/>
        <v>12321.9</v>
      </c>
      <c r="CI202">
        <f t="shared" si="136"/>
        <v>0</v>
      </c>
      <c r="CJ202">
        <f t="shared" si="136"/>
        <v>0</v>
      </c>
      <c r="CK202">
        <f t="shared" si="136"/>
        <v>0</v>
      </c>
      <c r="CL202">
        <f t="shared" si="136"/>
        <v>0</v>
      </c>
      <c r="CM202">
        <f t="shared" si="136"/>
        <v>0</v>
      </c>
      <c r="CN202">
        <f t="shared" si="136"/>
        <v>0</v>
      </c>
      <c r="CO202">
        <f t="shared" si="136"/>
        <v>0</v>
      </c>
      <c r="CP202">
        <f t="shared" si="136"/>
        <v>0</v>
      </c>
      <c r="CQ202">
        <f t="shared" si="136"/>
        <v>0</v>
      </c>
      <c r="CR202">
        <f t="shared" si="136"/>
        <v>0</v>
      </c>
      <c r="CS202">
        <f t="shared" si="136"/>
        <v>0</v>
      </c>
      <c r="CT202">
        <f t="shared" si="136"/>
        <v>0</v>
      </c>
      <c r="CU202">
        <f t="shared" si="136"/>
        <v>0</v>
      </c>
      <c r="CV202">
        <f t="shared" si="136"/>
        <v>0</v>
      </c>
      <c r="CW202">
        <f t="shared" si="136"/>
        <v>0</v>
      </c>
      <c r="CX202">
        <f t="shared" si="136"/>
        <v>0</v>
      </c>
      <c r="CY202">
        <f t="shared" si="136"/>
        <v>0</v>
      </c>
      <c r="CZ202">
        <f t="shared" si="136"/>
        <v>0</v>
      </c>
      <c r="DA202">
        <f t="shared" si="136"/>
        <v>0</v>
      </c>
      <c r="DB202">
        <f t="shared" si="136"/>
        <v>0</v>
      </c>
      <c r="DC202">
        <f t="shared" si="136"/>
        <v>0</v>
      </c>
      <c r="DD202">
        <f t="shared" si="136"/>
        <v>0</v>
      </c>
      <c r="DE202">
        <f t="shared" si="136"/>
        <v>0</v>
      </c>
      <c r="DF202">
        <f t="shared" si="136"/>
        <v>0</v>
      </c>
      <c r="DG202">
        <f t="shared" ref="DG202:EL202" si="137">DG253</f>
        <v>122133.79</v>
      </c>
      <c r="DH202">
        <f t="shared" si="137"/>
        <v>84036.06</v>
      </c>
      <c r="DI202">
        <f t="shared" si="137"/>
        <v>8390.67</v>
      </c>
      <c r="DJ202">
        <f t="shared" si="137"/>
        <v>3635.13</v>
      </c>
      <c r="DK202">
        <f t="shared" si="137"/>
        <v>29707.06</v>
      </c>
      <c r="DL202">
        <f t="shared" si="137"/>
        <v>0</v>
      </c>
      <c r="DM202">
        <f t="shared" si="137"/>
        <v>108.96865200000002</v>
      </c>
      <c r="DN202">
        <f t="shared" si="137"/>
        <v>0</v>
      </c>
      <c r="DO202">
        <f t="shared" si="137"/>
        <v>0</v>
      </c>
      <c r="DP202">
        <f t="shared" si="137"/>
        <v>27171.95</v>
      </c>
      <c r="DQ202">
        <f t="shared" si="137"/>
        <v>12820.05</v>
      </c>
      <c r="DR202">
        <f t="shared" si="137"/>
        <v>0</v>
      </c>
      <c r="DS202">
        <f t="shared" si="137"/>
        <v>0</v>
      </c>
      <c r="DT202">
        <f t="shared" si="137"/>
        <v>122133.79</v>
      </c>
      <c r="DU202">
        <f t="shared" si="137"/>
        <v>84036.06</v>
      </c>
      <c r="DV202">
        <f t="shared" si="137"/>
        <v>8390.67</v>
      </c>
      <c r="DW202">
        <f t="shared" si="137"/>
        <v>3635.13</v>
      </c>
      <c r="DX202">
        <f t="shared" si="137"/>
        <v>29707.06</v>
      </c>
      <c r="DY202">
        <f t="shared" si="137"/>
        <v>0</v>
      </c>
      <c r="DZ202">
        <f t="shared" si="137"/>
        <v>108.96865200000002</v>
      </c>
      <c r="EA202">
        <f t="shared" si="137"/>
        <v>0</v>
      </c>
      <c r="EB202">
        <f t="shared" si="137"/>
        <v>0</v>
      </c>
      <c r="EC202">
        <f t="shared" si="137"/>
        <v>27171.95</v>
      </c>
      <c r="ED202">
        <f t="shared" si="137"/>
        <v>12820.05</v>
      </c>
      <c r="EE202">
        <f t="shared" si="137"/>
        <v>0</v>
      </c>
      <c r="EF202">
        <f t="shared" si="137"/>
        <v>0</v>
      </c>
      <c r="EG202">
        <f t="shared" si="137"/>
        <v>0</v>
      </c>
      <c r="EH202">
        <f t="shared" si="137"/>
        <v>0</v>
      </c>
      <c r="EI202">
        <f t="shared" si="137"/>
        <v>0</v>
      </c>
      <c r="EJ202">
        <f t="shared" si="137"/>
        <v>167832.93</v>
      </c>
      <c r="EK202">
        <f t="shared" si="137"/>
        <v>124181.94</v>
      </c>
      <c r="EL202">
        <f t="shared" si="137"/>
        <v>43650.99</v>
      </c>
      <c r="EM202">
        <f t="shared" ref="EM202:FR202" si="138">EM253</f>
        <v>0</v>
      </c>
      <c r="EN202">
        <f t="shared" si="138"/>
        <v>84036.06</v>
      </c>
      <c r="EO202">
        <f t="shared" si="138"/>
        <v>84036.06</v>
      </c>
      <c r="EP202">
        <f t="shared" si="138"/>
        <v>0</v>
      </c>
      <c r="EQ202">
        <f t="shared" si="138"/>
        <v>84036.06</v>
      </c>
      <c r="ER202">
        <f t="shared" si="138"/>
        <v>0</v>
      </c>
      <c r="ES202">
        <f t="shared" si="138"/>
        <v>0</v>
      </c>
      <c r="ET202">
        <f t="shared" si="138"/>
        <v>0</v>
      </c>
      <c r="EU202">
        <f t="shared" si="138"/>
        <v>0</v>
      </c>
      <c r="EV202">
        <f t="shared" si="138"/>
        <v>0</v>
      </c>
      <c r="EW202">
        <f t="shared" si="138"/>
        <v>0</v>
      </c>
      <c r="EX202">
        <f t="shared" si="138"/>
        <v>0</v>
      </c>
      <c r="EY202">
        <f t="shared" si="138"/>
        <v>0</v>
      </c>
      <c r="EZ202">
        <f t="shared" si="138"/>
        <v>0</v>
      </c>
      <c r="FA202">
        <f t="shared" si="138"/>
        <v>0</v>
      </c>
      <c r="FB202">
        <f t="shared" si="138"/>
        <v>0</v>
      </c>
      <c r="FC202">
        <f t="shared" si="138"/>
        <v>0</v>
      </c>
      <c r="FD202">
        <f t="shared" si="138"/>
        <v>0</v>
      </c>
      <c r="FE202">
        <f t="shared" si="138"/>
        <v>0</v>
      </c>
      <c r="FF202">
        <f t="shared" si="138"/>
        <v>0</v>
      </c>
      <c r="FG202">
        <f t="shared" si="138"/>
        <v>0</v>
      </c>
      <c r="FH202">
        <f t="shared" si="138"/>
        <v>0</v>
      </c>
      <c r="FI202">
        <f t="shared" si="138"/>
        <v>0</v>
      </c>
      <c r="FJ202">
        <f t="shared" si="138"/>
        <v>0</v>
      </c>
      <c r="FK202">
        <f t="shared" si="138"/>
        <v>0</v>
      </c>
      <c r="FL202">
        <f t="shared" si="138"/>
        <v>0</v>
      </c>
      <c r="FM202">
        <f t="shared" si="138"/>
        <v>0</v>
      </c>
      <c r="FN202">
        <f t="shared" si="138"/>
        <v>0</v>
      </c>
      <c r="FO202">
        <f t="shared" si="138"/>
        <v>0</v>
      </c>
      <c r="FP202">
        <f t="shared" si="138"/>
        <v>0</v>
      </c>
      <c r="FQ202">
        <f t="shared" si="138"/>
        <v>0</v>
      </c>
      <c r="FR202">
        <f t="shared" si="138"/>
        <v>0</v>
      </c>
      <c r="FS202">
        <f t="shared" ref="FS202:GX202" si="139">FS253</f>
        <v>167832.93</v>
      </c>
      <c r="FT202">
        <f t="shared" si="139"/>
        <v>124181.94</v>
      </c>
      <c r="FU202">
        <f t="shared" si="139"/>
        <v>43650.99</v>
      </c>
      <c r="FV202">
        <f t="shared" si="139"/>
        <v>0</v>
      </c>
      <c r="FW202">
        <f t="shared" si="139"/>
        <v>84036.06</v>
      </c>
      <c r="FX202">
        <f t="shared" si="139"/>
        <v>84036.06</v>
      </c>
      <c r="FY202">
        <f t="shared" si="139"/>
        <v>0</v>
      </c>
      <c r="FZ202">
        <f t="shared" si="139"/>
        <v>84036.06</v>
      </c>
      <c r="GA202">
        <f t="shared" si="139"/>
        <v>0</v>
      </c>
      <c r="GB202">
        <f t="shared" si="139"/>
        <v>0</v>
      </c>
      <c r="GC202">
        <f t="shared" si="139"/>
        <v>0</v>
      </c>
      <c r="GD202">
        <f t="shared" si="139"/>
        <v>0</v>
      </c>
      <c r="GE202">
        <f t="shared" si="139"/>
        <v>0</v>
      </c>
      <c r="GF202">
        <f t="shared" si="139"/>
        <v>0</v>
      </c>
      <c r="GG202">
        <f t="shared" si="139"/>
        <v>0</v>
      </c>
      <c r="GH202">
        <f t="shared" si="139"/>
        <v>0</v>
      </c>
      <c r="GI202">
        <f t="shared" si="139"/>
        <v>0</v>
      </c>
      <c r="GJ202">
        <f t="shared" si="139"/>
        <v>0</v>
      </c>
      <c r="GK202">
        <f t="shared" si="139"/>
        <v>0</v>
      </c>
      <c r="GL202">
        <f t="shared" si="139"/>
        <v>0</v>
      </c>
      <c r="GM202">
        <f t="shared" si="139"/>
        <v>0</v>
      </c>
      <c r="GN202">
        <f t="shared" si="139"/>
        <v>0</v>
      </c>
      <c r="GO202">
        <f t="shared" si="139"/>
        <v>0</v>
      </c>
      <c r="GP202">
        <f t="shared" si="139"/>
        <v>0</v>
      </c>
      <c r="GQ202">
        <f t="shared" si="139"/>
        <v>0</v>
      </c>
      <c r="GR202">
        <f t="shared" si="139"/>
        <v>0</v>
      </c>
      <c r="GS202">
        <f t="shared" si="139"/>
        <v>0</v>
      </c>
      <c r="GT202">
        <f t="shared" si="139"/>
        <v>0</v>
      </c>
      <c r="GU202">
        <f t="shared" si="139"/>
        <v>0</v>
      </c>
      <c r="GV202">
        <f t="shared" si="139"/>
        <v>0</v>
      </c>
      <c r="GW202">
        <f t="shared" si="139"/>
        <v>0</v>
      </c>
      <c r="GX202">
        <f t="shared" si="139"/>
        <v>0</v>
      </c>
    </row>
    <row r="204" spans="1:245" x14ac:dyDescent="0.2">
      <c r="A204">
        <v>17</v>
      </c>
      <c r="B204">
        <v>1</v>
      </c>
      <c r="C204">
        <f>ROW(SmtRes!A157)</f>
        <v>157</v>
      </c>
      <c r="D204">
        <f>ROW(EtalonRes!A151)</f>
        <v>151</v>
      </c>
      <c r="E204" t="s">
        <v>261</v>
      </c>
      <c r="F204" t="s">
        <v>20</v>
      </c>
      <c r="G204" t="s">
        <v>21</v>
      </c>
      <c r="H204" t="s">
        <v>22</v>
      </c>
      <c r="I204">
        <f>ROUND((((1.65/100)*18)/18*4)/2,9)</f>
        <v>3.3000000000000002E-2</v>
      </c>
      <c r="J204">
        <v>0</v>
      </c>
      <c r="O204">
        <f t="shared" ref="O204:O251" si="140">ROUND(CP204,2)</f>
        <v>145.25</v>
      </c>
      <c r="P204">
        <f t="shared" ref="P204:P251" si="141">ROUND((ROUND((AC204*AW204*I204),2)*BC204),2)</f>
        <v>0</v>
      </c>
      <c r="Q204">
        <f t="shared" ref="Q204:Q239" si="142">(ROUND((ROUND(((ET204)*AV204*I204),2)*BB204),2)+ROUND((ROUND(((AE204-(EU204))*AV204*I204),2)*BS204),2))</f>
        <v>89.55</v>
      </c>
      <c r="R204">
        <f t="shared" ref="R204:R251" si="143">ROUND((ROUND((AE204*AV204*I204),2)*BS204),2)</f>
        <v>24.26</v>
      </c>
      <c r="S204">
        <f t="shared" ref="S204:S251" si="144">ROUND((ROUND((AF204*AV204*I204),2)*BA204),2)</f>
        <v>55.7</v>
      </c>
      <c r="T204">
        <f t="shared" ref="T204:T251" si="145">ROUND(CU204*I204,2)</f>
        <v>0</v>
      </c>
      <c r="U204">
        <f t="shared" ref="U204:U251" si="146">CV204*I204</f>
        <v>5.1150000000000002</v>
      </c>
      <c r="V204">
        <f t="shared" ref="V204:V251" si="147">CW204*I204</f>
        <v>0</v>
      </c>
      <c r="W204">
        <f t="shared" ref="W204:W251" si="148">ROUND(CX204*I204,2)</f>
        <v>0</v>
      </c>
      <c r="X204">
        <f t="shared" ref="X204:X251" si="149">ROUND(CY204,2)</f>
        <v>44.56</v>
      </c>
      <c r="Y204">
        <f t="shared" ref="Y204:Y251" si="150">ROUND(CZ204,2)</f>
        <v>30.64</v>
      </c>
      <c r="AA204">
        <v>53286459</v>
      </c>
      <c r="AB204">
        <f t="shared" ref="AB204:AB251" si="151">ROUND((AC204+AD204+AF204),6)</f>
        <v>4401.5</v>
      </c>
      <c r="AC204">
        <f t="shared" ref="AC204:AC239" si="152">ROUND((ES204),6)</f>
        <v>0</v>
      </c>
      <c r="AD204">
        <f t="shared" ref="AD204:AD239" si="153">ROUND((((ET204)-(EU204))+AE204),6)</f>
        <v>2713.55</v>
      </c>
      <c r="AE204">
        <f t="shared" ref="AE204:AE239" si="154">ROUND((EU204),6)</f>
        <v>735.23</v>
      </c>
      <c r="AF204">
        <f t="shared" ref="AF204:AF239" si="155">ROUND((EV204),6)</f>
        <v>1687.95</v>
      </c>
      <c r="AG204">
        <f t="shared" ref="AG204:AG251" si="156">ROUND((AP204),6)</f>
        <v>0</v>
      </c>
      <c r="AH204">
        <f t="shared" ref="AH204:AH239" si="157">(EW204)</f>
        <v>155</v>
      </c>
      <c r="AI204">
        <f t="shared" ref="AI204:AI239" si="158">(EX204)</f>
        <v>0</v>
      </c>
      <c r="AJ204">
        <f t="shared" ref="AJ204:AJ251" si="159">(AS204)</f>
        <v>0</v>
      </c>
      <c r="AK204">
        <v>4401.5</v>
      </c>
      <c r="AL204">
        <v>0</v>
      </c>
      <c r="AM204">
        <v>2713.55</v>
      </c>
      <c r="AN204">
        <v>735.23</v>
      </c>
      <c r="AO204">
        <v>1687.95</v>
      </c>
      <c r="AP204">
        <v>0</v>
      </c>
      <c r="AQ204">
        <v>155</v>
      </c>
      <c r="AR204">
        <v>0</v>
      </c>
      <c r="AS204">
        <v>0</v>
      </c>
      <c r="AT204">
        <v>80</v>
      </c>
      <c r="AU204">
        <v>55</v>
      </c>
      <c r="AV204">
        <v>1</v>
      </c>
      <c r="AW204">
        <v>1</v>
      </c>
      <c r="AZ204">
        <v>1</v>
      </c>
      <c r="BA204">
        <v>1</v>
      </c>
      <c r="BB204">
        <v>1</v>
      </c>
      <c r="BC204">
        <v>1</v>
      </c>
      <c r="BD204" t="s">
        <v>3</v>
      </c>
      <c r="BE204" t="s">
        <v>3</v>
      </c>
      <c r="BF204" t="s">
        <v>3</v>
      </c>
      <c r="BG204" t="s">
        <v>3</v>
      </c>
      <c r="BH204">
        <v>0</v>
      </c>
      <c r="BI204">
        <v>1</v>
      </c>
      <c r="BJ204" t="s">
        <v>23</v>
      </c>
      <c r="BM204">
        <v>674</v>
      </c>
      <c r="BN204">
        <v>0</v>
      </c>
      <c r="BO204" t="s">
        <v>3</v>
      </c>
      <c r="BP204">
        <v>0</v>
      </c>
      <c r="BQ204">
        <v>60</v>
      </c>
      <c r="BR204">
        <v>0</v>
      </c>
      <c r="BS204">
        <v>1</v>
      </c>
      <c r="BT204">
        <v>1</v>
      </c>
      <c r="BU204">
        <v>1</v>
      </c>
      <c r="BV204">
        <v>1</v>
      </c>
      <c r="BW204">
        <v>1</v>
      </c>
      <c r="BX204">
        <v>1</v>
      </c>
      <c r="BY204" t="s">
        <v>3</v>
      </c>
      <c r="BZ204">
        <v>80</v>
      </c>
      <c r="CA204">
        <v>55</v>
      </c>
      <c r="CE204">
        <v>30</v>
      </c>
      <c r="CF204">
        <v>0</v>
      </c>
      <c r="CG204">
        <v>0</v>
      </c>
      <c r="CM204">
        <v>0</v>
      </c>
      <c r="CN204" t="s">
        <v>3</v>
      </c>
      <c r="CO204">
        <v>0</v>
      </c>
      <c r="CP204">
        <f t="shared" ref="CP204:CP251" si="160">(P204+Q204+S204)</f>
        <v>145.25</v>
      </c>
      <c r="CQ204">
        <f t="shared" ref="CQ204:CQ251" si="161">ROUND((ROUND((AC204*AW204*1),2)*BC204),2)</f>
        <v>0</v>
      </c>
      <c r="CR204">
        <f t="shared" ref="CR204:CR239" si="162">(ROUND((ROUND(((ET204)*AV204*1),2)*BB204),2)+ROUND((ROUND(((AE204-(EU204))*AV204*1),2)*BS204),2))</f>
        <v>2713.55</v>
      </c>
      <c r="CS204">
        <f t="shared" ref="CS204:CS251" si="163">ROUND((ROUND((AE204*AV204*1),2)*BS204),2)</f>
        <v>735.23</v>
      </c>
      <c r="CT204">
        <f t="shared" ref="CT204:CT251" si="164">ROUND((ROUND((AF204*AV204*1),2)*BA204),2)</f>
        <v>1687.95</v>
      </c>
      <c r="CU204">
        <f t="shared" ref="CU204:CU251" si="165">AG204</f>
        <v>0</v>
      </c>
      <c r="CV204">
        <f t="shared" ref="CV204:CV251" si="166">(AH204*AV204)</f>
        <v>155</v>
      </c>
      <c r="CW204">
        <f t="shared" ref="CW204:CW251" si="167">AI204</f>
        <v>0</v>
      </c>
      <c r="CX204">
        <f t="shared" ref="CX204:CX251" si="168">AJ204</f>
        <v>0</v>
      </c>
      <c r="CY204">
        <f>((S204*BZ204)/100)</f>
        <v>44.56</v>
      </c>
      <c r="CZ204">
        <f>((S204*CA204)/100)</f>
        <v>30.635000000000002</v>
      </c>
      <c r="DC204" t="s">
        <v>3</v>
      </c>
      <c r="DD204" t="s">
        <v>3</v>
      </c>
      <c r="DE204" t="s">
        <v>3</v>
      </c>
      <c r="DF204" t="s">
        <v>3</v>
      </c>
      <c r="DG204" t="s">
        <v>3</v>
      </c>
      <c r="DH204" t="s">
        <v>3</v>
      </c>
      <c r="DI204" t="s">
        <v>3</v>
      </c>
      <c r="DJ204" t="s">
        <v>3</v>
      </c>
      <c r="DK204" t="s">
        <v>3</v>
      </c>
      <c r="DL204" t="s">
        <v>3</v>
      </c>
      <c r="DM204" t="s">
        <v>3</v>
      </c>
      <c r="DN204">
        <v>0</v>
      </c>
      <c r="DO204">
        <v>0</v>
      </c>
      <c r="DP204">
        <v>1</v>
      </c>
      <c r="DQ204">
        <v>1</v>
      </c>
      <c r="DU204">
        <v>1007</v>
      </c>
      <c r="DV204" t="s">
        <v>22</v>
      </c>
      <c r="DW204" t="s">
        <v>22</v>
      </c>
      <c r="DX204">
        <v>100</v>
      </c>
      <c r="EE204">
        <v>52539294</v>
      </c>
      <c r="EF204">
        <v>60</v>
      </c>
      <c r="EG204" t="s">
        <v>24</v>
      </c>
      <c r="EH204">
        <v>0</v>
      </c>
      <c r="EI204" t="s">
        <v>3</v>
      </c>
      <c r="EJ204">
        <v>1</v>
      </c>
      <c r="EK204">
        <v>674</v>
      </c>
      <c r="EL204" t="s">
        <v>25</v>
      </c>
      <c r="EM204" t="s">
        <v>26</v>
      </c>
      <c r="EO204" t="s">
        <v>3</v>
      </c>
      <c r="EQ204">
        <v>131072</v>
      </c>
      <c r="ER204">
        <v>4401.5</v>
      </c>
      <c r="ES204">
        <v>0</v>
      </c>
      <c r="ET204">
        <v>2713.55</v>
      </c>
      <c r="EU204">
        <v>735.23</v>
      </c>
      <c r="EV204">
        <v>1687.95</v>
      </c>
      <c r="EW204">
        <v>155</v>
      </c>
      <c r="EX204">
        <v>0</v>
      </c>
      <c r="EY204">
        <v>0</v>
      </c>
      <c r="FQ204">
        <v>0</v>
      </c>
      <c r="FR204">
        <f t="shared" ref="FR204:FR251" si="169">ROUND(IF(AND(BH204=3,BI204=3),P204,0),2)</f>
        <v>0</v>
      </c>
      <c r="FS204">
        <v>0</v>
      </c>
      <c r="FX204">
        <v>80</v>
      </c>
      <c r="FY204">
        <v>55</v>
      </c>
      <c r="GA204" t="s">
        <v>3</v>
      </c>
      <c r="GD204">
        <v>0</v>
      </c>
      <c r="GF204">
        <v>462798223</v>
      </c>
      <c r="GG204">
        <v>2</v>
      </c>
      <c r="GH204">
        <v>1</v>
      </c>
      <c r="GI204">
        <v>-2</v>
      </c>
      <c r="GJ204">
        <v>0</v>
      </c>
      <c r="GK204">
        <f>ROUND(R204*(R12)/100,2)</f>
        <v>42.46</v>
      </c>
      <c r="GL204">
        <f t="shared" ref="GL204:GL251" si="170">ROUND(IF(AND(BH204=3,BI204=3,FS204&lt;&gt;0),P204,0),2)</f>
        <v>0</v>
      </c>
      <c r="GM204">
        <f t="shared" ref="GM204:GM251" si="171">ROUND(O204+X204+Y204+GK204,2)+GX204</f>
        <v>262.91000000000003</v>
      </c>
      <c r="GN204">
        <f t="shared" ref="GN204:GN251" si="172">IF(OR(BI204=0,BI204=1),ROUND(O204+X204+Y204+GK204,2),0)</f>
        <v>262.91000000000003</v>
      </c>
      <c r="GO204">
        <f t="shared" ref="GO204:GO251" si="173">IF(BI204=2,ROUND(O204+X204+Y204+GK204,2),0)</f>
        <v>0</v>
      </c>
      <c r="GP204">
        <f t="shared" ref="GP204:GP251" si="174">IF(BI204=4,ROUND(O204+X204+Y204+GK204,2)+GX204,0)</f>
        <v>0</v>
      </c>
      <c r="GR204">
        <v>0</v>
      </c>
      <c r="GS204">
        <v>0</v>
      </c>
      <c r="GT204">
        <v>0</v>
      </c>
      <c r="GU204" t="s">
        <v>3</v>
      </c>
      <c r="GV204">
        <f t="shared" ref="GV204:GV239" si="175">ROUND((GT204),6)</f>
        <v>0</v>
      </c>
      <c r="GW204">
        <v>1</v>
      </c>
      <c r="GX204">
        <f t="shared" ref="GX204:GX251" si="176">ROUND(HC204*I204,2)</f>
        <v>0</v>
      </c>
      <c r="HA204">
        <v>0</v>
      </c>
      <c r="HB204">
        <v>0</v>
      </c>
      <c r="HC204">
        <f t="shared" ref="HC204:HC251" si="177">GV204*GW204</f>
        <v>0</v>
      </c>
      <c r="HE204" t="s">
        <v>3</v>
      </c>
      <c r="HF204" t="s">
        <v>3</v>
      </c>
      <c r="IK204">
        <v>0</v>
      </c>
    </row>
    <row r="205" spans="1:245" x14ac:dyDescent="0.2">
      <c r="A205">
        <v>17</v>
      </c>
      <c r="B205">
        <v>1</v>
      </c>
      <c r="C205">
        <f>ROW(SmtRes!A162)</f>
        <v>162</v>
      </c>
      <c r="D205">
        <f>ROW(EtalonRes!A156)</f>
        <v>156</v>
      </c>
      <c r="E205" t="s">
        <v>261</v>
      </c>
      <c r="F205" t="s">
        <v>20</v>
      </c>
      <c r="G205" t="s">
        <v>21</v>
      </c>
      <c r="H205" t="s">
        <v>22</v>
      </c>
      <c r="I205">
        <f>ROUND((((1.65/100)*18)/18*4)/2,9)</f>
        <v>3.3000000000000002E-2</v>
      </c>
      <c r="J205">
        <v>0</v>
      </c>
      <c r="O205">
        <f t="shared" si="140"/>
        <v>2399.7600000000002</v>
      </c>
      <c r="P205">
        <f t="shared" si="141"/>
        <v>0</v>
      </c>
      <c r="Q205">
        <f t="shared" si="142"/>
        <v>1017.29</v>
      </c>
      <c r="R205">
        <f t="shared" si="143"/>
        <v>602.13</v>
      </c>
      <c r="S205">
        <f t="shared" si="144"/>
        <v>1382.47</v>
      </c>
      <c r="T205">
        <f t="shared" si="145"/>
        <v>0</v>
      </c>
      <c r="U205">
        <f t="shared" si="146"/>
        <v>5.1150000000000002</v>
      </c>
      <c r="V205">
        <f t="shared" si="147"/>
        <v>0</v>
      </c>
      <c r="W205">
        <f t="shared" si="148"/>
        <v>0</v>
      </c>
      <c r="X205">
        <f t="shared" si="149"/>
        <v>940.08</v>
      </c>
      <c r="Y205">
        <f t="shared" si="150"/>
        <v>566.80999999999995</v>
      </c>
      <c r="AA205">
        <v>53286460</v>
      </c>
      <c r="AB205">
        <f t="shared" si="151"/>
        <v>4401.5</v>
      </c>
      <c r="AC205">
        <f t="shared" si="152"/>
        <v>0</v>
      </c>
      <c r="AD205">
        <f t="shared" si="153"/>
        <v>2713.55</v>
      </c>
      <c r="AE205">
        <f t="shared" si="154"/>
        <v>735.23</v>
      </c>
      <c r="AF205">
        <f t="shared" si="155"/>
        <v>1687.95</v>
      </c>
      <c r="AG205">
        <f t="shared" si="156"/>
        <v>0</v>
      </c>
      <c r="AH205">
        <f t="shared" si="157"/>
        <v>155</v>
      </c>
      <c r="AI205">
        <f t="shared" si="158"/>
        <v>0</v>
      </c>
      <c r="AJ205">
        <f t="shared" si="159"/>
        <v>0</v>
      </c>
      <c r="AK205">
        <v>4401.5</v>
      </c>
      <c r="AL205">
        <v>0</v>
      </c>
      <c r="AM205">
        <v>2713.55</v>
      </c>
      <c r="AN205">
        <v>735.23</v>
      </c>
      <c r="AO205">
        <v>1687.95</v>
      </c>
      <c r="AP205">
        <v>0</v>
      </c>
      <c r="AQ205">
        <v>155</v>
      </c>
      <c r="AR205">
        <v>0</v>
      </c>
      <c r="AS205">
        <v>0</v>
      </c>
      <c r="AT205">
        <v>68</v>
      </c>
      <c r="AU205">
        <v>41</v>
      </c>
      <c r="AV205">
        <v>1</v>
      </c>
      <c r="AW205">
        <v>1</v>
      </c>
      <c r="AZ205">
        <v>1</v>
      </c>
      <c r="BA205">
        <v>24.82</v>
      </c>
      <c r="BB205">
        <v>11.36</v>
      </c>
      <c r="BC205">
        <v>1</v>
      </c>
      <c r="BD205" t="s">
        <v>3</v>
      </c>
      <c r="BE205" t="s">
        <v>3</v>
      </c>
      <c r="BF205" t="s">
        <v>3</v>
      </c>
      <c r="BG205" t="s">
        <v>3</v>
      </c>
      <c r="BH205">
        <v>0</v>
      </c>
      <c r="BI205">
        <v>1</v>
      </c>
      <c r="BJ205" t="s">
        <v>23</v>
      </c>
      <c r="BM205">
        <v>674</v>
      </c>
      <c r="BN205">
        <v>0</v>
      </c>
      <c r="BO205" t="s">
        <v>20</v>
      </c>
      <c r="BP205">
        <v>1</v>
      </c>
      <c r="BQ205">
        <v>60</v>
      </c>
      <c r="BR205">
        <v>0</v>
      </c>
      <c r="BS205">
        <v>24.82</v>
      </c>
      <c r="BT205">
        <v>1</v>
      </c>
      <c r="BU205">
        <v>1</v>
      </c>
      <c r="BV205">
        <v>1</v>
      </c>
      <c r="BW205">
        <v>1</v>
      </c>
      <c r="BX205">
        <v>1</v>
      </c>
      <c r="BY205" t="s">
        <v>3</v>
      </c>
      <c r="BZ205">
        <v>68</v>
      </c>
      <c r="CA205">
        <v>41</v>
      </c>
      <c r="CE205">
        <v>30</v>
      </c>
      <c r="CF205">
        <v>0</v>
      </c>
      <c r="CG205">
        <v>0</v>
      </c>
      <c r="CM205">
        <v>0</v>
      </c>
      <c r="CN205" t="s">
        <v>3</v>
      </c>
      <c r="CO205">
        <v>0</v>
      </c>
      <c r="CP205">
        <f t="shared" si="160"/>
        <v>2399.7600000000002</v>
      </c>
      <c r="CQ205">
        <f t="shared" si="161"/>
        <v>0</v>
      </c>
      <c r="CR205">
        <f t="shared" si="162"/>
        <v>30825.93</v>
      </c>
      <c r="CS205">
        <f t="shared" si="163"/>
        <v>18248.41</v>
      </c>
      <c r="CT205">
        <f t="shared" si="164"/>
        <v>41894.92</v>
      </c>
      <c r="CU205">
        <f t="shared" si="165"/>
        <v>0</v>
      </c>
      <c r="CV205">
        <f t="shared" si="166"/>
        <v>155</v>
      </c>
      <c r="CW205">
        <f t="shared" si="167"/>
        <v>0</v>
      </c>
      <c r="CX205">
        <f t="shared" si="168"/>
        <v>0</v>
      </c>
      <c r="CY205">
        <f>S205*(BZ205/100)</f>
        <v>940.07960000000014</v>
      </c>
      <c r="CZ205">
        <f>S205*(CA205/100)</f>
        <v>566.81269999999995</v>
      </c>
      <c r="DC205" t="s">
        <v>3</v>
      </c>
      <c r="DD205" t="s">
        <v>3</v>
      </c>
      <c r="DE205" t="s">
        <v>3</v>
      </c>
      <c r="DF205" t="s">
        <v>3</v>
      </c>
      <c r="DG205" t="s">
        <v>3</v>
      </c>
      <c r="DH205" t="s">
        <v>3</v>
      </c>
      <c r="DI205" t="s">
        <v>3</v>
      </c>
      <c r="DJ205" t="s">
        <v>3</v>
      </c>
      <c r="DK205" t="s">
        <v>3</v>
      </c>
      <c r="DL205" t="s">
        <v>3</v>
      </c>
      <c r="DM205" t="s">
        <v>3</v>
      </c>
      <c r="DN205">
        <v>80</v>
      </c>
      <c r="DO205">
        <v>55</v>
      </c>
      <c r="DP205">
        <v>1</v>
      </c>
      <c r="DQ205">
        <v>1</v>
      </c>
      <c r="DU205">
        <v>1007</v>
      </c>
      <c r="DV205" t="s">
        <v>22</v>
      </c>
      <c r="DW205" t="s">
        <v>22</v>
      </c>
      <c r="DX205">
        <v>100</v>
      </c>
      <c r="EE205">
        <v>52539294</v>
      </c>
      <c r="EF205">
        <v>60</v>
      </c>
      <c r="EG205" t="s">
        <v>24</v>
      </c>
      <c r="EH205">
        <v>0</v>
      </c>
      <c r="EI205" t="s">
        <v>3</v>
      </c>
      <c r="EJ205">
        <v>1</v>
      </c>
      <c r="EK205">
        <v>674</v>
      </c>
      <c r="EL205" t="s">
        <v>25</v>
      </c>
      <c r="EM205" t="s">
        <v>26</v>
      </c>
      <c r="EO205" t="s">
        <v>3</v>
      </c>
      <c r="EQ205">
        <v>131072</v>
      </c>
      <c r="ER205">
        <v>4401.5</v>
      </c>
      <c r="ES205">
        <v>0</v>
      </c>
      <c r="ET205">
        <v>2713.55</v>
      </c>
      <c r="EU205">
        <v>735.23</v>
      </c>
      <c r="EV205">
        <v>1687.95</v>
      </c>
      <c r="EW205">
        <v>155</v>
      </c>
      <c r="EX205">
        <v>0</v>
      </c>
      <c r="EY205">
        <v>0</v>
      </c>
      <c r="FQ205">
        <v>0</v>
      </c>
      <c r="FR205">
        <f t="shared" si="169"/>
        <v>0</v>
      </c>
      <c r="FS205">
        <v>0</v>
      </c>
      <c r="FX205">
        <v>80</v>
      </c>
      <c r="FY205">
        <v>55</v>
      </c>
      <c r="GA205" t="s">
        <v>3</v>
      </c>
      <c r="GD205">
        <v>0</v>
      </c>
      <c r="GF205">
        <v>462798223</v>
      </c>
      <c r="GG205">
        <v>2</v>
      </c>
      <c r="GH205">
        <v>1</v>
      </c>
      <c r="GI205">
        <v>2</v>
      </c>
      <c r="GJ205">
        <v>0</v>
      </c>
      <c r="GK205">
        <f>ROUND(R205*(S12)/100,2)</f>
        <v>945.34</v>
      </c>
      <c r="GL205">
        <f t="shared" si="170"/>
        <v>0</v>
      </c>
      <c r="GM205">
        <f t="shared" si="171"/>
        <v>4851.99</v>
      </c>
      <c r="GN205">
        <f t="shared" si="172"/>
        <v>4851.99</v>
      </c>
      <c r="GO205">
        <f t="shared" si="173"/>
        <v>0</v>
      </c>
      <c r="GP205">
        <f t="shared" si="174"/>
        <v>0</v>
      </c>
      <c r="GR205">
        <v>0</v>
      </c>
      <c r="GS205">
        <v>0</v>
      </c>
      <c r="GT205">
        <v>0</v>
      </c>
      <c r="GU205" t="s">
        <v>3</v>
      </c>
      <c r="GV205">
        <f t="shared" si="175"/>
        <v>0</v>
      </c>
      <c r="GW205">
        <v>1</v>
      </c>
      <c r="GX205">
        <f t="shared" si="176"/>
        <v>0</v>
      </c>
      <c r="HA205">
        <v>0</v>
      </c>
      <c r="HB205">
        <v>0</v>
      </c>
      <c r="HC205">
        <f t="shared" si="177"/>
        <v>0</v>
      </c>
      <c r="HE205" t="s">
        <v>3</v>
      </c>
      <c r="HF205" t="s">
        <v>3</v>
      </c>
      <c r="IK205">
        <v>0</v>
      </c>
    </row>
    <row r="206" spans="1:245" x14ac:dyDescent="0.2">
      <c r="A206">
        <v>17</v>
      </c>
      <c r="B206">
        <v>1</v>
      </c>
      <c r="C206">
        <f>ROW(SmtRes!A166)</f>
        <v>166</v>
      </c>
      <c r="D206">
        <f>ROW(EtalonRes!A160)</f>
        <v>160</v>
      </c>
      <c r="E206" t="s">
        <v>262</v>
      </c>
      <c r="F206" t="s">
        <v>28</v>
      </c>
      <c r="G206" t="s">
        <v>29</v>
      </c>
      <c r="H206" t="s">
        <v>22</v>
      </c>
      <c r="I206">
        <f>ROUND((((1.05/100)*18)/18*4)/2,9)</f>
        <v>2.1000000000000001E-2</v>
      </c>
      <c r="J206">
        <v>0</v>
      </c>
      <c r="O206">
        <f t="shared" si="140"/>
        <v>46.18</v>
      </c>
      <c r="P206">
        <f t="shared" si="141"/>
        <v>0</v>
      </c>
      <c r="Q206">
        <f t="shared" si="142"/>
        <v>33.06</v>
      </c>
      <c r="R206">
        <f t="shared" si="143"/>
        <v>5.9</v>
      </c>
      <c r="S206">
        <f t="shared" si="144"/>
        <v>13.12</v>
      </c>
      <c r="T206">
        <f t="shared" si="145"/>
        <v>0</v>
      </c>
      <c r="U206">
        <f t="shared" si="146"/>
        <v>1.0395000000000001</v>
      </c>
      <c r="V206">
        <f t="shared" si="147"/>
        <v>0</v>
      </c>
      <c r="W206">
        <f t="shared" si="148"/>
        <v>0</v>
      </c>
      <c r="X206">
        <f t="shared" si="149"/>
        <v>10.5</v>
      </c>
      <c r="Y206">
        <f t="shared" si="150"/>
        <v>7.22</v>
      </c>
      <c r="AA206">
        <v>53286459</v>
      </c>
      <c r="AB206">
        <f t="shared" si="151"/>
        <v>2198.84</v>
      </c>
      <c r="AC206">
        <f t="shared" si="152"/>
        <v>0</v>
      </c>
      <c r="AD206">
        <f t="shared" si="153"/>
        <v>1574.15</v>
      </c>
      <c r="AE206">
        <f t="shared" si="154"/>
        <v>280.92</v>
      </c>
      <c r="AF206">
        <f t="shared" si="155"/>
        <v>624.69000000000005</v>
      </c>
      <c r="AG206">
        <f t="shared" si="156"/>
        <v>0</v>
      </c>
      <c r="AH206">
        <f t="shared" si="157"/>
        <v>49.5</v>
      </c>
      <c r="AI206">
        <f t="shared" si="158"/>
        <v>0</v>
      </c>
      <c r="AJ206">
        <f t="shared" si="159"/>
        <v>0</v>
      </c>
      <c r="AK206">
        <v>2198.84</v>
      </c>
      <c r="AL206">
        <v>0</v>
      </c>
      <c r="AM206">
        <v>1574.15</v>
      </c>
      <c r="AN206">
        <v>280.92</v>
      </c>
      <c r="AO206">
        <v>624.69000000000005</v>
      </c>
      <c r="AP206">
        <v>0</v>
      </c>
      <c r="AQ206">
        <v>49.5</v>
      </c>
      <c r="AR206">
        <v>0</v>
      </c>
      <c r="AS206">
        <v>0</v>
      </c>
      <c r="AT206">
        <v>80</v>
      </c>
      <c r="AU206">
        <v>55</v>
      </c>
      <c r="AV206">
        <v>1</v>
      </c>
      <c r="AW206">
        <v>1</v>
      </c>
      <c r="AZ206">
        <v>1</v>
      </c>
      <c r="BA206">
        <v>1</v>
      </c>
      <c r="BB206">
        <v>1</v>
      </c>
      <c r="BC206">
        <v>1</v>
      </c>
      <c r="BD206" t="s">
        <v>3</v>
      </c>
      <c r="BE206" t="s">
        <v>3</v>
      </c>
      <c r="BF206" t="s">
        <v>3</v>
      </c>
      <c r="BG206" t="s">
        <v>3</v>
      </c>
      <c r="BH206">
        <v>0</v>
      </c>
      <c r="BI206">
        <v>1</v>
      </c>
      <c r="BJ206" t="s">
        <v>30</v>
      </c>
      <c r="BM206">
        <v>674</v>
      </c>
      <c r="BN206">
        <v>0</v>
      </c>
      <c r="BO206" t="s">
        <v>3</v>
      </c>
      <c r="BP206">
        <v>0</v>
      </c>
      <c r="BQ206">
        <v>60</v>
      </c>
      <c r="BR206">
        <v>0</v>
      </c>
      <c r="BS206">
        <v>1</v>
      </c>
      <c r="BT206">
        <v>1</v>
      </c>
      <c r="BU206">
        <v>1</v>
      </c>
      <c r="BV206">
        <v>1</v>
      </c>
      <c r="BW206">
        <v>1</v>
      </c>
      <c r="BX206">
        <v>1</v>
      </c>
      <c r="BY206" t="s">
        <v>3</v>
      </c>
      <c r="BZ206">
        <v>80</v>
      </c>
      <c r="CA206">
        <v>55</v>
      </c>
      <c r="CE206">
        <v>30</v>
      </c>
      <c r="CF206">
        <v>0</v>
      </c>
      <c r="CG206">
        <v>0</v>
      </c>
      <c r="CM206">
        <v>0</v>
      </c>
      <c r="CN206" t="s">
        <v>3</v>
      </c>
      <c r="CO206">
        <v>0</v>
      </c>
      <c r="CP206">
        <f t="shared" si="160"/>
        <v>46.18</v>
      </c>
      <c r="CQ206">
        <f t="shared" si="161"/>
        <v>0</v>
      </c>
      <c r="CR206">
        <f t="shared" si="162"/>
        <v>1574.15</v>
      </c>
      <c r="CS206">
        <f t="shared" si="163"/>
        <v>280.92</v>
      </c>
      <c r="CT206">
        <f t="shared" si="164"/>
        <v>624.69000000000005</v>
      </c>
      <c r="CU206">
        <f t="shared" si="165"/>
        <v>0</v>
      </c>
      <c r="CV206">
        <f t="shared" si="166"/>
        <v>49.5</v>
      </c>
      <c r="CW206">
        <f t="shared" si="167"/>
        <v>0</v>
      </c>
      <c r="CX206">
        <f t="shared" si="168"/>
        <v>0</v>
      </c>
      <c r="CY206">
        <f>((S206*BZ206)/100)</f>
        <v>10.495999999999999</v>
      </c>
      <c r="CZ206">
        <f>((S206*CA206)/100)</f>
        <v>7.2159999999999993</v>
      </c>
      <c r="DC206" t="s">
        <v>3</v>
      </c>
      <c r="DD206" t="s">
        <v>3</v>
      </c>
      <c r="DE206" t="s">
        <v>3</v>
      </c>
      <c r="DF206" t="s">
        <v>3</v>
      </c>
      <c r="DG206" t="s">
        <v>3</v>
      </c>
      <c r="DH206" t="s">
        <v>3</v>
      </c>
      <c r="DI206" t="s">
        <v>3</v>
      </c>
      <c r="DJ206" t="s">
        <v>3</v>
      </c>
      <c r="DK206" t="s">
        <v>3</v>
      </c>
      <c r="DL206" t="s">
        <v>3</v>
      </c>
      <c r="DM206" t="s">
        <v>3</v>
      </c>
      <c r="DN206">
        <v>0</v>
      </c>
      <c r="DO206">
        <v>0</v>
      </c>
      <c r="DP206">
        <v>1</v>
      </c>
      <c r="DQ206">
        <v>1</v>
      </c>
      <c r="DU206">
        <v>1007</v>
      </c>
      <c r="DV206" t="s">
        <v>22</v>
      </c>
      <c r="DW206" t="s">
        <v>22</v>
      </c>
      <c r="DX206">
        <v>100</v>
      </c>
      <c r="EE206">
        <v>52539294</v>
      </c>
      <c r="EF206">
        <v>60</v>
      </c>
      <c r="EG206" t="s">
        <v>24</v>
      </c>
      <c r="EH206">
        <v>0</v>
      </c>
      <c r="EI206" t="s">
        <v>3</v>
      </c>
      <c r="EJ206">
        <v>1</v>
      </c>
      <c r="EK206">
        <v>674</v>
      </c>
      <c r="EL206" t="s">
        <v>25</v>
      </c>
      <c r="EM206" t="s">
        <v>26</v>
      </c>
      <c r="EO206" t="s">
        <v>3</v>
      </c>
      <c r="EQ206">
        <v>131072</v>
      </c>
      <c r="ER206">
        <v>2198.84</v>
      </c>
      <c r="ES206">
        <v>0</v>
      </c>
      <c r="ET206">
        <v>1574.15</v>
      </c>
      <c r="EU206">
        <v>280.92</v>
      </c>
      <c r="EV206">
        <v>624.69000000000005</v>
      </c>
      <c r="EW206">
        <v>49.5</v>
      </c>
      <c r="EX206">
        <v>0</v>
      </c>
      <c r="EY206">
        <v>0</v>
      </c>
      <c r="FQ206">
        <v>0</v>
      </c>
      <c r="FR206">
        <f t="shared" si="169"/>
        <v>0</v>
      </c>
      <c r="FS206">
        <v>0</v>
      </c>
      <c r="FX206">
        <v>80</v>
      </c>
      <c r="FY206">
        <v>55</v>
      </c>
      <c r="GA206" t="s">
        <v>3</v>
      </c>
      <c r="GD206">
        <v>0</v>
      </c>
      <c r="GF206">
        <v>-490378372</v>
      </c>
      <c r="GG206">
        <v>2</v>
      </c>
      <c r="GH206">
        <v>1</v>
      </c>
      <c r="GI206">
        <v>-2</v>
      </c>
      <c r="GJ206">
        <v>0</v>
      </c>
      <c r="GK206">
        <f>ROUND(R206*(R12)/100,2)</f>
        <v>10.33</v>
      </c>
      <c r="GL206">
        <f t="shared" si="170"/>
        <v>0</v>
      </c>
      <c r="GM206">
        <f t="shared" si="171"/>
        <v>74.23</v>
      </c>
      <c r="GN206">
        <f t="shared" si="172"/>
        <v>74.23</v>
      </c>
      <c r="GO206">
        <f t="shared" si="173"/>
        <v>0</v>
      </c>
      <c r="GP206">
        <f t="shared" si="174"/>
        <v>0</v>
      </c>
      <c r="GR206">
        <v>0</v>
      </c>
      <c r="GS206">
        <v>0</v>
      </c>
      <c r="GT206">
        <v>0</v>
      </c>
      <c r="GU206" t="s">
        <v>3</v>
      </c>
      <c r="GV206">
        <f t="shared" si="175"/>
        <v>0</v>
      </c>
      <c r="GW206">
        <v>1</v>
      </c>
      <c r="GX206">
        <f t="shared" si="176"/>
        <v>0</v>
      </c>
      <c r="HA206">
        <v>0</v>
      </c>
      <c r="HB206">
        <v>0</v>
      </c>
      <c r="HC206">
        <f t="shared" si="177"/>
        <v>0</v>
      </c>
      <c r="HE206" t="s">
        <v>3</v>
      </c>
      <c r="HF206" t="s">
        <v>3</v>
      </c>
      <c r="IK206">
        <v>0</v>
      </c>
    </row>
    <row r="207" spans="1:245" x14ac:dyDescent="0.2">
      <c r="A207">
        <v>17</v>
      </c>
      <c r="B207">
        <v>1</v>
      </c>
      <c r="C207">
        <f>ROW(SmtRes!A170)</f>
        <v>170</v>
      </c>
      <c r="D207">
        <f>ROW(EtalonRes!A164)</f>
        <v>164</v>
      </c>
      <c r="E207" t="s">
        <v>262</v>
      </c>
      <c r="F207" t="s">
        <v>28</v>
      </c>
      <c r="G207" t="s">
        <v>29</v>
      </c>
      <c r="H207" t="s">
        <v>22</v>
      </c>
      <c r="I207">
        <f>ROUND((((1.05/100)*18)/18*4)/2,9)</f>
        <v>2.1000000000000001E-2</v>
      </c>
      <c r="J207">
        <v>0</v>
      </c>
      <c r="O207">
        <f t="shared" si="140"/>
        <v>646.98</v>
      </c>
      <c r="P207">
        <f t="shared" si="141"/>
        <v>0</v>
      </c>
      <c r="Q207">
        <f t="shared" si="142"/>
        <v>321.33999999999997</v>
      </c>
      <c r="R207">
        <f t="shared" si="143"/>
        <v>146.44</v>
      </c>
      <c r="S207">
        <f t="shared" si="144"/>
        <v>325.64</v>
      </c>
      <c r="T207">
        <f t="shared" si="145"/>
        <v>0</v>
      </c>
      <c r="U207">
        <f t="shared" si="146"/>
        <v>1.0395000000000001</v>
      </c>
      <c r="V207">
        <f t="shared" si="147"/>
        <v>0</v>
      </c>
      <c r="W207">
        <f t="shared" si="148"/>
        <v>0</v>
      </c>
      <c r="X207">
        <f t="shared" si="149"/>
        <v>221.44</v>
      </c>
      <c r="Y207">
        <f t="shared" si="150"/>
        <v>133.51</v>
      </c>
      <c r="AA207">
        <v>53286460</v>
      </c>
      <c r="AB207">
        <f t="shared" si="151"/>
        <v>2198.84</v>
      </c>
      <c r="AC207">
        <f t="shared" si="152"/>
        <v>0</v>
      </c>
      <c r="AD207">
        <f t="shared" si="153"/>
        <v>1574.15</v>
      </c>
      <c r="AE207">
        <f t="shared" si="154"/>
        <v>280.92</v>
      </c>
      <c r="AF207">
        <f t="shared" si="155"/>
        <v>624.69000000000005</v>
      </c>
      <c r="AG207">
        <f t="shared" si="156"/>
        <v>0</v>
      </c>
      <c r="AH207">
        <f t="shared" si="157"/>
        <v>49.5</v>
      </c>
      <c r="AI207">
        <f t="shared" si="158"/>
        <v>0</v>
      </c>
      <c r="AJ207">
        <f t="shared" si="159"/>
        <v>0</v>
      </c>
      <c r="AK207">
        <v>2198.84</v>
      </c>
      <c r="AL207">
        <v>0</v>
      </c>
      <c r="AM207">
        <v>1574.15</v>
      </c>
      <c r="AN207">
        <v>280.92</v>
      </c>
      <c r="AO207">
        <v>624.69000000000005</v>
      </c>
      <c r="AP207">
        <v>0</v>
      </c>
      <c r="AQ207">
        <v>49.5</v>
      </c>
      <c r="AR207">
        <v>0</v>
      </c>
      <c r="AS207">
        <v>0</v>
      </c>
      <c r="AT207">
        <v>68</v>
      </c>
      <c r="AU207">
        <v>41</v>
      </c>
      <c r="AV207">
        <v>1</v>
      </c>
      <c r="AW207">
        <v>1</v>
      </c>
      <c r="AZ207">
        <v>1</v>
      </c>
      <c r="BA207">
        <v>24.82</v>
      </c>
      <c r="BB207">
        <v>9.7200000000000006</v>
      </c>
      <c r="BC207">
        <v>1</v>
      </c>
      <c r="BD207" t="s">
        <v>3</v>
      </c>
      <c r="BE207" t="s">
        <v>3</v>
      </c>
      <c r="BF207" t="s">
        <v>3</v>
      </c>
      <c r="BG207" t="s">
        <v>3</v>
      </c>
      <c r="BH207">
        <v>0</v>
      </c>
      <c r="BI207">
        <v>1</v>
      </c>
      <c r="BJ207" t="s">
        <v>30</v>
      </c>
      <c r="BM207">
        <v>674</v>
      </c>
      <c r="BN207">
        <v>0</v>
      </c>
      <c r="BO207" t="s">
        <v>28</v>
      </c>
      <c r="BP207">
        <v>1</v>
      </c>
      <c r="BQ207">
        <v>60</v>
      </c>
      <c r="BR207">
        <v>0</v>
      </c>
      <c r="BS207">
        <v>24.82</v>
      </c>
      <c r="BT207">
        <v>1</v>
      </c>
      <c r="BU207">
        <v>1</v>
      </c>
      <c r="BV207">
        <v>1</v>
      </c>
      <c r="BW207">
        <v>1</v>
      </c>
      <c r="BX207">
        <v>1</v>
      </c>
      <c r="BY207" t="s">
        <v>3</v>
      </c>
      <c r="BZ207">
        <v>68</v>
      </c>
      <c r="CA207">
        <v>41</v>
      </c>
      <c r="CE207">
        <v>30</v>
      </c>
      <c r="CF207">
        <v>0</v>
      </c>
      <c r="CG207">
        <v>0</v>
      </c>
      <c r="CM207">
        <v>0</v>
      </c>
      <c r="CN207" t="s">
        <v>3</v>
      </c>
      <c r="CO207">
        <v>0</v>
      </c>
      <c r="CP207">
        <f t="shared" si="160"/>
        <v>646.98</v>
      </c>
      <c r="CQ207">
        <f t="shared" si="161"/>
        <v>0</v>
      </c>
      <c r="CR207">
        <f t="shared" si="162"/>
        <v>15300.74</v>
      </c>
      <c r="CS207">
        <f t="shared" si="163"/>
        <v>6972.43</v>
      </c>
      <c r="CT207">
        <f t="shared" si="164"/>
        <v>15504.81</v>
      </c>
      <c r="CU207">
        <f t="shared" si="165"/>
        <v>0</v>
      </c>
      <c r="CV207">
        <f t="shared" si="166"/>
        <v>49.5</v>
      </c>
      <c r="CW207">
        <f t="shared" si="167"/>
        <v>0</v>
      </c>
      <c r="CX207">
        <f t="shared" si="168"/>
        <v>0</v>
      </c>
      <c r="CY207">
        <f>S207*(BZ207/100)</f>
        <v>221.43520000000001</v>
      </c>
      <c r="CZ207">
        <f>S207*(CA207/100)</f>
        <v>133.51239999999999</v>
      </c>
      <c r="DC207" t="s">
        <v>3</v>
      </c>
      <c r="DD207" t="s">
        <v>3</v>
      </c>
      <c r="DE207" t="s">
        <v>3</v>
      </c>
      <c r="DF207" t="s">
        <v>3</v>
      </c>
      <c r="DG207" t="s">
        <v>3</v>
      </c>
      <c r="DH207" t="s">
        <v>3</v>
      </c>
      <c r="DI207" t="s">
        <v>3</v>
      </c>
      <c r="DJ207" t="s">
        <v>3</v>
      </c>
      <c r="DK207" t="s">
        <v>3</v>
      </c>
      <c r="DL207" t="s">
        <v>3</v>
      </c>
      <c r="DM207" t="s">
        <v>3</v>
      </c>
      <c r="DN207">
        <v>80</v>
      </c>
      <c r="DO207">
        <v>55</v>
      </c>
      <c r="DP207">
        <v>1</v>
      </c>
      <c r="DQ207">
        <v>1</v>
      </c>
      <c r="DU207">
        <v>1007</v>
      </c>
      <c r="DV207" t="s">
        <v>22</v>
      </c>
      <c r="DW207" t="s">
        <v>22</v>
      </c>
      <c r="DX207">
        <v>100</v>
      </c>
      <c r="EE207">
        <v>52539294</v>
      </c>
      <c r="EF207">
        <v>60</v>
      </c>
      <c r="EG207" t="s">
        <v>24</v>
      </c>
      <c r="EH207">
        <v>0</v>
      </c>
      <c r="EI207" t="s">
        <v>3</v>
      </c>
      <c r="EJ207">
        <v>1</v>
      </c>
      <c r="EK207">
        <v>674</v>
      </c>
      <c r="EL207" t="s">
        <v>25</v>
      </c>
      <c r="EM207" t="s">
        <v>26</v>
      </c>
      <c r="EO207" t="s">
        <v>3</v>
      </c>
      <c r="EQ207">
        <v>131072</v>
      </c>
      <c r="ER207">
        <v>2198.84</v>
      </c>
      <c r="ES207">
        <v>0</v>
      </c>
      <c r="ET207">
        <v>1574.15</v>
      </c>
      <c r="EU207">
        <v>280.92</v>
      </c>
      <c r="EV207">
        <v>624.69000000000005</v>
      </c>
      <c r="EW207">
        <v>49.5</v>
      </c>
      <c r="EX207">
        <v>0</v>
      </c>
      <c r="EY207">
        <v>0</v>
      </c>
      <c r="FQ207">
        <v>0</v>
      </c>
      <c r="FR207">
        <f t="shared" si="169"/>
        <v>0</v>
      </c>
      <c r="FS207">
        <v>0</v>
      </c>
      <c r="FX207">
        <v>80</v>
      </c>
      <c r="FY207">
        <v>55</v>
      </c>
      <c r="GA207" t="s">
        <v>3</v>
      </c>
      <c r="GD207">
        <v>0</v>
      </c>
      <c r="GF207">
        <v>-490378372</v>
      </c>
      <c r="GG207">
        <v>2</v>
      </c>
      <c r="GH207">
        <v>1</v>
      </c>
      <c r="GI207">
        <v>2</v>
      </c>
      <c r="GJ207">
        <v>0</v>
      </c>
      <c r="GK207">
        <f>ROUND(R207*(S12)/100,2)</f>
        <v>229.91</v>
      </c>
      <c r="GL207">
        <f t="shared" si="170"/>
        <v>0</v>
      </c>
      <c r="GM207">
        <f t="shared" si="171"/>
        <v>1231.8399999999999</v>
      </c>
      <c r="GN207">
        <f t="shared" si="172"/>
        <v>1231.8399999999999</v>
      </c>
      <c r="GO207">
        <f t="shared" si="173"/>
        <v>0</v>
      </c>
      <c r="GP207">
        <f t="shared" si="174"/>
        <v>0</v>
      </c>
      <c r="GR207">
        <v>0</v>
      </c>
      <c r="GS207">
        <v>0</v>
      </c>
      <c r="GT207">
        <v>0</v>
      </c>
      <c r="GU207" t="s">
        <v>3</v>
      </c>
      <c r="GV207">
        <f t="shared" si="175"/>
        <v>0</v>
      </c>
      <c r="GW207">
        <v>1</v>
      </c>
      <c r="GX207">
        <f t="shared" si="176"/>
        <v>0</v>
      </c>
      <c r="HA207">
        <v>0</v>
      </c>
      <c r="HB207">
        <v>0</v>
      </c>
      <c r="HC207">
        <f t="shared" si="177"/>
        <v>0</v>
      </c>
      <c r="HE207" t="s">
        <v>3</v>
      </c>
      <c r="HF207" t="s">
        <v>3</v>
      </c>
      <c r="IK207">
        <v>0</v>
      </c>
    </row>
    <row r="208" spans="1:245" x14ac:dyDescent="0.2">
      <c r="A208">
        <v>17</v>
      </c>
      <c r="B208">
        <v>1</v>
      </c>
      <c r="C208">
        <f>ROW(SmtRes!A174)</f>
        <v>174</v>
      </c>
      <c r="D208">
        <f>ROW(EtalonRes!A168)</f>
        <v>168</v>
      </c>
      <c r="E208" t="s">
        <v>263</v>
      </c>
      <c r="F208" t="s">
        <v>32</v>
      </c>
      <c r="G208" t="s">
        <v>33</v>
      </c>
      <c r="H208" t="s">
        <v>22</v>
      </c>
      <c r="I208">
        <f>ROUND((((2.25/100)*18)/18*4)/2,9)</f>
        <v>4.4999999999999998E-2</v>
      </c>
      <c r="J208">
        <v>0</v>
      </c>
      <c r="O208">
        <f t="shared" si="140"/>
        <v>23.07</v>
      </c>
      <c r="P208">
        <f t="shared" si="141"/>
        <v>0</v>
      </c>
      <c r="Q208">
        <f t="shared" si="142"/>
        <v>18.11</v>
      </c>
      <c r="R208">
        <f t="shared" si="143"/>
        <v>3.67</v>
      </c>
      <c r="S208">
        <f t="shared" si="144"/>
        <v>4.96</v>
      </c>
      <c r="T208">
        <f t="shared" si="145"/>
        <v>0</v>
      </c>
      <c r="U208">
        <f t="shared" si="146"/>
        <v>0.52649999999999997</v>
      </c>
      <c r="V208">
        <f t="shared" si="147"/>
        <v>0</v>
      </c>
      <c r="W208">
        <f t="shared" si="148"/>
        <v>0</v>
      </c>
      <c r="X208">
        <f t="shared" si="149"/>
        <v>3.97</v>
      </c>
      <c r="Y208">
        <f t="shared" si="150"/>
        <v>2.73</v>
      </c>
      <c r="AA208">
        <v>53286459</v>
      </c>
      <c r="AB208">
        <f t="shared" si="151"/>
        <v>512.76</v>
      </c>
      <c r="AC208">
        <f t="shared" si="152"/>
        <v>0</v>
      </c>
      <c r="AD208">
        <f t="shared" si="153"/>
        <v>402.43</v>
      </c>
      <c r="AE208">
        <f t="shared" si="154"/>
        <v>81.58</v>
      </c>
      <c r="AF208">
        <f t="shared" si="155"/>
        <v>110.33</v>
      </c>
      <c r="AG208">
        <f t="shared" si="156"/>
        <v>0</v>
      </c>
      <c r="AH208">
        <f t="shared" si="157"/>
        <v>11.7</v>
      </c>
      <c r="AI208">
        <f t="shared" si="158"/>
        <v>0</v>
      </c>
      <c r="AJ208">
        <f t="shared" si="159"/>
        <v>0</v>
      </c>
      <c r="AK208">
        <v>512.76</v>
      </c>
      <c r="AL208">
        <v>0</v>
      </c>
      <c r="AM208">
        <v>402.43</v>
      </c>
      <c r="AN208">
        <v>81.58</v>
      </c>
      <c r="AO208">
        <v>110.33</v>
      </c>
      <c r="AP208">
        <v>0</v>
      </c>
      <c r="AQ208">
        <v>11.7</v>
      </c>
      <c r="AR208">
        <v>0</v>
      </c>
      <c r="AS208">
        <v>0</v>
      </c>
      <c r="AT208">
        <v>80</v>
      </c>
      <c r="AU208">
        <v>55</v>
      </c>
      <c r="AV208">
        <v>1</v>
      </c>
      <c r="AW208">
        <v>1</v>
      </c>
      <c r="AZ208">
        <v>1</v>
      </c>
      <c r="BA208">
        <v>1</v>
      </c>
      <c r="BB208">
        <v>1</v>
      </c>
      <c r="BC208">
        <v>1</v>
      </c>
      <c r="BD208" t="s">
        <v>3</v>
      </c>
      <c r="BE208" t="s">
        <v>3</v>
      </c>
      <c r="BF208" t="s">
        <v>3</v>
      </c>
      <c r="BG208" t="s">
        <v>3</v>
      </c>
      <c r="BH208">
        <v>0</v>
      </c>
      <c r="BI208">
        <v>1</v>
      </c>
      <c r="BJ208" t="s">
        <v>34</v>
      </c>
      <c r="BM208">
        <v>674</v>
      </c>
      <c r="BN208">
        <v>0</v>
      </c>
      <c r="BO208" t="s">
        <v>3</v>
      </c>
      <c r="BP208">
        <v>0</v>
      </c>
      <c r="BQ208">
        <v>60</v>
      </c>
      <c r="BR208">
        <v>0</v>
      </c>
      <c r="BS208">
        <v>1</v>
      </c>
      <c r="BT208">
        <v>1</v>
      </c>
      <c r="BU208">
        <v>1</v>
      </c>
      <c r="BV208">
        <v>1</v>
      </c>
      <c r="BW208">
        <v>1</v>
      </c>
      <c r="BX208">
        <v>1</v>
      </c>
      <c r="BY208" t="s">
        <v>3</v>
      </c>
      <c r="BZ208">
        <v>80</v>
      </c>
      <c r="CA208">
        <v>55</v>
      </c>
      <c r="CE208">
        <v>30</v>
      </c>
      <c r="CF208">
        <v>0</v>
      </c>
      <c r="CG208">
        <v>0</v>
      </c>
      <c r="CM208">
        <v>0</v>
      </c>
      <c r="CN208" t="s">
        <v>3</v>
      </c>
      <c r="CO208">
        <v>0</v>
      </c>
      <c r="CP208">
        <f t="shared" si="160"/>
        <v>23.07</v>
      </c>
      <c r="CQ208">
        <f t="shared" si="161"/>
        <v>0</v>
      </c>
      <c r="CR208">
        <f t="shared" si="162"/>
        <v>402.43</v>
      </c>
      <c r="CS208">
        <f t="shared" si="163"/>
        <v>81.58</v>
      </c>
      <c r="CT208">
        <f t="shared" si="164"/>
        <v>110.33</v>
      </c>
      <c r="CU208">
        <f t="shared" si="165"/>
        <v>0</v>
      </c>
      <c r="CV208">
        <f t="shared" si="166"/>
        <v>11.7</v>
      </c>
      <c r="CW208">
        <f t="shared" si="167"/>
        <v>0</v>
      </c>
      <c r="CX208">
        <f t="shared" si="168"/>
        <v>0</v>
      </c>
      <c r="CY208">
        <f>((S208*BZ208)/100)</f>
        <v>3.968</v>
      </c>
      <c r="CZ208">
        <f>((S208*CA208)/100)</f>
        <v>2.7280000000000002</v>
      </c>
      <c r="DC208" t="s">
        <v>3</v>
      </c>
      <c r="DD208" t="s">
        <v>3</v>
      </c>
      <c r="DE208" t="s">
        <v>3</v>
      </c>
      <c r="DF208" t="s">
        <v>3</v>
      </c>
      <c r="DG208" t="s">
        <v>3</v>
      </c>
      <c r="DH208" t="s">
        <v>3</v>
      </c>
      <c r="DI208" t="s">
        <v>3</v>
      </c>
      <c r="DJ208" t="s">
        <v>3</v>
      </c>
      <c r="DK208" t="s">
        <v>3</v>
      </c>
      <c r="DL208" t="s">
        <v>3</v>
      </c>
      <c r="DM208" t="s">
        <v>3</v>
      </c>
      <c r="DN208">
        <v>0</v>
      </c>
      <c r="DO208">
        <v>0</v>
      </c>
      <c r="DP208">
        <v>1</v>
      </c>
      <c r="DQ208">
        <v>1</v>
      </c>
      <c r="DU208">
        <v>1007</v>
      </c>
      <c r="DV208" t="s">
        <v>22</v>
      </c>
      <c r="DW208" t="s">
        <v>22</v>
      </c>
      <c r="DX208">
        <v>100</v>
      </c>
      <c r="EE208">
        <v>52539294</v>
      </c>
      <c r="EF208">
        <v>60</v>
      </c>
      <c r="EG208" t="s">
        <v>24</v>
      </c>
      <c r="EH208">
        <v>0</v>
      </c>
      <c r="EI208" t="s">
        <v>3</v>
      </c>
      <c r="EJ208">
        <v>1</v>
      </c>
      <c r="EK208">
        <v>674</v>
      </c>
      <c r="EL208" t="s">
        <v>25</v>
      </c>
      <c r="EM208" t="s">
        <v>26</v>
      </c>
      <c r="EO208" t="s">
        <v>3</v>
      </c>
      <c r="EQ208">
        <v>131072</v>
      </c>
      <c r="ER208">
        <v>512.76</v>
      </c>
      <c r="ES208">
        <v>0</v>
      </c>
      <c r="ET208">
        <v>402.43</v>
      </c>
      <c r="EU208">
        <v>81.58</v>
      </c>
      <c r="EV208">
        <v>110.33</v>
      </c>
      <c r="EW208">
        <v>11.7</v>
      </c>
      <c r="EX208">
        <v>0</v>
      </c>
      <c r="EY208">
        <v>0</v>
      </c>
      <c r="FQ208">
        <v>0</v>
      </c>
      <c r="FR208">
        <f t="shared" si="169"/>
        <v>0</v>
      </c>
      <c r="FS208">
        <v>0</v>
      </c>
      <c r="FX208">
        <v>80</v>
      </c>
      <c r="FY208">
        <v>55</v>
      </c>
      <c r="GA208" t="s">
        <v>3</v>
      </c>
      <c r="GD208">
        <v>0</v>
      </c>
      <c r="GF208">
        <v>-1972224145</v>
      </c>
      <c r="GG208">
        <v>2</v>
      </c>
      <c r="GH208">
        <v>1</v>
      </c>
      <c r="GI208">
        <v>-2</v>
      </c>
      <c r="GJ208">
        <v>0</v>
      </c>
      <c r="GK208">
        <f>ROUND(R208*(R12)/100,2)</f>
        <v>6.42</v>
      </c>
      <c r="GL208">
        <f t="shared" si="170"/>
        <v>0</v>
      </c>
      <c r="GM208">
        <f t="shared" si="171"/>
        <v>36.19</v>
      </c>
      <c r="GN208">
        <f t="shared" si="172"/>
        <v>36.19</v>
      </c>
      <c r="GO208">
        <f t="shared" si="173"/>
        <v>0</v>
      </c>
      <c r="GP208">
        <f t="shared" si="174"/>
        <v>0</v>
      </c>
      <c r="GR208">
        <v>0</v>
      </c>
      <c r="GS208">
        <v>0</v>
      </c>
      <c r="GT208">
        <v>0</v>
      </c>
      <c r="GU208" t="s">
        <v>3</v>
      </c>
      <c r="GV208">
        <f t="shared" si="175"/>
        <v>0</v>
      </c>
      <c r="GW208">
        <v>1</v>
      </c>
      <c r="GX208">
        <f t="shared" si="176"/>
        <v>0</v>
      </c>
      <c r="HA208">
        <v>0</v>
      </c>
      <c r="HB208">
        <v>0</v>
      </c>
      <c r="HC208">
        <f t="shared" si="177"/>
        <v>0</v>
      </c>
      <c r="HE208" t="s">
        <v>3</v>
      </c>
      <c r="HF208" t="s">
        <v>3</v>
      </c>
      <c r="IK208">
        <v>0</v>
      </c>
    </row>
    <row r="209" spans="1:245" x14ac:dyDescent="0.2">
      <c r="A209">
        <v>17</v>
      </c>
      <c r="B209">
        <v>1</v>
      </c>
      <c r="C209">
        <f>ROW(SmtRes!A178)</f>
        <v>178</v>
      </c>
      <c r="D209">
        <f>ROW(EtalonRes!A172)</f>
        <v>172</v>
      </c>
      <c r="E209" t="s">
        <v>263</v>
      </c>
      <c r="F209" t="s">
        <v>32</v>
      </c>
      <c r="G209" t="s">
        <v>33</v>
      </c>
      <c r="H209" t="s">
        <v>22</v>
      </c>
      <c r="I209">
        <f>ROUND((((2.25/100)*18)/18*4)/2,9)</f>
        <v>4.4999999999999998E-2</v>
      </c>
      <c r="J209">
        <v>0</v>
      </c>
      <c r="O209">
        <f t="shared" si="140"/>
        <v>325.76</v>
      </c>
      <c r="P209">
        <f t="shared" si="141"/>
        <v>0</v>
      </c>
      <c r="Q209">
        <f t="shared" si="142"/>
        <v>202.65</v>
      </c>
      <c r="R209">
        <f t="shared" si="143"/>
        <v>91.09</v>
      </c>
      <c r="S209">
        <f t="shared" si="144"/>
        <v>123.11</v>
      </c>
      <c r="T209">
        <f t="shared" si="145"/>
        <v>0</v>
      </c>
      <c r="U209">
        <f t="shared" si="146"/>
        <v>0.52649999999999997</v>
      </c>
      <c r="V209">
        <f t="shared" si="147"/>
        <v>0</v>
      </c>
      <c r="W209">
        <f t="shared" si="148"/>
        <v>0</v>
      </c>
      <c r="X209">
        <f t="shared" si="149"/>
        <v>83.71</v>
      </c>
      <c r="Y209">
        <f t="shared" si="150"/>
        <v>50.48</v>
      </c>
      <c r="AA209">
        <v>53286460</v>
      </c>
      <c r="AB209">
        <f t="shared" si="151"/>
        <v>512.76</v>
      </c>
      <c r="AC209">
        <f t="shared" si="152"/>
        <v>0</v>
      </c>
      <c r="AD209">
        <f t="shared" si="153"/>
        <v>402.43</v>
      </c>
      <c r="AE209">
        <f t="shared" si="154"/>
        <v>81.58</v>
      </c>
      <c r="AF209">
        <f t="shared" si="155"/>
        <v>110.33</v>
      </c>
      <c r="AG209">
        <f t="shared" si="156"/>
        <v>0</v>
      </c>
      <c r="AH209">
        <f t="shared" si="157"/>
        <v>11.7</v>
      </c>
      <c r="AI209">
        <f t="shared" si="158"/>
        <v>0</v>
      </c>
      <c r="AJ209">
        <f t="shared" si="159"/>
        <v>0</v>
      </c>
      <c r="AK209">
        <v>512.76</v>
      </c>
      <c r="AL209">
        <v>0</v>
      </c>
      <c r="AM209">
        <v>402.43</v>
      </c>
      <c r="AN209">
        <v>81.58</v>
      </c>
      <c r="AO209">
        <v>110.33</v>
      </c>
      <c r="AP209">
        <v>0</v>
      </c>
      <c r="AQ209">
        <v>11.7</v>
      </c>
      <c r="AR209">
        <v>0</v>
      </c>
      <c r="AS209">
        <v>0</v>
      </c>
      <c r="AT209">
        <v>68</v>
      </c>
      <c r="AU209">
        <v>41</v>
      </c>
      <c r="AV209">
        <v>1</v>
      </c>
      <c r="AW209">
        <v>1</v>
      </c>
      <c r="AZ209">
        <v>1</v>
      </c>
      <c r="BA209">
        <v>24.82</v>
      </c>
      <c r="BB209">
        <v>11.19</v>
      </c>
      <c r="BC209">
        <v>1</v>
      </c>
      <c r="BD209" t="s">
        <v>3</v>
      </c>
      <c r="BE209" t="s">
        <v>3</v>
      </c>
      <c r="BF209" t="s">
        <v>3</v>
      </c>
      <c r="BG209" t="s">
        <v>3</v>
      </c>
      <c r="BH209">
        <v>0</v>
      </c>
      <c r="BI209">
        <v>1</v>
      </c>
      <c r="BJ209" t="s">
        <v>34</v>
      </c>
      <c r="BM209">
        <v>674</v>
      </c>
      <c r="BN209">
        <v>0</v>
      </c>
      <c r="BO209" t="s">
        <v>32</v>
      </c>
      <c r="BP209">
        <v>1</v>
      </c>
      <c r="BQ209">
        <v>60</v>
      </c>
      <c r="BR209">
        <v>0</v>
      </c>
      <c r="BS209">
        <v>24.82</v>
      </c>
      <c r="BT209">
        <v>1</v>
      </c>
      <c r="BU209">
        <v>1</v>
      </c>
      <c r="BV209">
        <v>1</v>
      </c>
      <c r="BW209">
        <v>1</v>
      </c>
      <c r="BX209">
        <v>1</v>
      </c>
      <c r="BY209" t="s">
        <v>3</v>
      </c>
      <c r="BZ209">
        <v>68</v>
      </c>
      <c r="CA209">
        <v>41</v>
      </c>
      <c r="CE209">
        <v>30</v>
      </c>
      <c r="CF209">
        <v>0</v>
      </c>
      <c r="CG209">
        <v>0</v>
      </c>
      <c r="CM209">
        <v>0</v>
      </c>
      <c r="CN209" t="s">
        <v>3</v>
      </c>
      <c r="CO209">
        <v>0</v>
      </c>
      <c r="CP209">
        <f t="shared" si="160"/>
        <v>325.76</v>
      </c>
      <c r="CQ209">
        <f t="shared" si="161"/>
        <v>0</v>
      </c>
      <c r="CR209">
        <f t="shared" si="162"/>
        <v>4503.1899999999996</v>
      </c>
      <c r="CS209">
        <f t="shared" si="163"/>
        <v>2024.82</v>
      </c>
      <c r="CT209">
        <f t="shared" si="164"/>
        <v>2738.39</v>
      </c>
      <c r="CU209">
        <f t="shared" si="165"/>
        <v>0</v>
      </c>
      <c r="CV209">
        <f t="shared" si="166"/>
        <v>11.7</v>
      </c>
      <c r="CW209">
        <f t="shared" si="167"/>
        <v>0</v>
      </c>
      <c r="CX209">
        <f t="shared" si="168"/>
        <v>0</v>
      </c>
      <c r="CY209">
        <f>S209*(BZ209/100)</f>
        <v>83.714800000000011</v>
      </c>
      <c r="CZ209">
        <f>S209*(CA209/100)</f>
        <v>50.475099999999998</v>
      </c>
      <c r="DC209" t="s">
        <v>3</v>
      </c>
      <c r="DD209" t="s">
        <v>3</v>
      </c>
      <c r="DE209" t="s">
        <v>3</v>
      </c>
      <c r="DF209" t="s">
        <v>3</v>
      </c>
      <c r="DG209" t="s">
        <v>3</v>
      </c>
      <c r="DH209" t="s">
        <v>3</v>
      </c>
      <c r="DI209" t="s">
        <v>3</v>
      </c>
      <c r="DJ209" t="s">
        <v>3</v>
      </c>
      <c r="DK209" t="s">
        <v>3</v>
      </c>
      <c r="DL209" t="s">
        <v>3</v>
      </c>
      <c r="DM209" t="s">
        <v>3</v>
      </c>
      <c r="DN209">
        <v>80</v>
      </c>
      <c r="DO209">
        <v>55</v>
      </c>
      <c r="DP209">
        <v>1</v>
      </c>
      <c r="DQ209">
        <v>1</v>
      </c>
      <c r="DU209">
        <v>1007</v>
      </c>
      <c r="DV209" t="s">
        <v>22</v>
      </c>
      <c r="DW209" t="s">
        <v>22</v>
      </c>
      <c r="DX209">
        <v>100</v>
      </c>
      <c r="EE209">
        <v>52539294</v>
      </c>
      <c r="EF209">
        <v>60</v>
      </c>
      <c r="EG209" t="s">
        <v>24</v>
      </c>
      <c r="EH209">
        <v>0</v>
      </c>
      <c r="EI209" t="s">
        <v>3</v>
      </c>
      <c r="EJ209">
        <v>1</v>
      </c>
      <c r="EK209">
        <v>674</v>
      </c>
      <c r="EL209" t="s">
        <v>25</v>
      </c>
      <c r="EM209" t="s">
        <v>26</v>
      </c>
      <c r="EO209" t="s">
        <v>3</v>
      </c>
      <c r="EQ209">
        <v>131072</v>
      </c>
      <c r="ER209">
        <v>512.76</v>
      </c>
      <c r="ES209">
        <v>0</v>
      </c>
      <c r="ET209">
        <v>402.43</v>
      </c>
      <c r="EU209">
        <v>81.58</v>
      </c>
      <c r="EV209">
        <v>110.33</v>
      </c>
      <c r="EW209">
        <v>11.7</v>
      </c>
      <c r="EX209">
        <v>0</v>
      </c>
      <c r="EY209">
        <v>0</v>
      </c>
      <c r="FQ209">
        <v>0</v>
      </c>
      <c r="FR209">
        <f t="shared" si="169"/>
        <v>0</v>
      </c>
      <c r="FS209">
        <v>0</v>
      </c>
      <c r="FX209">
        <v>80</v>
      </c>
      <c r="FY209">
        <v>55</v>
      </c>
      <c r="GA209" t="s">
        <v>3</v>
      </c>
      <c r="GD209">
        <v>0</v>
      </c>
      <c r="GF209">
        <v>-1972224145</v>
      </c>
      <c r="GG209">
        <v>2</v>
      </c>
      <c r="GH209">
        <v>1</v>
      </c>
      <c r="GI209">
        <v>2</v>
      </c>
      <c r="GJ209">
        <v>0</v>
      </c>
      <c r="GK209">
        <f>ROUND(R209*(S12)/100,2)</f>
        <v>143.01</v>
      </c>
      <c r="GL209">
        <f t="shared" si="170"/>
        <v>0</v>
      </c>
      <c r="GM209">
        <f t="shared" si="171"/>
        <v>602.96</v>
      </c>
      <c r="GN209">
        <f t="shared" si="172"/>
        <v>602.96</v>
      </c>
      <c r="GO209">
        <f t="shared" si="173"/>
        <v>0</v>
      </c>
      <c r="GP209">
        <f t="shared" si="174"/>
        <v>0</v>
      </c>
      <c r="GR209">
        <v>0</v>
      </c>
      <c r="GS209">
        <v>0</v>
      </c>
      <c r="GT209">
        <v>0</v>
      </c>
      <c r="GU209" t="s">
        <v>3</v>
      </c>
      <c r="GV209">
        <f t="shared" si="175"/>
        <v>0</v>
      </c>
      <c r="GW209">
        <v>1</v>
      </c>
      <c r="GX209">
        <f t="shared" si="176"/>
        <v>0</v>
      </c>
      <c r="HA209">
        <v>0</v>
      </c>
      <c r="HB209">
        <v>0</v>
      </c>
      <c r="HC209">
        <f t="shared" si="177"/>
        <v>0</v>
      </c>
      <c r="HE209" t="s">
        <v>3</v>
      </c>
      <c r="HF209" t="s">
        <v>3</v>
      </c>
      <c r="IK209">
        <v>0</v>
      </c>
    </row>
    <row r="210" spans="1:245" x14ac:dyDescent="0.2">
      <c r="A210">
        <v>17</v>
      </c>
      <c r="B210">
        <v>1</v>
      </c>
      <c r="C210">
        <f>ROW(SmtRes!A179)</f>
        <v>179</v>
      </c>
      <c r="D210">
        <f>ROW(EtalonRes!A173)</f>
        <v>173</v>
      </c>
      <c r="E210" t="s">
        <v>264</v>
      </c>
      <c r="F210" t="s">
        <v>131</v>
      </c>
      <c r="G210" t="s">
        <v>132</v>
      </c>
      <c r="H210" t="s">
        <v>56</v>
      </c>
      <c r="I210">
        <f>ROUND(((((0.0165*100*2.4+0.0105*100*2.4+0.0225*100*2.4)*0.9)*18)/18*4)/2,9)</f>
        <v>21.384</v>
      </c>
      <c r="J210">
        <v>0</v>
      </c>
      <c r="O210">
        <f t="shared" si="140"/>
        <v>189.46</v>
      </c>
      <c r="P210">
        <f t="shared" si="141"/>
        <v>0</v>
      </c>
      <c r="Q210">
        <f t="shared" si="142"/>
        <v>189.46</v>
      </c>
      <c r="R210">
        <f t="shared" si="143"/>
        <v>31.65</v>
      </c>
      <c r="S210">
        <f t="shared" si="144"/>
        <v>0</v>
      </c>
      <c r="T210">
        <f t="shared" si="145"/>
        <v>0</v>
      </c>
      <c r="U210">
        <f t="shared" si="146"/>
        <v>0</v>
      </c>
      <c r="V210">
        <f t="shared" si="147"/>
        <v>0</v>
      </c>
      <c r="W210">
        <f t="shared" si="148"/>
        <v>0</v>
      </c>
      <c r="X210">
        <f t="shared" si="149"/>
        <v>0</v>
      </c>
      <c r="Y210">
        <f t="shared" si="150"/>
        <v>0</v>
      </c>
      <c r="AA210">
        <v>53286459</v>
      </c>
      <c r="AB210">
        <f t="shared" si="151"/>
        <v>8.86</v>
      </c>
      <c r="AC210">
        <f t="shared" si="152"/>
        <v>0</v>
      </c>
      <c r="AD210">
        <f t="shared" si="153"/>
        <v>8.86</v>
      </c>
      <c r="AE210">
        <f t="shared" si="154"/>
        <v>1.48</v>
      </c>
      <c r="AF210">
        <f t="shared" si="155"/>
        <v>0</v>
      </c>
      <c r="AG210">
        <f t="shared" si="156"/>
        <v>0</v>
      </c>
      <c r="AH210">
        <f t="shared" si="157"/>
        <v>0</v>
      </c>
      <c r="AI210">
        <f t="shared" si="158"/>
        <v>0</v>
      </c>
      <c r="AJ210">
        <f t="shared" si="159"/>
        <v>0</v>
      </c>
      <c r="AK210">
        <v>8.86</v>
      </c>
      <c r="AL210">
        <v>0</v>
      </c>
      <c r="AM210">
        <v>8.86</v>
      </c>
      <c r="AN210">
        <v>1.48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91</v>
      </c>
      <c r="AU210">
        <v>70</v>
      </c>
      <c r="AV210">
        <v>1</v>
      </c>
      <c r="AW210">
        <v>1</v>
      </c>
      <c r="AZ210">
        <v>1</v>
      </c>
      <c r="BA210">
        <v>1</v>
      </c>
      <c r="BB210">
        <v>1</v>
      </c>
      <c r="BC210">
        <v>1</v>
      </c>
      <c r="BD210" t="s">
        <v>3</v>
      </c>
      <c r="BE210" t="s">
        <v>3</v>
      </c>
      <c r="BF210" t="s">
        <v>3</v>
      </c>
      <c r="BG210" t="s">
        <v>3</v>
      </c>
      <c r="BH210">
        <v>0</v>
      </c>
      <c r="BI210">
        <v>1</v>
      </c>
      <c r="BJ210" t="s">
        <v>133</v>
      </c>
      <c r="BM210">
        <v>658</v>
      </c>
      <c r="BN210">
        <v>0</v>
      </c>
      <c r="BO210" t="s">
        <v>3</v>
      </c>
      <c r="BP210">
        <v>0</v>
      </c>
      <c r="BQ210">
        <v>60</v>
      </c>
      <c r="BR210">
        <v>0</v>
      </c>
      <c r="BS210">
        <v>1</v>
      </c>
      <c r="BT210">
        <v>1</v>
      </c>
      <c r="BU210">
        <v>1</v>
      </c>
      <c r="BV210">
        <v>1</v>
      </c>
      <c r="BW210">
        <v>1</v>
      </c>
      <c r="BX210">
        <v>1</v>
      </c>
      <c r="BY210" t="s">
        <v>3</v>
      </c>
      <c r="BZ210">
        <v>91</v>
      </c>
      <c r="CA210">
        <v>70</v>
      </c>
      <c r="CE210">
        <v>30</v>
      </c>
      <c r="CF210">
        <v>0</v>
      </c>
      <c r="CG210">
        <v>0</v>
      </c>
      <c r="CM210">
        <v>0</v>
      </c>
      <c r="CN210" t="s">
        <v>3</v>
      </c>
      <c r="CO210">
        <v>0</v>
      </c>
      <c r="CP210">
        <f t="shared" si="160"/>
        <v>189.46</v>
      </c>
      <c r="CQ210">
        <f t="shared" si="161"/>
        <v>0</v>
      </c>
      <c r="CR210">
        <f t="shared" si="162"/>
        <v>8.86</v>
      </c>
      <c r="CS210">
        <f t="shared" si="163"/>
        <v>1.48</v>
      </c>
      <c r="CT210">
        <f t="shared" si="164"/>
        <v>0</v>
      </c>
      <c r="CU210">
        <f t="shared" si="165"/>
        <v>0</v>
      </c>
      <c r="CV210">
        <f t="shared" si="166"/>
        <v>0</v>
      </c>
      <c r="CW210">
        <f t="shared" si="167"/>
        <v>0</v>
      </c>
      <c r="CX210">
        <f t="shared" si="168"/>
        <v>0</v>
      </c>
      <c r="CY210">
        <f>((S210*BZ210)/100)</f>
        <v>0</v>
      </c>
      <c r="CZ210">
        <f>((S210*CA210)/100)</f>
        <v>0</v>
      </c>
      <c r="DC210" t="s">
        <v>3</v>
      </c>
      <c r="DD210" t="s">
        <v>3</v>
      </c>
      <c r="DE210" t="s">
        <v>3</v>
      </c>
      <c r="DF210" t="s">
        <v>3</v>
      </c>
      <c r="DG210" t="s">
        <v>3</v>
      </c>
      <c r="DH210" t="s">
        <v>3</v>
      </c>
      <c r="DI210" t="s">
        <v>3</v>
      </c>
      <c r="DJ210" t="s">
        <v>3</v>
      </c>
      <c r="DK210" t="s">
        <v>3</v>
      </c>
      <c r="DL210" t="s">
        <v>3</v>
      </c>
      <c r="DM210" t="s">
        <v>3</v>
      </c>
      <c r="DN210">
        <v>0</v>
      </c>
      <c r="DO210">
        <v>0</v>
      </c>
      <c r="DP210">
        <v>1</v>
      </c>
      <c r="DQ210">
        <v>1</v>
      </c>
      <c r="DU210">
        <v>1013</v>
      </c>
      <c r="DV210" t="s">
        <v>56</v>
      </c>
      <c r="DW210" t="s">
        <v>56</v>
      </c>
      <c r="DX210">
        <v>1</v>
      </c>
      <c r="EE210">
        <v>52539278</v>
      </c>
      <c r="EF210">
        <v>60</v>
      </c>
      <c r="EG210" t="s">
        <v>24</v>
      </c>
      <c r="EH210">
        <v>0</v>
      </c>
      <c r="EI210" t="s">
        <v>3</v>
      </c>
      <c r="EJ210">
        <v>1</v>
      </c>
      <c r="EK210">
        <v>658</v>
      </c>
      <c r="EL210" t="s">
        <v>134</v>
      </c>
      <c r="EM210" t="s">
        <v>135</v>
      </c>
      <c r="EO210" t="s">
        <v>3</v>
      </c>
      <c r="EQ210">
        <v>131072</v>
      </c>
      <c r="ER210">
        <v>8.86</v>
      </c>
      <c r="ES210">
        <v>0</v>
      </c>
      <c r="ET210">
        <v>8.86</v>
      </c>
      <c r="EU210">
        <v>1.48</v>
      </c>
      <c r="EV210">
        <v>0</v>
      </c>
      <c r="EW210">
        <v>0</v>
      </c>
      <c r="EX210">
        <v>0</v>
      </c>
      <c r="EY210">
        <v>0</v>
      </c>
      <c r="FQ210">
        <v>0</v>
      </c>
      <c r="FR210">
        <f t="shared" si="169"/>
        <v>0</v>
      </c>
      <c r="FS210">
        <v>0</v>
      </c>
      <c r="FX210">
        <v>91</v>
      </c>
      <c r="FY210">
        <v>70</v>
      </c>
      <c r="GA210" t="s">
        <v>3</v>
      </c>
      <c r="GD210">
        <v>0</v>
      </c>
      <c r="GF210">
        <v>-1983005167</v>
      </c>
      <c r="GG210">
        <v>2</v>
      </c>
      <c r="GH210">
        <v>1</v>
      </c>
      <c r="GI210">
        <v>-2</v>
      </c>
      <c r="GJ210">
        <v>0</v>
      </c>
      <c r="GK210">
        <f>ROUND(R210*(R12)/100,2)</f>
        <v>55.39</v>
      </c>
      <c r="GL210">
        <f t="shared" si="170"/>
        <v>0</v>
      </c>
      <c r="GM210">
        <f t="shared" si="171"/>
        <v>244.85</v>
      </c>
      <c r="GN210">
        <f t="shared" si="172"/>
        <v>244.85</v>
      </c>
      <c r="GO210">
        <f t="shared" si="173"/>
        <v>0</v>
      </c>
      <c r="GP210">
        <f t="shared" si="174"/>
        <v>0</v>
      </c>
      <c r="GR210">
        <v>0</v>
      </c>
      <c r="GS210">
        <v>0</v>
      </c>
      <c r="GT210">
        <v>0</v>
      </c>
      <c r="GU210" t="s">
        <v>3</v>
      </c>
      <c r="GV210">
        <f t="shared" si="175"/>
        <v>0</v>
      </c>
      <c r="GW210">
        <v>1</v>
      </c>
      <c r="GX210">
        <f t="shared" si="176"/>
        <v>0</v>
      </c>
      <c r="HA210">
        <v>0</v>
      </c>
      <c r="HB210">
        <v>0</v>
      </c>
      <c r="HC210">
        <f t="shared" si="177"/>
        <v>0</v>
      </c>
      <c r="HE210" t="s">
        <v>3</v>
      </c>
      <c r="HF210" t="s">
        <v>3</v>
      </c>
      <c r="IK210">
        <v>0</v>
      </c>
    </row>
    <row r="211" spans="1:245" x14ac:dyDescent="0.2">
      <c r="A211">
        <v>17</v>
      </c>
      <c r="B211">
        <v>1</v>
      </c>
      <c r="C211">
        <f>ROW(SmtRes!A180)</f>
        <v>180</v>
      </c>
      <c r="D211">
        <f>ROW(EtalonRes!A174)</f>
        <v>174</v>
      </c>
      <c r="E211" t="s">
        <v>264</v>
      </c>
      <c r="F211" t="s">
        <v>131</v>
      </c>
      <c r="G211" t="s">
        <v>132</v>
      </c>
      <c r="H211" t="s">
        <v>56</v>
      </c>
      <c r="I211">
        <f>ROUND(((((0.0165*100*2.4+0.0105*100*2.4+0.0225*100*2.4)*0.9)*18)/18*4)/2,9)</f>
        <v>21.384</v>
      </c>
      <c r="J211">
        <v>0</v>
      </c>
      <c r="O211">
        <f t="shared" si="140"/>
        <v>1691.88</v>
      </c>
      <c r="P211">
        <f t="shared" si="141"/>
        <v>0</v>
      </c>
      <c r="Q211">
        <f t="shared" si="142"/>
        <v>1691.88</v>
      </c>
      <c r="R211">
        <f t="shared" si="143"/>
        <v>785.55</v>
      </c>
      <c r="S211">
        <f t="shared" si="144"/>
        <v>0</v>
      </c>
      <c r="T211">
        <f t="shared" si="145"/>
        <v>0</v>
      </c>
      <c r="U211">
        <f t="shared" si="146"/>
        <v>0</v>
      </c>
      <c r="V211">
        <f t="shared" si="147"/>
        <v>0</v>
      </c>
      <c r="W211">
        <f t="shared" si="148"/>
        <v>0</v>
      </c>
      <c r="X211">
        <f t="shared" si="149"/>
        <v>0</v>
      </c>
      <c r="Y211">
        <f t="shared" si="150"/>
        <v>0</v>
      </c>
      <c r="AA211">
        <v>53286460</v>
      </c>
      <c r="AB211">
        <f t="shared" si="151"/>
        <v>8.86</v>
      </c>
      <c r="AC211">
        <f t="shared" si="152"/>
        <v>0</v>
      </c>
      <c r="AD211">
        <f t="shared" si="153"/>
        <v>8.86</v>
      </c>
      <c r="AE211">
        <f t="shared" si="154"/>
        <v>1.48</v>
      </c>
      <c r="AF211">
        <f t="shared" si="155"/>
        <v>0</v>
      </c>
      <c r="AG211">
        <f t="shared" si="156"/>
        <v>0</v>
      </c>
      <c r="AH211">
        <f t="shared" si="157"/>
        <v>0</v>
      </c>
      <c r="AI211">
        <f t="shared" si="158"/>
        <v>0</v>
      </c>
      <c r="AJ211">
        <f t="shared" si="159"/>
        <v>0</v>
      </c>
      <c r="AK211">
        <v>8.86</v>
      </c>
      <c r="AL211">
        <v>0</v>
      </c>
      <c r="AM211">
        <v>8.86</v>
      </c>
      <c r="AN211">
        <v>1.48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73</v>
      </c>
      <c r="AU211">
        <v>41</v>
      </c>
      <c r="AV211">
        <v>1</v>
      </c>
      <c r="AW211">
        <v>1</v>
      </c>
      <c r="AZ211">
        <v>1</v>
      </c>
      <c r="BA211">
        <v>24.82</v>
      </c>
      <c r="BB211">
        <v>8.93</v>
      </c>
      <c r="BC211">
        <v>1</v>
      </c>
      <c r="BD211" t="s">
        <v>3</v>
      </c>
      <c r="BE211" t="s">
        <v>3</v>
      </c>
      <c r="BF211" t="s">
        <v>3</v>
      </c>
      <c r="BG211" t="s">
        <v>3</v>
      </c>
      <c r="BH211">
        <v>0</v>
      </c>
      <c r="BI211">
        <v>1</v>
      </c>
      <c r="BJ211" t="s">
        <v>133</v>
      </c>
      <c r="BM211">
        <v>658</v>
      </c>
      <c r="BN211">
        <v>0</v>
      </c>
      <c r="BO211" t="s">
        <v>131</v>
      </c>
      <c r="BP211">
        <v>1</v>
      </c>
      <c r="BQ211">
        <v>60</v>
      </c>
      <c r="BR211">
        <v>0</v>
      </c>
      <c r="BS211">
        <v>24.82</v>
      </c>
      <c r="BT211">
        <v>1</v>
      </c>
      <c r="BU211">
        <v>1</v>
      </c>
      <c r="BV211">
        <v>1</v>
      </c>
      <c r="BW211">
        <v>1</v>
      </c>
      <c r="BX211">
        <v>1</v>
      </c>
      <c r="BY211" t="s">
        <v>3</v>
      </c>
      <c r="BZ211">
        <v>73</v>
      </c>
      <c r="CA211">
        <v>41</v>
      </c>
      <c r="CE211">
        <v>30</v>
      </c>
      <c r="CF211">
        <v>0</v>
      </c>
      <c r="CG211">
        <v>0</v>
      </c>
      <c r="CM211">
        <v>0</v>
      </c>
      <c r="CN211" t="s">
        <v>3</v>
      </c>
      <c r="CO211">
        <v>0</v>
      </c>
      <c r="CP211">
        <f t="shared" si="160"/>
        <v>1691.88</v>
      </c>
      <c r="CQ211">
        <f t="shared" si="161"/>
        <v>0</v>
      </c>
      <c r="CR211">
        <f t="shared" si="162"/>
        <v>79.12</v>
      </c>
      <c r="CS211">
        <f t="shared" si="163"/>
        <v>36.729999999999997</v>
      </c>
      <c r="CT211">
        <f t="shared" si="164"/>
        <v>0</v>
      </c>
      <c r="CU211">
        <f t="shared" si="165"/>
        <v>0</v>
      </c>
      <c r="CV211">
        <f t="shared" si="166"/>
        <v>0</v>
      </c>
      <c r="CW211">
        <f t="shared" si="167"/>
        <v>0</v>
      </c>
      <c r="CX211">
        <f t="shared" si="168"/>
        <v>0</v>
      </c>
      <c r="CY211">
        <f>S211*(BZ211/100)</f>
        <v>0</v>
      </c>
      <c r="CZ211">
        <f>S211*(CA211/100)</f>
        <v>0</v>
      </c>
      <c r="DC211" t="s">
        <v>3</v>
      </c>
      <c r="DD211" t="s">
        <v>3</v>
      </c>
      <c r="DE211" t="s">
        <v>3</v>
      </c>
      <c r="DF211" t="s">
        <v>3</v>
      </c>
      <c r="DG211" t="s">
        <v>3</v>
      </c>
      <c r="DH211" t="s">
        <v>3</v>
      </c>
      <c r="DI211" t="s">
        <v>3</v>
      </c>
      <c r="DJ211" t="s">
        <v>3</v>
      </c>
      <c r="DK211" t="s">
        <v>3</v>
      </c>
      <c r="DL211" t="s">
        <v>3</v>
      </c>
      <c r="DM211" t="s">
        <v>3</v>
      </c>
      <c r="DN211">
        <v>91</v>
      </c>
      <c r="DO211">
        <v>70</v>
      </c>
      <c r="DP211">
        <v>1</v>
      </c>
      <c r="DQ211">
        <v>1</v>
      </c>
      <c r="DU211">
        <v>1013</v>
      </c>
      <c r="DV211" t="s">
        <v>56</v>
      </c>
      <c r="DW211" t="s">
        <v>56</v>
      </c>
      <c r="DX211">
        <v>1</v>
      </c>
      <c r="EE211">
        <v>52539278</v>
      </c>
      <c r="EF211">
        <v>60</v>
      </c>
      <c r="EG211" t="s">
        <v>24</v>
      </c>
      <c r="EH211">
        <v>0</v>
      </c>
      <c r="EI211" t="s">
        <v>3</v>
      </c>
      <c r="EJ211">
        <v>1</v>
      </c>
      <c r="EK211">
        <v>658</v>
      </c>
      <c r="EL211" t="s">
        <v>134</v>
      </c>
      <c r="EM211" t="s">
        <v>135</v>
      </c>
      <c r="EO211" t="s">
        <v>3</v>
      </c>
      <c r="EQ211">
        <v>131072</v>
      </c>
      <c r="ER211">
        <v>8.86</v>
      </c>
      <c r="ES211">
        <v>0</v>
      </c>
      <c r="ET211">
        <v>8.86</v>
      </c>
      <c r="EU211">
        <v>1.48</v>
      </c>
      <c r="EV211">
        <v>0</v>
      </c>
      <c r="EW211">
        <v>0</v>
      </c>
      <c r="EX211">
        <v>0</v>
      </c>
      <c r="EY211">
        <v>0</v>
      </c>
      <c r="FQ211">
        <v>0</v>
      </c>
      <c r="FR211">
        <f t="shared" si="169"/>
        <v>0</v>
      </c>
      <c r="FS211">
        <v>0</v>
      </c>
      <c r="FX211">
        <v>91</v>
      </c>
      <c r="FY211">
        <v>70</v>
      </c>
      <c r="GA211" t="s">
        <v>3</v>
      </c>
      <c r="GD211">
        <v>0</v>
      </c>
      <c r="GF211">
        <v>-1983005167</v>
      </c>
      <c r="GG211">
        <v>2</v>
      </c>
      <c r="GH211">
        <v>1</v>
      </c>
      <c r="GI211">
        <v>2</v>
      </c>
      <c r="GJ211">
        <v>0</v>
      </c>
      <c r="GK211">
        <f>ROUND(R211*(S12)/100,2)</f>
        <v>1233.31</v>
      </c>
      <c r="GL211">
        <f t="shared" si="170"/>
        <v>0</v>
      </c>
      <c r="GM211">
        <f t="shared" si="171"/>
        <v>2925.19</v>
      </c>
      <c r="GN211">
        <f t="shared" si="172"/>
        <v>2925.19</v>
      </c>
      <c r="GO211">
        <f t="shared" si="173"/>
        <v>0</v>
      </c>
      <c r="GP211">
        <f t="shared" si="174"/>
        <v>0</v>
      </c>
      <c r="GR211">
        <v>0</v>
      </c>
      <c r="GS211">
        <v>0</v>
      </c>
      <c r="GT211">
        <v>0</v>
      </c>
      <c r="GU211" t="s">
        <v>3</v>
      </c>
      <c r="GV211">
        <f t="shared" si="175"/>
        <v>0</v>
      </c>
      <c r="GW211">
        <v>1</v>
      </c>
      <c r="GX211">
        <f t="shared" si="176"/>
        <v>0</v>
      </c>
      <c r="HA211">
        <v>0</v>
      </c>
      <c r="HB211">
        <v>0</v>
      </c>
      <c r="HC211">
        <f t="shared" si="177"/>
        <v>0</v>
      </c>
      <c r="HE211" t="s">
        <v>3</v>
      </c>
      <c r="HF211" t="s">
        <v>3</v>
      </c>
      <c r="IK211">
        <v>0</v>
      </c>
    </row>
    <row r="212" spans="1:245" x14ac:dyDescent="0.2">
      <c r="A212">
        <v>17</v>
      </c>
      <c r="B212">
        <v>1</v>
      </c>
      <c r="C212">
        <f>ROW(SmtRes!A181)</f>
        <v>181</v>
      </c>
      <c r="D212">
        <f>ROW(EtalonRes!A175)</f>
        <v>175</v>
      </c>
      <c r="E212" t="s">
        <v>265</v>
      </c>
      <c r="F212" t="s">
        <v>266</v>
      </c>
      <c r="G212" t="s">
        <v>267</v>
      </c>
      <c r="H212" t="s">
        <v>56</v>
      </c>
      <c r="I212">
        <f>ROUND(((((0.0165*100*2.4+0.0105*100*2.4+0.0225*100*2.4)*0.1)*18)/18*4)/2,9)</f>
        <v>2.3759999999999999</v>
      </c>
      <c r="J212">
        <v>0</v>
      </c>
      <c r="O212">
        <f t="shared" si="140"/>
        <v>22.86</v>
      </c>
      <c r="P212">
        <f t="shared" si="141"/>
        <v>0</v>
      </c>
      <c r="Q212">
        <f t="shared" si="142"/>
        <v>0</v>
      </c>
      <c r="R212">
        <f t="shared" si="143"/>
        <v>0</v>
      </c>
      <c r="S212">
        <f t="shared" si="144"/>
        <v>22.86</v>
      </c>
      <c r="T212">
        <f t="shared" si="145"/>
        <v>0</v>
      </c>
      <c r="U212">
        <f t="shared" si="146"/>
        <v>2.4235199999999999</v>
      </c>
      <c r="V212">
        <f t="shared" si="147"/>
        <v>0</v>
      </c>
      <c r="W212">
        <f t="shared" si="148"/>
        <v>0</v>
      </c>
      <c r="X212">
        <f t="shared" si="149"/>
        <v>20.8</v>
      </c>
      <c r="Y212">
        <f t="shared" si="150"/>
        <v>16</v>
      </c>
      <c r="AA212">
        <v>53286459</v>
      </c>
      <c r="AB212">
        <f t="shared" si="151"/>
        <v>9.6199999999999992</v>
      </c>
      <c r="AC212">
        <f t="shared" si="152"/>
        <v>0</v>
      </c>
      <c r="AD212">
        <f t="shared" si="153"/>
        <v>0</v>
      </c>
      <c r="AE212">
        <f t="shared" si="154"/>
        <v>0</v>
      </c>
      <c r="AF212">
        <f t="shared" si="155"/>
        <v>9.6199999999999992</v>
      </c>
      <c r="AG212">
        <f t="shared" si="156"/>
        <v>0</v>
      </c>
      <c r="AH212">
        <f t="shared" si="157"/>
        <v>1.02</v>
      </c>
      <c r="AI212">
        <f t="shared" si="158"/>
        <v>0</v>
      </c>
      <c r="AJ212">
        <f t="shared" si="159"/>
        <v>0</v>
      </c>
      <c r="AK212">
        <v>9.6199999999999992</v>
      </c>
      <c r="AL212">
        <v>0</v>
      </c>
      <c r="AM212">
        <v>0</v>
      </c>
      <c r="AN212">
        <v>0</v>
      </c>
      <c r="AO212">
        <v>9.6199999999999992</v>
      </c>
      <c r="AP212">
        <v>0</v>
      </c>
      <c r="AQ212">
        <v>1.02</v>
      </c>
      <c r="AR212">
        <v>0</v>
      </c>
      <c r="AS212">
        <v>0</v>
      </c>
      <c r="AT212">
        <v>91</v>
      </c>
      <c r="AU212">
        <v>70</v>
      </c>
      <c r="AV212">
        <v>1</v>
      </c>
      <c r="AW212">
        <v>1</v>
      </c>
      <c r="AZ212">
        <v>1</v>
      </c>
      <c r="BA212">
        <v>1</v>
      </c>
      <c r="BB212">
        <v>1</v>
      </c>
      <c r="BC212">
        <v>1</v>
      </c>
      <c r="BD212" t="s">
        <v>3</v>
      </c>
      <c r="BE212" t="s">
        <v>3</v>
      </c>
      <c r="BF212" t="s">
        <v>3</v>
      </c>
      <c r="BG212" t="s">
        <v>3</v>
      </c>
      <c r="BH212">
        <v>0</v>
      </c>
      <c r="BI212">
        <v>1</v>
      </c>
      <c r="BJ212" t="s">
        <v>268</v>
      </c>
      <c r="BM212">
        <v>682</v>
      </c>
      <c r="BN212">
        <v>0</v>
      </c>
      <c r="BO212" t="s">
        <v>3</v>
      </c>
      <c r="BP212">
        <v>0</v>
      </c>
      <c r="BQ212">
        <v>60</v>
      </c>
      <c r="BR212">
        <v>0</v>
      </c>
      <c r="BS212">
        <v>1</v>
      </c>
      <c r="BT212">
        <v>1</v>
      </c>
      <c r="BU212">
        <v>1</v>
      </c>
      <c r="BV212">
        <v>1</v>
      </c>
      <c r="BW212">
        <v>1</v>
      </c>
      <c r="BX212">
        <v>1</v>
      </c>
      <c r="BY212" t="s">
        <v>3</v>
      </c>
      <c r="BZ212">
        <v>91</v>
      </c>
      <c r="CA212">
        <v>70</v>
      </c>
      <c r="CE212">
        <v>30</v>
      </c>
      <c r="CF212">
        <v>0</v>
      </c>
      <c r="CG212">
        <v>0</v>
      </c>
      <c r="CM212">
        <v>0</v>
      </c>
      <c r="CN212" t="s">
        <v>3</v>
      </c>
      <c r="CO212">
        <v>0</v>
      </c>
      <c r="CP212">
        <f t="shared" si="160"/>
        <v>22.86</v>
      </c>
      <c r="CQ212">
        <f t="shared" si="161"/>
        <v>0</v>
      </c>
      <c r="CR212">
        <f t="shared" si="162"/>
        <v>0</v>
      </c>
      <c r="CS212">
        <f t="shared" si="163"/>
        <v>0</v>
      </c>
      <c r="CT212">
        <f t="shared" si="164"/>
        <v>9.6199999999999992</v>
      </c>
      <c r="CU212">
        <f t="shared" si="165"/>
        <v>0</v>
      </c>
      <c r="CV212">
        <f t="shared" si="166"/>
        <v>1.02</v>
      </c>
      <c r="CW212">
        <f t="shared" si="167"/>
        <v>0</v>
      </c>
      <c r="CX212">
        <f t="shared" si="168"/>
        <v>0</v>
      </c>
      <c r="CY212">
        <f>((S212*BZ212)/100)</f>
        <v>20.802599999999998</v>
      </c>
      <c r="CZ212">
        <f>((S212*CA212)/100)</f>
        <v>16.001999999999999</v>
      </c>
      <c r="DC212" t="s">
        <v>3</v>
      </c>
      <c r="DD212" t="s">
        <v>3</v>
      </c>
      <c r="DE212" t="s">
        <v>3</v>
      </c>
      <c r="DF212" t="s">
        <v>3</v>
      </c>
      <c r="DG212" t="s">
        <v>3</v>
      </c>
      <c r="DH212" t="s">
        <v>3</v>
      </c>
      <c r="DI212" t="s">
        <v>3</v>
      </c>
      <c r="DJ212" t="s">
        <v>3</v>
      </c>
      <c r="DK212" t="s">
        <v>3</v>
      </c>
      <c r="DL212" t="s">
        <v>3</v>
      </c>
      <c r="DM212" t="s">
        <v>3</v>
      </c>
      <c r="DN212">
        <v>0</v>
      </c>
      <c r="DO212">
        <v>0</v>
      </c>
      <c r="DP212">
        <v>1</v>
      </c>
      <c r="DQ212">
        <v>1</v>
      </c>
      <c r="DU212">
        <v>1013</v>
      </c>
      <c r="DV212" t="s">
        <v>56</v>
      </c>
      <c r="DW212" t="s">
        <v>56</v>
      </c>
      <c r="DX212">
        <v>1</v>
      </c>
      <c r="EE212">
        <v>52539302</v>
      </c>
      <c r="EF212">
        <v>60</v>
      </c>
      <c r="EG212" t="s">
        <v>24</v>
      </c>
      <c r="EH212">
        <v>0</v>
      </c>
      <c r="EI212" t="s">
        <v>3</v>
      </c>
      <c r="EJ212">
        <v>1</v>
      </c>
      <c r="EK212">
        <v>682</v>
      </c>
      <c r="EL212" t="s">
        <v>269</v>
      </c>
      <c r="EM212" t="s">
        <v>270</v>
      </c>
      <c r="EO212" t="s">
        <v>3</v>
      </c>
      <c r="EQ212">
        <v>131072</v>
      </c>
      <c r="ER212">
        <v>9.6199999999999992</v>
      </c>
      <c r="ES212">
        <v>0</v>
      </c>
      <c r="ET212">
        <v>0</v>
      </c>
      <c r="EU212">
        <v>0</v>
      </c>
      <c r="EV212">
        <v>9.6199999999999992</v>
      </c>
      <c r="EW212">
        <v>1.02</v>
      </c>
      <c r="EX212">
        <v>0</v>
      </c>
      <c r="EY212">
        <v>0</v>
      </c>
      <c r="FQ212">
        <v>0</v>
      </c>
      <c r="FR212">
        <f t="shared" si="169"/>
        <v>0</v>
      </c>
      <c r="FS212">
        <v>0</v>
      </c>
      <c r="FX212">
        <v>91</v>
      </c>
      <c r="FY212">
        <v>70</v>
      </c>
      <c r="GA212" t="s">
        <v>3</v>
      </c>
      <c r="GD212">
        <v>0</v>
      </c>
      <c r="GF212">
        <v>903638064</v>
      </c>
      <c r="GG212">
        <v>2</v>
      </c>
      <c r="GH212">
        <v>1</v>
      </c>
      <c r="GI212">
        <v>-2</v>
      </c>
      <c r="GJ212">
        <v>0</v>
      </c>
      <c r="GK212">
        <f>ROUND(R212*(R12)/100,2)</f>
        <v>0</v>
      </c>
      <c r="GL212">
        <f t="shared" si="170"/>
        <v>0</v>
      </c>
      <c r="GM212">
        <f t="shared" si="171"/>
        <v>59.66</v>
      </c>
      <c r="GN212">
        <f t="shared" si="172"/>
        <v>59.66</v>
      </c>
      <c r="GO212">
        <f t="shared" si="173"/>
        <v>0</v>
      </c>
      <c r="GP212">
        <f t="shared" si="174"/>
        <v>0</v>
      </c>
      <c r="GR212">
        <v>0</v>
      </c>
      <c r="GS212">
        <v>0</v>
      </c>
      <c r="GT212">
        <v>0</v>
      </c>
      <c r="GU212" t="s">
        <v>3</v>
      </c>
      <c r="GV212">
        <f t="shared" si="175"/>
        <v>0</v>
      </c>
      <c r="GW212">
        <v>1</v>
      </c>
      <c r="GX212">
        <f t="shared" si="176"/>
        <v>0</v>
      </c>
      <c r="HA212">
        <v>0</v>
      </c>
      <c r="HB212">
        <v>0</v>
      </c>
      <c r="HC212">
        <f t="shared" si="177"/>
        <v>0</v>
      </c>
      <c r="HE212" t="s">
        <v>3</v>
      </c>
      <c r="HF212" t="s">
        <v>3</v>
      </c>
      <c r="IK212">
        <v>0</v>
      </c>
    </row>
    <row r="213" spans="1:245" x14ac:dyDescent="0.2">
      <c r="A213">
        <v>17</v>
      </c>
      <c r="B213">
        <v>1</v>
      </c>
      <c r="C213">
        <f>ROW(SmtRes!A182)</f>
        <v>182</v>
      </c>
      <c r="D213">
        <f>ROW(EtalonRes!A176)</f>
        <v>176</v>
      </c>
      <c r="E213" t="s">
        <v>265</v>
      </c>
      <c r="F213" t="s">
        <v>266</v>
      </c>
      <c r="G213" t="s">
        <v>267</v>
      </c>
      <c r="H213" t="s">
        <v>56</v>
      </c>
      <c r="I213">
        <f>ROUND(((((0.0165*100*2.4+0.0105*100*2.4+0.0225*100*2.4)*0.1)*18)/18*4)/2,9)</f>
        <v>2.3759999999999999</v>
      </c>
      <c r="J213">
        <v>0</v>
      </c>
      <c r="O213">
        <f t="shared" si="140"/>
        <v>567.39</v>
      </c>
      <c r="P213">
        <f t="shared" si="141"/>
        <v>0</v>
      </c>
      <c r="Q213">
        <f t="shared" si="142"/>
        <v>0</v>
      </c>
      <c r="R213">
        <f t="shared" si="143"/>
        <v>0</v>
      </c>
      <c r="S213">
        <f t="shared" si="144"/>
        <v>567.39</v>
      </c>
      <c r="T213">
        <f t="shared" si="145"/>
        <v>0</v>
      </c>
      <c r="U213">
        <f t="shared" si="146"/>
        <v>2.4235199999999999</v>
      </c>
      <c r="V213">
        <f t="shared" si="147"/>
        <v>0</v>
      </c>
      <c r="W213">
        <f t="shared" si="148"/>
        <v>0</v>
      </c>
      <c r="X213">
        <f t="shared" si="149"/>
        <v>414.19</v>
      </c>
      <c r="Y213">
        <f t="shared" si="150"/>
        <v>232.63</v>
      </c>
      <c r="AA213">
        <v>53286460</v>
      </c>
      <c r="AB213">
        <f t="shared" si="151"/>
        <v>9.6199999999999992</v>
      </c>
      <c r="AC213">
        <f t="shared" si="152"/>
        <v>0</v>
      </c>
      <c r="AD213">
        <f t="shared" si="153"/>
        <v>0</v>
      </c>
      <c r="AE213">
        <f t="shared" si="154"/>
        <v>0</v>
      </c>
      <c r="AF213">
        <f t="shared" si="155"/>
        <v>9.6199999999999992</v>
      </c>
      <c r="AG213">
        <f t="shared" si="156"/>
        <v>0</v>
      </c>
      <c r="AH213">
        <f t="shared" si="157"/>
        <v>1.02</v>
      </c>
      <c r="AI213">
        <f t="shared" si="158"/>
        <v>0</v>
      </c>
      <c r="AJ213">
        <f t="shared" si="159"/>
        <v>0</v>
      </c>
      <c r="AK213">
        <v>9.6199999999999992</v>
      </c>
      <c r="AL213">
        <v>0</v>
      </c>
      <c r="AM213">
        <v>0</v>
      </c>
      <c r="AN213">
        <v>0</v>
      </c>
      <c r="AO213">
        <v>9.6199999999999992</v>
      </c>
      <c r="AP213">
        <v>0</v>
      </c>
      <c r="AQ213">
        <v>1.02</v>
      </c>
      <c r="AR213">
        <v>0</v>
      </c>
      <c r="AS213">
        <v>0</v>
      </c>
      <c r="AT213">
        <v>73</v>
      </c>
      <c r="AU213">
        <v>41</v>
      </c>
      <c r="AV213">
        <v>1</v>
      </c>
      <c r="AW213">
        <v>1</v>
      </c>
      <c r="AZ213">
        <v>1</v>
      </c>
      <c r="BA213">
        <v>24.82</v>
      </c>
      <c r="BB213">
        <v>1</v>
      </c>
      <c r="BC213">
        <v>1</v>
      </c>
      <c r="BD213" t="s">
        <v>3</v>
      </c>
      <c r="BE213" t="s">
        <v>3</v>
      </c>
      <c r="BF213" t="s">
        <v>3</v>
      </c>
      <c r="BG213" t="s">
        <v>3</v>
      </c>
      <c r="BH213">
        <v>0</v>
      </c>
      <c r="BI213">
        <v>1</v>
      </c>
      <c r="BJ213" t="s">
        <v>268</v>
      </c>
      <c r="BM213">
        <v>682</v>
      </c>
      <c r="BN213">
        <v>0</v>
      </c>
      <c r="BO213" t="s">
        <v>266</v>
      </c>
      <c r="BP213">
        <v>1</v>
      </c>
      <c r="BQ213">
        <v>60</v>
      </c>
      <c r="BR213">
        <v>0</v>
      </c>
      <c r="BS213">
        <v>24.82</v>
      </c>
      <c r="BT213">
        <v>1</v>
      </c>
      <c r="BU213">
        <v>1</v>
      </c>
      <c r="BV213">
        <v>1</v>
      </c>
      <c r="BW213">
        <v>1</v>
      </c>
      <c r="BX213">
        <v>1</v>
      </c>
      <c r="BY213" t="s">
        <v>3</v>
      </c>
      <c r="BZ213">
        <v>73</v>
      </c>
      <c r="CA213">
        <v>41</v>
      </c>
      <c r="CE213">
        <v>30</v>
      </c>
      <c r="CF213">
        <v>0</v>
      </c>
      <c r="CG213">
        <v>0</v>
      </c>
      <c r="CM213">
        <v>0</v>
      </c>
      <c r="CN213" t="s">
        <v>3</v>
      </c>
      <c r="CO213">
        <v>0</v>
      </c>
      <c r="CP213">
        <f t="shared" si="160"/>
        <v>567.39</v>
      </c>
      <c r="CQ213">
        <f t="shared" si="161"/>
        <v>0</v>
      </c>
      <c r="CR213">
        <f t="shared" si="162"/>
        <v>0</v>
      </c>
      <c r="CS213">
        <f t="shared" si="163"/>
        <v>0</v>
      </c>
      <c r="CT213">
        <f t="shared" si="164"/>
        <v>238.77</v>
      </c>
      <c r="CU213">
        <f t="shared" si="165"/>
        <v>0</v>
      </c>
      <c r="CV213">
        <f t="shared" si="166"/>
        <v>1.02</v>
      </c>
      <c r="CW213">
        <f t="shared" si="167"/>
        <v>0</v>
      </c>
      <c r="CX213">
        <f t="shared" si="168"/>
        <v>0</v>
      </c>
      <c r="CY213">
        <f>S213*(BZ213/100)</f>
        <v>414.19469999999995</v>
      </c>
      <c r="CZ213">
        <f>S213*(CA213/100)</f>
        <v>232.62989999999999</v>
      </c>
      <c r="DC213" t="s">
        <v>3</v>
      </c>
      <c r="DD213" t="s">
        <v>3</v>
      </c>
      <c r="DE213" t="s">
        <v>3</v>
      </c>
      <c r="DF213" t="s">
        <v>3</v>
      </c>
      <c r="DG213" t="s">
        <v>3</v>
      </c>
      <c r="DH213" t="s">
        <v>3</v>
      </c>
      <c r="DI213" t="s">
        <v>3</v>
      </c>
      <c r="DJ213" t="s">
        <v>3</v>
      </c>
      <c r="DK213" t="s">
        <v>3</v>
      </c>
      <c r="DL213" t="s">
        <v>3</v>
      </c>
      <c r="DM213" t="s">
        <v>3</v>
      </c>
      <c r="DN213">
        <v>91</v>
      </c>
      <c r="DO213">
        <v>70</v>
      </c>
      <c r="DP213">
        <v>1</v>
      </c>
      <c r="DQ213">
        <v>1</v>
      </c>
      <c r="DU213">
        <v>1013</v>
      </c>
      <c r="DV213" t="s">
        <v>56</v>
      </c>
      <c r="DW213" t="s">
        <v>56</v>
      </c>
      <c r="DX213">
        <v>1</v>
      </c>
      <c r="EE213">
        <v>52539302</v>
      </c>
      <c r="EF213">
        <v>60</v>
      </c>
      <c r="EG213" t="s">
        <v>24</v>
      </c>
      <c r="EH213">
        <v>0</v>
      </c>
      <c r="EI213" t="s">
        <v>3</v>
      </c>
      <c r="EJ213">
        <v>1</v>
      </c>
      <c r="EK213">
        <v>682</v>
      </c>
      <c r="EL213" t="s">
        <v>269</v>
      </c>
      <c r="EM213" t="s">
        <v>270</v>
      </c>
      <c r="EO213" t="s">
        <v>3</v>
      </c>
      <c r="EQ213">
        <v>131072</v>
      </c>
      <c r="ER213">
        <v>9.6199999999999992</v>
      </c>
      <c r="ES213">
        <v>0</v>
      </c>
      <c r="ET213">
        <v>0</v>
      </c>
      <c r="EU213">
        <v>0</v>
      </c>
      <c r="EV213">
        <v>9.6199999999999992</v>
      </c>
      <c r="EW213">
        <v>1.02</v>
      </c>
      <c r="EX213">
        <v>0</v>
      </c>
      <c r="EY213">
        <v>0</v>
      </c>
      <c r="FQ213">
        <v>0</v>
      </c>
      <c r="FR213">
        <f t="shared" si="169"/>
        <v>0</v>
      </c>
      <c r="FS213">
        <v>0</v>
      </c>
      <c r="FX213">
        <v>91</v>
      </c>
      <c r="FY213">
        <v>70</v>
      </c>
      <c r="GA213" t="s">
        <v>3</v>
      </c>
      <c r="GD213">
        <v>0</v>
      </c>
      <c r="GF213">
        <v>903638064</v>
      </c>
      <c r="GG213">
        <v>2</v>
      </c>
      <c r="GH213">
        <v>1</v>
      </c>
      <c r="GI213">
        <v>2</v>
      </c>
      <c r="GJ213">
        <v>0</v>
      </c>
      <c r="GK213">
        <f>ROUND(R213*(S12)/100,2)</f>
        <v>0</v>
      </c>
      <c r="GL213">
        <f t="shared" si="170"/>
        <v>0</v>
      </c>
      <c r="GM213">
        <f t="shared" si="171"/>
        <v>1214.21</v>
      </c>
      <c r="GN213">
        <f t="shared" si="172"/>
        <v>1214.21</v>
      </c>
      <c r="GO213">
        <f t="shared" si="173"/>
        <v>0</v>
      </c>
      <c r="GP213">
        <f t="shared" si="174"/>
        <v>0</v>
      </c>
      <c r="GR213">
        <v>0</v>
      </c>
      <c r="GS213">
        <v>0</v>
      </c>
      <c r="GT213">
        <v>0</v>
      </c>
      <c r="GU213" t="s">
        <v>3</v>
      </c>
      <c r="GV213">
        <f t="shared" si="175"/>
        <v>0</v>
      </c>
      <c r="GW213">
        <v>1</v>
      </c>
      <c r="GX213">
        <f t="shared" si="176"/>
        <v>0</v>
      </c>
      <c r="HA213">
        <v>0</v>
      </c>
      <c r="HB213">
        <v>0</v>
      </c>
      <c r="HC213">
        <f t="shared" si="177"/>
        <v>0</v>
      </c>
      <c r="HE213" t="s">
        <v>3</v>
      </c>
      <c r="HF213" t="s">
        <v>3</v>
      </c>
      <c r="IK213">
        <v>0</v>
      </c>
    </row>
    <row r="214" spans="1:245" x14ac:dyDescent="0.2">
      <c r="A214">
        <v>17</v>
      </c>
      <c r="B214">
        <v>1</v>
      </c>
      <c r="C214">
        <f>ROW(SmtRes!A183)</f>
        <v>183</v>
      </c>
      <c r="D214">
        <f>ROW(EtalonRes!A177)</f>
        <v>177</v>
      </c>
      <c r="E214" t="s">
        <v>271</v>
      </c>
      <c r="F214" t="s">
        <v>272</v>
      </c>
      <c r="G214" t="s">
        <v>273</v>
      </c>
      <c r="H214" t="s">
        <v>37</v>
      </c>
      <c r="I214">
        <f>ROUND((((9.24/100)*18)/18*4)/2,9)</f>
        <v>0.18479999999999999</v>
      </c>
      <c r="J214">
        <v>0</v>
      </c>
      <c r="O214">
        <f t="shared" si="140"/>
        <v>377.48</v>
      </c>
      <c r="P214">
        <f t="shared" si="141"/>
        <v>0</v>
      </c>
      <c r="Q214">
        <f t="shared" si="142"/>
        <v>0</v>
      </c>
      <c r="R214">
        <f t="shared" si="143"/>
        <v>0</v>
      </c>
      <c r="S214">
        <f t="shared" si="144"/>
        <v>377.48</v>
      </c>
      <c r="T214">
        <f t="shared" si="145"/>
        <v>0</v>
      </c>
      <c r="U214">
        <f t="shared" si="146"/>
        <v>35.610959999999999</v>
      </c>
      <c r="V214">
        <f t="shared" si="147"/>
        <v>0</v>
      </c>
      <c r="W214">
        <f t="shared" si="148"/>
        <v>0</v>
      </c>
      <c r="X214">
        <f t="shared" si="149"/>
        <v>396.35</v>
      </c>
      <c r="Y214">
        <f t="shared" si="150"/>
        <v>290.66000000000003</v>
      </c>
      <c r="AA214">
        <v>53286459</v>
      </c>
      <c r="AB214">
        <f t="shared" si="151"/>
        <v>2042.62</v>
      </c>
      <c r="AC214">
        <f t="shared" si="152"/>
        <v>0</v>
      </c>
      <c r="AD214">
        <f t="shared" si="153"/>
        <v>0</v>
      </c>
      <c r="AE214">
        <f t="shared" si="154"/>
        <v>0</v>
      </c>
      <c r="AF214">
        <f t="shared" si="155"/>
        <v>2042.62</v>
      </c>
      <c r="AG214">
        <f t="shared" si="156"/>
        <v>0</v>
      </c>
      <c r="AH214">
        <f t="shared" si="157"/>
        <v>192.7</v>
      </c>
      <c r="AI214">
        <f t="shared" si="158"/>
        <v>0</v>
      </c>
      <c r="AJ214">
        <f t="shared" si="159"/>
        <v>0</v>
      </c>
      <c r="AK214">
        <v>2042.62</v>
      </c>
      <c r="AL214">
        <v>0</v>
      </c>
      <c r="AM214">
        <v>0</v>
      </c>
      <c r="AN214">
        <v>0</v>
      </c>
      <c r="AO214">
        <v>2042.62</v>
      </c>
      <c r="AP214">
        <v>0</v>
      </c>
      <c r="AQ214">
        <v>192.7</v>
      </c>
      <c r="AR214">
        <v>0</v>
      </c>
      <c r="AS214">
        <v>0</v>
      </c>
      <c r="AT214">
        <v>105</v>
      </c>
      <c r="AU214">
        <v>77</v>
      </c>
      <c r="AV214">
        <v>1</v>
      </c>
      <c r="AW214">
        <v>1</v>
      </c>
      <c r="AZ214">
        <v>1</v>
      </c>
      <c r="BA214">
        <v>1</v>
      </c>
      <c r="BB214">
        <v>1</v>
      </c>
      <c r="BC214">
        <v>1</v>
      </c>
      <c r="BD214" t="s">
        <v>3</v>
      </c>
      <c r="BE214" t="s">
        <v>3</v>
      </c>
      <c r="BF214" t="s">
        <v>3</v>
      </c>
      <c r="BG214" t="s">
        <v>3</v>
      </c>
      <c r="BH214">
        <v>0</v>
      </c>
      <c r="BI214">
        <v>1</v>
      </c>
      <c r="BJ214" t="s">
        <v>274</v>
      </c>
      <c r="BM214">
        <v>16</v>
      </c>
      <c r="BN214">
        <v>0</v>
      </c>
      <c r="BO214" t="s">
        <v>3</v>
      </c>
      <c r="BP214">
        <v>0</v>
      </c>
      <c r="BQ214">
        <v>30</v>
      </c>
      <c r="BR214">
        <v>0</v>
      </c>
      <c r="BS214">
        <v>1</v>
      </c>
      <c r="BT214">
        <v>1</v>
      </c>
      <c r="BU214">
        <v>1</v>
      </c>
      <c r="BV214">
        <v>1</v>
      </c>
      <c r="BW214">
        <v>1</v>
      </c>
      <c r="BX214">
        <v>1</v>
      </c>
      <c r="BY214" t="s">
        <v>3</v>
      </c>
      <c r="BZ214">
        <v>105</v>
      </c>
      <c r="CA214">
        <v>77</v>
      </c>
      <c r="CE214">
        <v>30</v>
      </c>
      <c r="CF214">
        <v>0</v>
      </c>
      <c r="CG214">
        <v>0</v>
      </c>
      <c r="CM214">
        <v>0</v>
      </c>
      <c r="CN214" t="s">
        <v>3</v>
      </c>
      <c r="CO214">
        <v>0</v>
      </c>
      <c r="CP214">
        <f t="shared" si="160"/>
        <v>377.48</v>
      </c>
      <c r="CQ214">
        <f t="shared" si="161"/>
        <v>0</v>
      </c>
      <c r="CR214">
        <f t="shared" si="162"/>
        <v>0</v>
      </c>
      <c r="CS214">
        <f t="shared" si="163"/>
        <v>0</v>
      </c>
      <c r="CT214">
        <f t="shared" si="164"/>
        <v>2042.62</v>
      </c>
      <c r="CU214">
        <f t="shared" si="165"/>
        <v>0</v>
      </c>
      <c r="CV214">
        <f t="shared" si="166"/>
        <v>192.7</v>
      </c>
      <c r="CW214">
        <f t="shared" si="167"/>
        <v>0</v>
      </c>
      <c r="CX214">
        <f t="shared" si="168"/>
        <v>0</v>
      </c>
      <c r="CY214">
        <f>((S214*BZ214)/100)</f>
        <v>396.35400000000004</v>
      </c>
      <c r="CZ214">
        <f>((S214*CA214)/100)</f>
        <v>290.65960000000001</v>
      </c>
      <c r="DC214" t="s">
        <v>3</v>
      </c>
      <c r="DD214" t="s">
        <v>3</v>
      </c>
      <c r="DE214" t="s">
        <v>3</v>
      </c>
      <c r="DF214" t="s">
        <v>3</v>
      </c>
      <c r="DG214" t="s">
        <v>3</v>
      </c>
      <c r="DH214" t="s">
        <v>3</v>
      </c>
      <c r="DI214" t="s">
        <v>3</v>
      </c>
      <c r="DJ214" t="s">
        <v>3</v>
      </c>
      <c r="DK214" t="s">
        <v>3</v>
      </c>
      <c r="DL214" t="s">
        <v>3</v>
      </c>
      <c r="DM214" t="s">
        <v>3</v>
      </c>
      <c r="DN214">
        <v>0</v>
      </c>
      <c r="DO214">
        <v>0</v>
      </c>
      <c r="DP214">
        <v>1</v>
      </c>
      <c r="DQ214">
        <v>1</v>
      </c>
      <c r="DU214">
        <v>1013</v>
      </c>
      <c r="DV214" t="s">
        <v>37</v>
      </c>
      <c r="DW214" t="s">
        <v>37</v>
      </c>
      <c r="DX214">
        <v>1</v>
      </c>
      <c r="EE214">
        <v>52538680</v>
      </c>
      <c r="EF214">
        <v>30</v>
      </c>
      <c r="EG214" t="s">
        <v>19</v>
      </c>
      <c r="EH214">
        <v>0</v>
      </c>
      <c r="EI214" t="s">
        <v>3</v>
      </c>
      <c r="EJ214">
        <v>1</v>
      </c>
      <c r="EK214">
        <v>16</v>
      </c>
      <c r="EL214" t="s">
        <v>39</v>
      </c>
      <c r="EM214" t="s">
        <v>40</v>
      </c>
      <c r="EO214" t="s">
        <v>3</v>
      </c>
      <c r="EQ214">
        <v>131072</v>
      </c>
      <c r="ER214">
        <v>2042.62</v>
      </c>
      <c r="ES214">
        <v>0</v>
      </c>
      <c r="ET214">
        <v>0</v>
      </c>
      <c r="EU214">
        <v>0</v>
      </c>
      <c r="EV214">
        <v>2042.62</v>
      </c>
      <c r="EW214">
        <v>192.7</v>
      </c>
      <c r="EX214">
        <v>0</v>
      </c>
      <c r="EY214">
        <v>0</v>
      </c>
      <c r="FQ214">
        <v>0</v>
      </c>
      <c r="FR214">
        <f t="shared" si="169"/>
        <v>0</v>
      </c>
      <c r="FS214">
        <v>0</v>
      </c>
      <c r="FX214">
        <v>105</v>
      </c>
      <c r="FY214">
        <v>77</v>
      </c>
      <c r="GA214" t="s">
        <v>3</v>
      </c>
      <c r="GD214">
        <v>0</v>
      </c>
      <c r="GF214">
        <v>-1632341149</v>
      </c>
      <c r="GG214">
        <v>2</v>
      </c>
      <c r="GH214">
        <v>1</v>
      </c>
      <c r="GI214">
        <v>-2</v>
      </c>
      <c r="GJ214">
        <v>0</v>
      </c>
      <c r="GK214">
        <f>ROUND(R214*(R12)/100,2)</f>
        <v>0</v>
      </c>
      <c r="GL214">
        <f t="shared" si="170"/>
        <v>0</v>
      </c>
      <c r="GM214">
        <f t="shared" si="171"/>
        <v>1064.49</v>
      </c>
      <c r="GN214">
        <f t="shared" si="172"/>
        <v>1064.49</v>
      </c>
      <c r="GO214">
        <f t="shared" si="173"/>
        <v>0</v>
      </c>
      <c r="GP214">
        <f t="shared" si="174"/>
        <v>0</v>
      </c>
      <c r="GR214">
        <v>0</v>
      </c>
      <c r="GS214">
        <v>0</v>
      </c>
      <c r="GT214">
        <v>0</v>
      </c>
      <c r="GU214" t="s">
        <v>3</v>
      </c>
      <c r="GV214">
        <f t="shared" si="175"/>
        <v>0</v>
      </c>
      <c r="GW214">
        <v>1</v>
      </c>
      <c r="GX214">
        <f t="shared" si="176"/>
        <v>0</v>
      </c>
      <c r="HA214">
        <v>0</v>
      </c>
      <c r="HB214">
        <v>0</v>
      </c>
      <c r="HC214">
        <f t="shared" si="177"/>
        <v>0</v>
      </c>
      <c r="HE214" t="s">
        <v>3</v>
      </c>
      <c r="HF214" t="s">
        <v>3</v>
      </c>
      <c r="IK214">
        <v>0</v>
      </c>
    </row>
    <row r="215" spans="1:245" x14ac:dyDescent="0.2">
      <c r="A215">
        <v>17</v>
      </c>
      <c r="B215">
        <v>1</v>
      </c>
      <c r="C215">
        <f>ROW(SmtRes!A184)</f>
        <v>184</v>
      </c>
      <c r="D215">
        <f>ROW(EtalonRes!A178)</f>
        <v>178</v>
      </c>
      <c r="E215" t="s">
        <v>271</v>
      </c>
      <c r="F215" t="s">
        <v>272</v>
      </c>
      <c r="G215" t="s">
        <v>273</v>
      </c>
      <c r="H215" t="s">
        <v>37</v>
      </c>
      <c r="I215">
        <f>ROUND((((9.24/100)*18)/18*4)/2,9)</f>
        <v>0.18479999999999999</v>
      </c>
      <c r="J215">
        <v>0</v>
      </c>
      <c r="O215">
        <f t="shared" si="140"/>
        <v>9369.0499999999993</v>
      </c>
      <c r="P215">
        <f t="shared" si="141"/>
        <v>0</v>
      </c>
      <c r="Q215">
        <f t="shared" si="142"/>
        <v>0</v>
      </c>
      <c r="R215">
        <f t="shared" si="143"/>
        <v>0</v>
      </c>
      <c r="S215">
        <f t="shared" si="144"/>
        <v>9369.0499999999993</v>
      </c>
      <c r="T215">
        <f t="shared" si="145"/>
        <v>0</v>
      </c>
      <c r="U215">
        <f t="shared" si="146"/>
        <v>35.610959999999999</v>
      </c>
      <c r="V215">
        <f t="shared" si="147"/>
        <v>0</v>
      </c>
      <c r="W215">
        <f t="shared" si="148"/>
        <v>0</v>
      </c>
      <c r="X215">
        <f t="shared" si="149"/>
        <v>7963.69</v>
      </c>
      <c r="Y215">
        <f t="shared" si="150"/>
        <v>3841.31</v>
      </c>
      <c r="AA215">
        <v>53286460</v>
      </c>
      <c r="AB215">
        <f t="shared" si="151"/>
        <v>2042.62</v>
      </c>
      <c r="AC215">
        <f t="shared" si="152"/>
        <v>0</v>
      </c>
      <c r="AD215">
        <f t="shared" si="153"/>
        <v>0</v>
      </c>
      <c r="AE215">
        <f t="shared" si="154"/>
        <v>0</v>
      </c>
      <c r="AF215">
        <f t="shared" si="155"/>
        <v>2042.62</v>
      </c>
      <c r="AG215">
        <f t="shared" si="156"/>
        <v>0</v>
      </c>
      <c r="AH215">
        <f t="shared" si="157"/>
        <v>192.7</v>
      </c>
      <c r="AI215">
        <f t="shared" si="158"/>
        <v>0</v>
      </c>
      <c r="AJ215">
        <f t="shared" si="159"/>
        <v>0</v>
      </c>
      <c r="AK215">
        <v>2042.62</v>
      </c>
      <c r="AL215">
        <v>0</v>
      </c>
      <c r="AM215">
        <v>0</v>
      </c>
      <c r="AN215">
        <v>0</v>
      </c>
      <c r="AO215">
        <v>2042.62</v>
      </c>
      <c r="AP215">
        <v>0</v>
      </c>
      <c r="AQ215">
        <v>192.7</v>
      </c>
      <c r="AR215">
        <v>0</v>
      </c>
      <c r="AS215">
        <v>0</v>
      </c>
      <c r="AT215">
        <v>85</v>
      </c>
      <c r="AU215">
        <v>41</v>
      </c>
      <c r="AV215">
        <v>1</v>
      </c>
      <c r="AW215">
        <v>1</v>
      </c>
      <c r="AZ215">
        <v>1</v>
      </c>
      <c r="BA215">
        <v>24.82</v>
      </c>
      <c r="BB215">
        <v>1</v>
      </c>
      <c r="BC215">
        <v>1</v>
      </c>
      <c r="BD215" t="s">
        <v>3</v>
      </c>
      <c r="BE215" t="s">
        <v>3</v>
      </c>
      <c r="BF215" t="s">
        <v>3</v>
      </c>
      <c r="BG215" t="s">
        <v>3</v>
      </c>
      <c r="BH215">
        <v>0</v>
      </c>
      <c r="BI215">
        <v>1</v>
      </c>
      <c r="BJ215" t="s">
        <v>274</v>
      </c>
      <c r="BM215">
        <v>16</v>
      </c>
      <c r="BN215">
        <v>0</v>
      </c>
      <c r="BO215" t="s">
        <v>272</v>
      </c>
      <c r="BP215">
        <v>1</v>
      </c>
      <c r="BQ215">
        <v>30</v>
      </c>
      <c r="BR215">
        <v>0</v>
      </c>
      <c r="BS215">
        <v>24.82</v>
      </c>
      <c r="BT215">
        <v>1</v>
      </c>
      <c r="BU215">
        <v>1</v>
      </c>
      <c r="BV215">
        <v>1</v>
      </c>
      <c r="BW215">
        <v>1</v>
      </c>
      <c r="BX215">
        <v>1</v>
      </c>
      <c r="BY215" t="s">
        <v>3</v>
      </c>
      <c r="BZ215">
        <v>85</v>
      </c>
      <c r="CA215">
        <v>41</v>
      </c>
      <c r="CE215">
        <v>30</v>
      </c>
      <c r="CF215">
        <v>0</v>
      </c>
      <c r="CG215">
        <v>0</v>
      </c>
      <c r="CM215">
        <v>0</v>
      </c>
      <c r="CN215" t="s">
        <v>3</v>
      </c>
      <c r="CO215">
        <v>0</v>
      </c>
      <c r="CP215">
        <f t="shared" si="160"/>
        <v>9369.0499999999993</v>
      </c>
      <c r="CQ215">
        <f t="shared" si="161"/>
        <v>0</v>
      </c>
      <c r="CR215">
        <f t="shared" si="162"/>
        <v>0</v>
      </c>
      <c r="CS215">
        <f t="shared" si="163"/>
        <v>0</v>
      </c>
      <c r="CT215">
        <f t="shared" si="164"/>
        <v>50697.83</v>
      </c>
      <c r="CU215">
        <f t="shared" si="165"/>
        <v>0</v>
      </c>
      <c r="CV215">
        <f t="shared" si="166"/>
        <v>192.7</v>
      </c>
      <c r="CW215">
        <f t="shared" si="167"/>
        <v>0</v>
      </c>
      <c r="CX215">
        <f t="shared" si="168"/>
        <v>0</v>
      </c>
      <c r="CY215">
        <f>S215*(BZ215/100)</f>
        <v>7963.6924999999992</v>
      </c>
      <c r="CZ215">
        <f>S215*(CA215/100)</f>
        <v>3841.3104999999996</v>
      </c>
      <c r="DC215" t="s">
        <v>3</v>
      </c>
      <c r="DD215" t="s">
        <v>3</v>
      </c>
      <c r="DE215" t="s">
        <v>3</v>
      </c>
      <c r="DF215" t="s">
        <v>3</v>
      </c>
      <c r="DG215" t="s">
        <v>3</v>
      </c>
      <c r="DH215" t="s">
        <v>3</v>
      </c>
      <c r="DI215" t="s">
        <v>3</v>
      </c>
      <c r="DJ215" t="s">
        <v>3</v>
      </c>
      <c r="DK215" t="s">
        <v>3</v>
      </c>
      <c r="DL215" t="s">
        <v>3</v>
      </c>
      <c r="DM215" t="s">
        <v>3</v>
      </c>
      <c r="DN215">
        <v>105</v>
      </c>
      <c r="DO215">
        <v>77</v>
      </c>
      <c r="DP215">
        <v>1</v>
      </c>
      <c r="DQ215">
        <v>1</v>
      </c>
      <c r="DU215">
        <v>1013</v>
      </c>
      <c r="DV215" t="s">
        <v>37</v>
      </c>
      <c r="DW215" t="s">
        <v>37</v>
      </c>
      <c r="DX215">
        <v>1</v>
      </c>
      <c r="EE215">
        <v>52538680</v>
      </c>
      <c r="EF215">
        <v>30</v>
      </c>
      <c r="EG215" t="s">
        <v>19</v>
      </c>
      <c r="EH215">
        <v>0</v>
      </c>
      <c r="EI215" t="s">
        <v>3</v>
      </c>
      <c r="EJ215">
        <v>1</v>
      </c>
      <c r="EK215">
        <v>16</v>
      </c>
      <c r="EL215" t="s">
        <v>39</v>
      </c>
      <c r="EM215" t="s">
        <v>40</v>
      </c>
      <c r="EO215" t="s">
        <v>3</v>
      </c>
      <c r="EQ215">
        <v>131072</v>
      </c>
      <c r="ER215">
        <v>2042.62</v>
      </c>
      <c r="ES215">
        <v>0</v>
      </c>
      <c r="ET215">
        <v>0</v>
      </c>
      <c r="EU215">
        <v>0</v>
      </c>
      <c r="EV215">
        <v>2042.62</v>
      </c>
      <c r="EW215">
        <v>192.7</v>
      </c>
      <c r="EX215">
        <v>0</v>
      </c>
      <c r="EY215">
        <v>0</v>
      </c>
      <c r="FQ215">
        <v>0</v>
      </c>
      <c r="FR215">
        <f t="shared" si="169"/>
        <v>0</v>
      </c>
      <c r="FS215">
        <v>0</v>
      </c>
      <c r="FX215">
        <v>105</v>
      </c>
      <c r="FY215">
        <v>77</v>
      </c>
      <c r="GA215" t="s">
        <v>3</v>
      </c>
      <c r="GD215">
        <v>0</v>
      </c>
      <c r="GF215">
        <v>-1632341149</v>
      </c>
      <c r="GG215">
        <v>2</v>
      </c>
      <c r="GH215">
        <v>1</v>
      </c>
      <c r="GI215">
        <v>2</v>
      </c>
      <c r="GJ215">
        <v>0</v>
      </c>
      <c r="GK215">
        <f>ROUND(R215*(S12)/100,2)</f>
        <v>0</v>
      </c>
      <c r="GL215">
        <f t="shared" si="170"/>
        <v>0</v>
      </c>
      <c r="GM215">
        <f t="shared" si="171"/>
        <v>21174.05</v>
      </c>
      <c r="GN215">
        <f t="shared" si="172"/>
        <v>21174.05</v>
      </c>
      <c r="GO215">
        <f t="shared" si="173"/>
        <v>0</v>
      </c>
      <c r="GP215">
        <f t="shared" si="174"/>
        <v>0</v>
      </c>
      <c r="GR215">
        <v>0</v>
      </c>
      <c r="GS215">
        <v>0</v>
      </c>
      <c r="GT215">
        <v>0</v>
      </c>
      <c r="GU215" t="s">
        <v>3</v>
      </c>
      <c r="GV215">
        <f t="shared" si="175"/>
        <v>0</v>
      </c>
      <c r="GW215">
        <v>1</v>
      </c>
      <c r="GX215">
        <f t="shared" si="176"/>
        <v>0</v>
      </c>
      <c r="HA215">
        <v>0</v>
      </c>
      <c r="HB215">
        <v>0</v>
      </c>
      <c r="HC215">
        <f t="shared" si="177"/>
        <v>0</v>
      </c>
      <c r="HE215" t="s">
        <v>3</v>
      </c>
      <c r="HF215" t="s">
        <v>3</v>
      </c>
      <c r="IK215">
        <v>0</v>
      </c>
    </row>
    <row r="216" spans="1:245" x14ac:dyDescent="0.2">
      <c r="A216">
        <v>17</v>
      </c>
      <c r="B216">
        <v>1</v>
      </c>
      <c r="C216">
        <f>ROW(SmtRes!A188)</f>
        <v>188</v>
      </c>
      <c r="D216">
        <f>ROW(EtalonRes!A182)</f>
        <v>182</v>
      </c>
      <c r="E216" t="s">
        <v>275</v>
      </c>
      <c r="F216" t="s">
        <v>276</v>
      </c>
      <c r="G216" t="s">
        <v>277</v>
      </c>
      <c r="H216" t="s">
        <v>278</v>
      </c>
      <c r="I216">
        <v>0.12</v>
      </c>
      <c r="J216">
        <v>0</v>
      </c>
      <c r="O216">
        <f t="shared" si="140"/>
        <v>2539.69</v>
      </c>
      <c r="P216">
        <f t="shared" si="141"/>
        <v>2346.5</v>
      </c>
      <c r="Q216">
        <f t="shared" si="142"/>
        <v>0</v>
      </c>
      <c r="R216">
        <f t="shared" si="143"/>
        <v>0</v>
      </c>
      <c r="S216">
        <f t="shared" si="144"/>
        <v>193.19</v>
      </c>
      <c r="T216">
        <f t="shared" si="145"/>
        <v>0</v>
      </c>
      <c r="U216">
        <f t="shared" si="146"/>
        <v>17.28</v>
      </c>
      <c r="V216">
        <f t="shared" si="147"/>
        <v>0</v>
      </c>
      <c r="W216">
        <f t="shared" si="148"/>
        <v>0</v>
      </c>
      <c r="X216">
        <f t="shared" si="149"/>
        <v>216.37</v>
      </c>
      <c r="Y216">
        <f t="shared" si="150"/>
        <v>135.22999999999999</v>
      </c>
      <c r="AA216">
        <v>53286459</v>
      </c>
      <c r="AB216">
        <f t="shared" si="151"/>
        <v>21164.06</v>
      </c>
      <c r="AC216">
        <f t="shared" si="152"/>
        <v>19554.14</v>
      </c>
      <c r="AD216">
        <f t="shared" si="153"/>
        <v>0</v>
      </c>
      <c r="AE216">
        <f t="shared" si="154"/>
        <v>0</v>
      </c>
      <c r="AF216">
        <f t="shared" si="155"/>
        <v>1609.92</v>
      </c>
      <c r="AG216">
        <f t="shared" si="156"/>
        <v>0</v>
      </c>
      <c r="AH216">
        <f t="shared" si="157"/>
        <v>144</v>
      </c>
      <c r="AI216">
        <f t="shared" si="158"/>
        <v>0</v>
      </c>
      <c r="AJ216">
        <f t="shared" si="159"/>
        <v>0</v>
      </c>
      <c r="AK216">
        <v>21164.06</v>
      </c>
      <c r="AL216">
        <v>19554.14</v>
      </c>
      <c r="AM216">
        <v>0</v>
      </c>
      <c r="AN216">
        <v>0</v>
      </c>
      <c r="AO216">
        <v>1609.92</v>
      </c>
      <c r="AP216">
        <v>0</v>
      </c>
      <c r="AQ216">
        <v>144</v>
      </c>
      <c r="AR216">
        <v>0</v>
      </c>
      <c r="AS216">
        <v>0</v>
      </c>
      <c r="AT216">
        <v>112</v>
      </c>
      <c r="AU216">
        <v>70</v>
      </c>
      <c r="AV216">
        <v>1</v>
      </c>
      <c r="AW216">
        <v>1</v>
      </c>
      <c r="AZ216">
        <v>1</v>
      </c>
      <c r="BA216">
        <v>1</v>
      </c>
      <c r="BB216">
        <v>1</v>
      </c>
      <c r="BC216">
        <v>1</v>
      </c>
      <c r="BD216" t="s">
        <v>3</v>
      </c>
      <c r="BE216" t="s">
        <v>3</v>
      </c>
      <c r="BF216" t="s">
        <v>3</v>
      </c>
      <c r="BG216" t="s">
        <v>3</v>
      </c>
      <c r="BH216">
        <v>0</v>
      </c>
      <c r="BI216">
        <v>1</v>
      </c>
      <c r="BJ216" t="s">
        <v>279</v>
      </c>
      <c r="BM216">
        <v>242</v>
      </c>
      <c r="BN216">
        <v>0</v>
      </c>
      <c r="BO216" t="s">
        <v>3</v>
      </c>
      <c r="BP216">
        <v>0</v>
      </c>
      <c r="BQ216">
        <v>30</v>
      </c>
      <c r="BR216">
        <v>0</v>
      </c>
      <c r="BS216">
        <v>1</v>
      </c>
      <c r="BT216">
        <v>1</v>
      </c>
      <c r="BU216">
        <v>1</v>
      </c>
      <c r="BV216">
        <v>1</v>
      </c>
      <c r="BW216">
        <v>1</v>
      </c>
      <c r="BX216">
        <v>1</v>
      </c>
      <c r="BY216" t="s">
        <v>3</v>
      </c>
      <c r="BZ216">
        <v>112</v>
      </c>
      <c r="CA216">
        <v>70</v>
      </c>
      <c r="CE216">
        <v>30</v>
      </c>
      <c r="CF216">
        <v>0</v>
      </c>
      <c r="CG216">
        <v>0</v>
      </c>
      <c r="CM216">
        <v>0</v>
      </c>
      <c r="CN216" t="s">
        <v>3</v>
      </c>
      <c r="CO216">
        <v>0</v>
      </c>
      <c r="CP216">
        <f t="shared" si="160"/>
        <v>2539.69</v>
      </c>
      <c r="CQ216">
        <f t="shared" si="161"/>
        <v>19554.14</v>
      </c>
      <c r="CR216">
        <f t="shared" si="162"/>
        <v>0</v>
      </c>
      <c r="CS216">
        <f t="shared" si="163"/>
        <v>0</v>
      </c>
      <c r="CT216">
        <f t="shared" si="164"/>
        <v>1609.92</v>
      </c>
      <c r="CU216">
        <f t="shared" si="165"/>
        <v>0</v>
      </c>
      <c r="CV216">
        <f t="shared" si="166"/>
        <v>144</v>
      </c>
      <c r="CW216">
        <f t="shared" si="167"/>
        <v>0</v>
      </c>
      <c r="CX216">
        <f t="shared" si="168"/>
        <v>0</v>
      </c>
      <c r="CY216">
        <f>((S216*BZ216)/100)</f>
        <v>216.37279999999998</v>
      </c>
      <c r="CZ216">
        <f>((S216*CA216)/100)</f>
        <v>135.233</v>
      </c>
      <c r="DC216" t="s">
        <v>3</v>
      </c>
      <c r="DD216" t="s">
        <v>3</v>
      </c>
      <c r="DE216" t="s">
        <v>3</v>
      </c>
      <c r="DF216" t="s">
        <v>3</v>
      </c>
      <c r="DG216" t="s">
        <v>3</v>
      </c>
      <c r="DH216" t="s">
        <v>3</v>
      </c>
      <c r="DI216" t="s">
        <v>3</v>
      </c>
      <c r="DJ216" t="s">
        <v>3</v>
      </c>
      <c r="DK216" t="s">
        <v>3</v>
      </c>
      <c r="DL216" t="s">
        <v>3</v>
      </c>
      <c r="DM216" t="s">
        <v>3</v>
      </c>
      <c r="DN216">
        <v>0</v>
      </c>
      <c r="DO216">
        <v>0</v>
      </c>
      <c r="DP216">
        <v>1</v>
      </c>
      <c r="DQ216">
        <v>1</v>
      </c>
      <c r="DU216">
        <v>1013</v>
      </c>
      <c r="DV216" t="s">
        <v>278</v>
      </c>
      <c r="DW216" t="s">
        <v>278</v>
      </c>
      <c r="DX216">
        <v>1</v>
      </c>
      <c r="EE216">
        <v>52538862</v>
      </c>
      <c r="EF216">
        <v>30</v>
      </c>
      <c r="EG216" t="s">
        <v>19</v>
      </c>
      <c r="EH216">
        <v>0</v>
      </c>
      <c r="EI216" t="s">
        <v>3</v>
      </c>
      <c r="EJ216">
        <v>1</v>
      </c>
      <c r="EK216">
        <v>242</v>
      </c>
      <c r="EL216" t="s">
        <v>280</v>
      </c>
      <c r="EM216" t="s">
        <v>281</v>
      </c>
      <c r="EO216" t="s">
        <v>3</v>
      </c>
      <c r="EQ216">
        <v>131072</v>
      </c>
      <c r="ER216">
        <v>21164.06</v>
      </c>
      <c r="ES216">
        <v>19554.14</v>
      </c>
      <c r="ET216">
        <v>0</v>
      </c>
      <c r="EU216">
        <v>0</v>
      </c>
      <c r="EV216">
        <v>1609.92</v>
      </c>
      <c r="EW216">
        <v>144</v>
      </c>
      <c r="EX216">
        <v>0</v>
      </c>
      <c r="EY216">
        <v>0</v>
      </c>
      <c r="FQ216">
        <v>0</v>
      </c>
      <c r="FR216">
        <f t="shared" si="169"/>
        <v>0</v>
      </c>
      <c r="FS216">
        <v>0</v>
      </c>
      <c r="FX216">
        <v>112</v>
      </c>
      <c r="FY216">
        <v>70</v>
      </c>
      <c r="GA216" t="s">
        <v>3</v>
      </c>
      <c r="GD216">
        <v>0</v>
      </c>
      <c r="GF216">
        <v>-611948549</v>
      </c>
      <c r="GG216">
        <v>2</v>
      </c>
      <c r="GH216">
        <v>1</v>
      </c>
      <c r="GI216">
        <v>-2</v>
      </c>
      <c r="GJ216">
        <v>0</v>
      </c>
      <c r="GK216">
        <f>ROUND(R216*(R12)/100,2)</f>
        <v>0</v>
      </c>
      <c r="GL216">
        <f t="shared" si="170"/>
        <v>0</v>
      </c>
      <c r="GM216">
        <f t="shared" si="171"/>
        <v>2891.29</v>
      </c>
      <c r="GN216">
        <f t="shared" si="172"/>
        <v>2891.29</v>
      </c>
      <c r="GO216">
        <f t="shared" si="173"/>
        <v>0</v>
      </c>
      <c r="GP216">
        <f t="shared" si="174"/>
        <v>0</v>
      </c>
      <c r="GR216">
        <v>0</v>
      </c>
      <c r="GS216">
        <v>0</v>
      </c>
      <c r="GT216">
        <v>0</v>
      </c>
      <c r="GU216" t="s">
        <v>3</v>
      </c>
      <c r="GV216">
        <f t="shared" si="175"/>
        <v>0</v>
      </c>
      <c r="GW216">
        <v>1</v>
      </c>
      <c r="GX216">
        <f t="shared" si="176"/>
        <v>0</v>
      </c>
      <c r="HA216">
        <v>0</v>
      </c>
      <c r="HB216">
        <v>0</v>
      </c>
      <c r="HC216">
        <f t="shared" si="177"/>
        <v>0</v>
      </c>
      <c r="HE216" t="s">
        <v>3</v>
      </c>
      <c r="HF216" t="s">
        <v>3</v>
      </c>
      <c r="IK216">
        <v>0</v>
      </c>
    </row>
    <row r="217" spans="1:245" x14ac:dyDescent="0.2">
      <c r="A217">
        <v>17</v>
      </c>
      <c r="B217">
        <v>1</v>
      </c>
      <c r="C217">
        <f>ROW(SmtRes!A192)</f>
        <v>192</v>
      </c>
      <c r="D217">
        <f>ROW(EtalonRes!A186)</f>
        <v>186</v>
      </c>
      <c r="E217" t="s">
        <v>275</v>
      </c>
      <c r="F217" t="s">
        <v>276</v>
      </c>
      <c r="G217" t="s">
        <v>277</v>
      </c>
      <c r="H217" t="s">
        <v>278</v>
      </c>
      <c r="I217">
        <v>0.12</v>
      </c>
      <c r="J217">
        <v>0</v>
      </c>
      <c r="O217">
        <f t="shared" si="140"/>
        <v>15823.53</v>
      </c>
      <c r="P217">
        <f t="shared" si="141"/>
        <v>11028.55</v>
      </c>
      <c r="Q217">
        <f t="shared" si="142"/>
        <v>0</v>
      </c>
      <c r="R217">
        <f t="shared" si="143"/>
        <v>0</v>
      </c>
      <c r="S217">
        <f t="shared" si="144"/>
        <v>4794.9799999999996</v>
      </c>
      <c r="T217">
        <f t="shared" si="145"/>
        <v>0</v>
      </c>
      <c r="U217">
        <f t="shared" si="146"/>
        <v>17.28</v>
      </c>
      <c r="V217">
        <f t="shared" si="147"/>
        <v>0</v>
      </c>
      <c r="W217">
        <f t="shared" si="148"/>
        <v>0</v>
      </c>
      <c r="X217">
        <f t="shared" si="149"/>
        <v>4315.4799999999996</v>
      </c>
      <c r="Y217">
        <f t="shared" si="150"/>
        <v>1965.94</v>
      </c>
      <c r="AA217">
        <v>53286460</v>
      </c>
      <c r="AB217">
        <f t="shared" si="151"/>
        <v>21164.06</v>
      </c>
      <c r="AC217">
        <f t="shared" si="152"/>
        <v>19554.14</v>
      </c>
      <c r="AD217">
        <f t="shared" si="153"/>
        <v>0</v>
      </c>
      <c r="AE217">
        <f t="shared" si="154"/>
        <v>0</v>
      </c>
      <c r="AF217">
        <f t="shared" si="155"/>
        <v>1609.92</v>
      </c>
      <c r="AG217">
        <f t="shared" si="156"/>
        <v>0</v>
      </c>
      <c r="AH217">
        <f t="shared" si="157"/>
        <v>144</v>
      </c>
      <c r="AI217">
        <f t="shared" si="158"/>
        <v>0</v>
      </c>
      <c r="AJ217">
        <f t="shared" si="159"/>
        <v>0</v>
      </c>
      <c r="AK217">
        <v>21164.06</v>
      </c>
      <c r="AL217">
        <v>19554.14</v>
      </c>
      <c r="AM217">
        <v>0</v>
      </c>
      <c r="AN217">
        <v>0</v>
      </c>
      <c r="AO217">
        <v>1609.92</v>
      </c>
      <c r="AP217">
        <v>0</v>
      </c>
      <c r="AQ217">
        <v>144</v>
      </c>
      <c r="AR217">
        <v>0</v>
      </c>
      <c r="AS217">
        <v>0</v>
      </c>
      <c r="AT217">
        <v>90</v>
      </c>
      <c r="AU217">
        <v>41</v>
      </c>
      <c r="AV217">
        <v>1</v>
      </c>
      <c r="AW217">
        <v>1</v>
      </c>
      <c r="AZ217">
        <v>1</v>
      </c>
      <c r="BA217">
        <v>24.82</v>
      </c>
      <c r="BB217">
        <v>1</v>
      </c>
      <c r="BC217">
        <v>4.7</v>
      </c>
      <c r="BD217" t="s">
        <v>3</v>
      </c>
      <c r="BE217" t="s">
        <v>3</v>
      </c>
      <c r="BF217" t="s">
        <v>3</v>
      </c>
      <c r="BG217" t="s">
        <v>3</v>
      </c>
      <c r="BH217">
        <v>0</v>
      </c>
      <c r="BI217">
        <v>1</v>
      </c>
      <c r="BJ217" t="s">
        <v>279</v>
      </c>
      <c r="BM217">
        <v>242</v>
      </c>
      <c r="BN217">
        <v>0</v>
      </c>
      <c r="BO217" t="s">
        <v>276</v>
      </c>
      <c r="BP217">
        <v>1</v>
      </c>
      <c r="BQ217">
        <v>30</v>
      </c>
      <c r="BR217">
        <v>0</v>
      </c>
      <c r="BS217">
        <v>24.82</v>
      </c>
      <c r="BT217">
        <v>1</v>
      </c>
      <c r="BU217">
        <v>1</v>
      </c>
      <c r="BV217">
        <v>1</v>
      </c>
      <c r="BW217">
        <v>1</v>
      </c>
      <c r="BX217">
        <v>1</v>
      </c>
      <c r="BY217" t="s">
        <v>3</v>
      </c>
      <c r="BZ217">
        <v>90</v>
      </c>
      <c r="CA217">
        <v>41</v>
      </c>
      <c r="CE217">
        <v>30</v>
      </c>
      <c r="CF217">
        <v>0</v>
      </c>
      <c r="CG217">
        <v>0</v>
      </c>
      <c r="CM217">
        <v>0</v>
      </c>
      <c r="CN217" t="s">
        <v>3</v>
      </c>
      <c r="CO217">
        <v>0</v>
      </c>
      <c r="CP217">
        <f t="shared" si="160"/>
        <v>15823.529999999999</v>
      </c>
      <c r="CQ217">
        <f t="shared" si="161"/>
        <v>91904.46</v>
      </c>
      <c r="CR217">
        <f t="shared" si="162"/>
        <v>0</v>
      </c>
      <c r="CS217">
        <f t="shared" si="163"/>
        <v>0</v>
      </c>
      <c r="CT217">
        <f t="shared" si="164"/>
        <v>39958.21</v>
      </c>
      <c r="CU217">
        <f t="shared" si="165"/>
        <v>0</v>
      </c>
      <c r="CV217">
        <f t="shared" si="166"/>
        <v>144</v>
      </c>
      <c r="CW217">
        <f t="shared" si="167"/>
        <v>0</v>
      </c>
      <c r="CX217">
        <f t="shared" si="168"/>
        <v>0</v>
      </c>
      <c r="CY217">
        <f>S217*(BZ217/100)</f>
        <v>4315.482</v>
      </c>
      <c r="CZ217">
        <f>S217*(CA217/100)</f>
        <v>1965.9417999999996</v>
      </c>
      <c r="DC217" t="s">
        <v>3</v>
      </c>
      <c r="DD217" t="s">
        <v>3</v>
      </c>
      <c r="DE217" t="s">
        <v>3</v>
      </c>
      <c r="DF217" t="s">
        <v>3</v>
      </c>
      <c r="DG217" t="s">
        <v>3</v>
      </c>
      <c r="DH217" t="s">
        <v>3</v>
      </c>
      <c r="DI217" t="s">
        <v>3</v>
      </c>
      <c r="DJ217" t="s">
        <v>3</v>
      </c>
      <c r="DK217" t="s">
        <v>3</v>
      </c>
      <c r="DL217" t="s">
        <v>3</v>
      </c>
      <c r="DM217" t="s">
        <v>3</v>
      </c>
      <c r="DN217">
        <v>112</v>
      </c>
      <c r="DO217">
        <v>70</v>
      </c>
      <c r="DP217">
        <v>1</v>
      </c>
      <c r="DQ217">
        <v>1</v>
      </c>
      <c r="DU217">
        <v>1013</v>
      </c>
      <c r="DV217" t="s">
        <v>278</v>
      </c>
      <c r="DW217" t="s">
        <v>278</v>
      </c>
      <c r="DX217">
        <v>1</v>
      </c>
      <c r="EE217">
        <v>52538862</v>
      </c>
      <c r="EF217">
        <v>30</v>
      </c>
      <c r="EG217" t="s">
        <v>19</v>
      </c>
      <c r="EH217">
        <v>0</v>
      </c>
      <c r="EI217" t="s">
        <v>3</v>
      </c>
      <c r="EJ217">
        <v>1</v>
      </c>
      <c r="EK217">
        <v>242</v>
      </c>
      <c r="EL217" t="s">
        <v>280</v>
      </c>
      <c r="EM217" t="s">
        <v>281</v>
      </c>
      <c r="EO217" t="s">
        <v>3</v>
      </c>
      <c r="EQ217">
        <v>131072</v>
      </c>
      <c r="ER217">
        <v>21164.06</v>
      </c>
      <c r="ES217">
        <v>19554.14</v>
      </c>
      <c r="ET217">
        <v>0</v>
      </c>
      <c r="EU217">
        <v>0</v>
      </c>
      <c r="EV217">
        <v>1609.92</v>
      </c>
      <c r="EW217">
        <v>144</v>
      </c>
      <c r="EX217">
        <v>0</v>
      </c>
      <c r="EY217">
        <v>0</v>
      </c>
      <c r="FQ217">
        <v>0</v>
      </c>
      <c r="FR217">
        <f t="shared" si="169"/>
        <v>0</v>
      </c>
      <c r="FS217">
        <v>0</v>
      </c>
      <c r="FX217">
        <v>112</v>
      </c>
      <c r="FY217">
        <v>70</v>
      </c>
      <c r="GA217" t="s">
        <v>3</v>
      </c>
      <c r="GD217">
        <v>0</v>
      </c>
      <c r="GF217">
        <v>-611948549</v>
      </c>
      <c r="GG217">
        <v>2</v>
      </c>
      <c r="GH217">
        <v>1</v>
      </c>
      <c r="GI217">
        <v>2</v>
      </c>
      <c r="GJ217">
        <v>0</v>
      </c>
      <c r="GK217">
        <f>ROUND(R217*(S12)/100,2)</f>
        <v>0</v>
      </c>
      <c r="GL217">
        <f t="shared" si="170"/>
        <v>0</v>
      </c>
      <c r="GM217">
        <f t="shared" si="171"/>
        <v>22104.95</v>
      </c>
      <c r="GN217">
        <f t="shared" si="172"/>
        <v>22104.95</v>
      </c>
      <c r="GO217">
        <f t="shared" si="173"/>
        <v>0</v>
      </c>
      <c r="GP217">
        <f t="shared" si="174"/>
        <v>0</v>
      </c>
      <c r="GR217">
        <v>0</v>
      </c>
      <c r="GS217">
        <v>0</v>
      </c>
      <c r="GT217">
        <v>0</v>
      </c>
      <c r="GU217" t="s">
        <v>3</v>
      </c>
      <c r="GV217">
        <f t="shared" si="175"/>
        <v>0</v>
      </c>
      <c r="GW217">
        <v>1</v>
      </c>
      <c r="GX217">
        <f t="shared" si="176"/>
        <v>0</v>
      </c>
      <c r="HA217">
        <v>0</v>
      </c>
      <c r="HB217">
        <v>0</v>
      </c>
      <c r="HC217">
        <f t="shared" si="177"/>
        <v>0</v>
      </c>
      <c r="HE217" t="s">
        <v>3</v>
      </c>
      <c r="HF217" t="s">
        <v>3</v>
      </c>
      <c r="IK217">
        <v>0</v>
      </c>
    </row>
    <row r="218" spans="1:245" x14ac:dyDescent="0.2">
      <c r="A218">
        <v>17</v>
      </c>
      <c r="B218">
        <v>1</v>
      </c>
      <c r="E218" t="s">
        <v>282</v>
      </c>
      <c r="F218" t="s">
        <v>283</v>
      </c>
      <c r="G218" t="s">
        <v>284</v>
      </c>
      <c r="H218" t="s">
        <v>51</v>
      </c>
      <c r="I218">
        <v>3.2</v>
      </c>
      <c r="J218">
        <v>0</v>
      </c>
      <c r="O218">
        <f t="shared" si="140"/>
        <v>335.97</v>
      </c>
      <c r="P218">
        <f t="shared" si="141"/>
        <v>335.97</v>
      </c>
      <c r="Q218">
        <f t="shared" si="142"/>
        <v>0</v>
      </c>
      <c r="R218">
        <f t="shared" si="143"/>
        <v>0</v>
      </c>
      <c r="S218">
        <f t="shared" si="144"/>
        <v>0</v>
      </c>
      <c r="T218">
        <f t="shared" si="145"/>
        <v>0</v>
      </c>
      <c r="U218">
        <f t="shared" si="146"/>
        <v>0</v>
      </c>
      <c r="V218">
        <f t="shared" si="147"/>
        <v>0</v>
      </c>
      <c r="W218">
        <f t="shared" si="148"/>
        <v>0</v>
      </c>
      <c r="X218">
        <f t="shared" si="149"/>
        <v>0</v>
      </c>
      <c r="Y218">
        <f t="shared" si="150"/>
        <v>0</v>
      </c>
      <c r="AA218">
        <v>53286459</v>
      </c>
      <c r="AB218">
        <f t="shared" si="151"/>
        <v>104.99</v>
      </c>
      <c r="AC218">
        <f t="shared" si="152"/>
        <v>104.99</v>
      </c>
      <c r="AD218">
        <f t="shared" si="153"/>
        <v>0</v>
      </c>
      <c r="AE218">
        <f t="shared" si="154"/>
        <v>0</v>
      </c>
      <c r="AF218">
        <f t="shared" si="155"/>
        <v>0</v>
      </c>
      <c r="AG218">
        <f t="shared" si="156"/>
        <v>0</v>
      </c>
      <c r="AH218">
        <f t="shared" si="157"/>
        <v>0</v>
      </c>
      <c r="AI218">
        <f t="shared" si="158"/>
        <v>0</v>
      </c>
      <c r="AJ218">
        <f t="shared" si="159"/>
        <v>0</v>
      </c>
      <c r="AK218">
        <v>104.99</v>
      </c>
      <c r="AL218">
        <v>104.99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1</v>
      </c>
      <c r="AW218">
        <v>1</v>
      </c>
      <c r="AZ218">
        <v>1</v>
      </c>
      <c r="BA218">
        <v>1</v>
      </c>
      <c r="BB218">
        <v>1</v>
      </c>
      <c r="BC218">
        <v>1</v>
      </c>
      <c r="BD218" t="s">
        <v>3</v>
      </c>
      <c r="BE218" t="s">
        <v>3</v>
      </c>
      <c r="BF218" t="s">
        <v>3</v>
      </c>
      <c r="BG218" t="s">
        <v>3</v>
      </c>
      <c r="BH218">
        <v>3</v>
      </c>
      <c r="BI218">
        <v>1</v>
      </c>
      <c r="BJ218" t="s">
        <v>285</v>
      </c>
      <c r="BM218">
        <v>1617</v>
      </c>
      <c r="BN218">
        <v>0</v>
      </c>
      <c r="BO218" t="s">
        <v>3</v>
      </c>
      <c r="BP218">
        <v>0</v>
      </c>
      <c r="BQ218">
        <v>200</v>
      </c>
      <c r="BR218">
        <v>0</v>
      </c>
      <c r="BS218">
        <v>1</v>
      </c>
      <c r="BT218">
        <v>1</v>
      </c>
      <c r="BU218">
        <v>1</v>
      </c>
      <c r="BV218">
        <v>1</v>
      </c>
      <c r="BW218">
        <v>1</v>
      </c>
      <c r="BX218">
        <v>1</v>
      </c>
      <c r="BY218" t="s">
        <v>3</v>
      </c>
      <c r="BZ218">
        <v>0</v>
      </c>
      <c r="CA218">
        <v>0</v>
      </c>
      <c r="CE218">
        <v>30</v>
      </c>
      <c r="CF218">
        <v>0</v>
      </c>
      <c r="CG218">
        <v>0</v>
      </c>
      <c r="CM218">
        <v>0</v>
      </c>
      <c r="CN218" t="s">
        <v>3</v>
      </c>
      <c r="CO218">
        <v>0</v>
      </c>
      <c r="CP218">
        <f t="shared" si="160"/>
        <v>335.97</v>
      </c>
      <c r="CQ218">
        <f t="shared" si="161"/>
        <v>104.99</v>
      </c>
      <c r="CR218">
        <f t="shared" si="162"/>
        <v>0</v>
      </c>
      <c r="CS218">
        <f t="shared" si="163"/>
        <v>0</v>
      </c>
      <c r="CT218">
        <f t="shared" si="164"/>
        <v>0</v>
      </c>
      <c r="CU218">
        <f t="shared" si="165"/>
        <v>0</v>
      </c>
      <c r="CV218">
        <f t="shared" si="166"/>
        <v>0</v>
      </c>
      <c r="CW218">
        <f t="shared" si="167"/>
        <v>0</v>
      </c>
      <c r="CX218">
        <f t="shared" si="168"/>
        <v>0</v>
      </c>
      <c r="CY218">
        <f>((S218*BZ218)/100)</f>
        <v>0</v>
      </c>
      <c r="CZ218">
        <f>((S218*CA218)/100)</f>
        <v>0</v>
      </c>
      <c r="DC218" t="s">
        <v>3</v>
      </c>
      <c r="DD218" t="s">
        <v>3</v>
      </c>
      <c r="DE218" t="s">
        <v>3</v>
      </c>
      <c r="DF218" t="s">
        <v>3</v>
      </c>
      <c r="DG218" t="s">
        <v>3</v>
      </c>
      <c r="DH218" t="s">
        <v>3</v>
      </c>
      <c r="DI218" t="s">
        <v>3</v>
      </c>
      <c r="DJ218" t="s">
        <v>3</v>
      </c>
      <c r="DK218" t="s">
        <v>3</v>
      </c>
      <c r="DL218" t="s">
        <v>3</v>
      </c>
      <c r="DM218" t="s">
        <v>3</v>
      </c>
      <c r="DN218">
        <v>0</v>
      </c>
      <c r="DO218">
        <v>0</v>
      </c>
      <c r="DP218">
        <v>1</v>
      </c>
      <c r="DQ218">
        <v>1</v>
      </c>
      <c r="DU218">
        <v>1007</v>
      </c>
      <c r="DV218" t="s">
        <v>51</v>
      </c>
      <c r="DW218" t="s">
        <v>51</v>
      </c>
      <c r="DX218">
        <v>1</v>
      </c>
      <c r="EE218">
        <v>52540237</v>
      </c>
      <c r="EF218">
        <v>200</v>
      </c>
      <c r="EG218" t="s">
        <v>286</v>
      </c>
      <c r="EH218">
        <v>0</v>
      </c>
      <c r="EI218" t="s">
        <v>3</v>
      </c>
      <c r="EJ218">
        <v>1</v>
      </c>
      <c r="EK218">
        <v>1617</v>
      </c>
      <c r="EL218" t="s">
        <v>287</v>
      </c>
      <c r="EM218" t="s">
        <v>288</v>
      </c>
      <c r="EO218" t="s">
        <v>3</v>
      </c>
      <c r="EQ218">
        <v>131072</v>
      </c>
      <c r="ER218">
        <v>104.99</v>
      </c>
      <c r="ES218">
        <v>104.99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FQ218">
        <v>0</v>
      </c>
      <c r="FR218">
        <f t="shared" si="169"/>
        <v>0</v>
      </c>
      <c r="FS218">
        <v>0</v>
      </c>
      <c r="FX218">
        <v>0</v>
      </c>
      <c r="FY218">
        <v>0</v>
      </c>
      <c r="GA218" t="s">
        <v>3</v>
      </c>
      <c r="GD218">
        <v>0</v>
      </c>
      <c r="GF218">
        <v>2069056849</v>
      </c>
      <c r="GG218">
        <v>2</v>
      </c>
      <c r="GH218">
        <v>1</v>
      </c>
      <c r="GI218">
        <v>-2</v>
      </c>
      <c r="GJ218">
        <v>0</v>
      </c>
      <c r="GK218">
        <f>ROUND(R218*(R12)/100,2)</f>
        <v>0</v>
      </c>
      <c r="GL218">
        <f t="shared" si="170"/>
        <v>0</v>
      </c>
      <c r="GM218">
        <f t="shared" si="171"/>
        <v>335.97</v>
      </c>
      <c r="GN218">
        <f t="shared" si="172"/>
        <v>335.97</v>
      </c>
      <c r="GO218">
        <f t="shared" si="173"/>
        <v>0</v>
      </c>
      <c r="GP218">
        <f t="shared" si="174"/>
        <v>0</v>
      </c>
      <c r="GR218">
        <v>0</v>
      </c>
      <c r="GS218">
        <v>0</v>
      </c>
      <c r="GT218">
        <v>0</v>
      </c>
      <c r="GU218" t="s">
        <v>3</v>
      </c>
      <c r="GV218">
        <f t="shared" si="175"/>
        <v>0</v>
      </c>
      <c r="GW218">
        <v>1</v>
      </c>
      <c r="GX218">
        <f t="shared" si="176"/>
        <v>0</v>
      </c>
      <c r="HA218">
        <v>0</v>
      </c>
      <c r="HB218">
        <v>0</v>
      </c>
      <c r="HC218">
        <f t="shared" si="177"/>
        <v>0</v>
      </c>
      <c r="HE218" t="s">
        <v>3</v>
      </c>
      <c r="HF218" t="s">
        <v>3</v>
      </c>
      <c r="IK218">
        <v>0</v>
      </c>
    </row>
    <row r="219" spans="1:245" x14ac:dyDescent="0.2">
      <c r="A219">
        <v>17</v>
      </c>
      <c r="B219">
        <v>1</v>
      </c>
      <c r="E219" t="s">
        <v>282</v>
      </c>
      <c r="F219" t="s">
        <v>283</v>
      </c>
      <c r="G219" t="s">
        <v>284</v>
      </c>
      <c r="H219" t="s">
        <v>51</v>
      </c>
      <c r="I219">
        <v>3.2</v>
      </c>
      <c r="J219">
        <v>0</v>
      </c>
      <c r="O219">
        <f t="shared" si="140"/>
        <v>1767.2</v>
      </c>
      <c r="P219">
        <f t="shared" si="141"/>
        <v>1767.2</v>
      </c>
      <c r="Q219">
        <f t="shared" si="142"/>
        <v>0</v>
      </c>
      <c r="R219">
        <f t="shared" si="143"/>
        <v>0</v>
      </c>
      <c r="S219">
        <f t="shared" si="144"/>
        <v>0</v>
      </c>
      <c r="T219">
        <f t="shared" si="145"/>
        <v>0</v>
      </c>
      <c r="U219">
        <f t="shared" si="146"/>
        <v>0</v>
      </c>
      <c r="V219">
        <f t="shared" si="147"/>
        <v>0</v>
      </c>
      <c r="W219">
        <f t="shared" si="148"/>
        <v>0</v>
      </c>
      <c r="X219">
        <f t="shared" si="149"/>
        <v>0</v>
      </c>
      <c r="Y219">
        <f t="shared" si="150"/>
        <v>0</v>
      </c>
      <c r="AA219">
        <v>53286460</v>
      </c>
      <c r="AB219">
        <f t="shared" si="151"/>
        <v>104.99</v>
      </c>
      <c r="AC219">
        <f t="shared" si="152"/>
        <v>104.99</v>
      </c>
      <c r="AD219">
        <f t="shared" si="153"/>
        <v>0</v>
      </c>
      <c r="AE219">
        <f t="shared" si="154"/>
        <v>0</v>
      </c>
      <c r="AF219">
        <f t="shared" si="155"/>
        <v>0</v>
      </c>
      <c r="AG219">
        <f t="shared" si="156"/>
        <v>0</v>
      </c>
      <c r="AH219">
        <f t="shared" si="157"/>
        <v>0</v>
      </c>
      <c r="AI219">
        <f t="shared" si="158"/>
        <v>0</v>
      </c>
      <c r="AJ219">
        <f t="shared" si="159"/>
        <v>0</v>
      </c>
      <c r="AK219">
        <v>104.99</v>
      </c>
      <c r="AL219">
        <v>104.99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1</v>
      </c>
      <c r="AW219">
        <v>1</v>
      </c>
      <c r="AZ219">
        <v>1</v>
      </c>
      <c r="BA219">
        <v>1</v>
      </c>
      <c r="BB219">
        <v>1</v>
      </c>
      <c r="BC219">
        <v>5.26</v>
      </c>
      <c r="BD219" t="s">
        <v>3</v>
      </c>
      <c r="BE219" t="s">
        <v>3</v>
      </c>
      <c r="BF219" t="s">
        <v>3</v>
      </c>
      <c r="BG219" t="s">
        <v>3</v>
      </c>
      <c r="BH219">
        <v>3</v>
      </c>
      <c r="BI219">
        <v>1</v>
      </c>
      <c r="BJ219" t="s">
        <v>285</v>
      </c>
      <c r="BM219">
        <v>1617</v>
      </c>
      <c r="BN219">
        <v>0</v>
      </c>
      <c r="BO219" t="s">
        <v>283</v>
      </c>
      <c r="BP219">
        <v>1</v>
      </c>
      <c r="BQ219">
        <v>200</v>
      </c>
      <c r="BR219">
        <v>0</v>
      </c>
      <c r="BS219">
        <v>1</v>
      </c>
      <c r="BT219">
        <v>1</v>
      </c>
      <c r="BU219">
        <v>1</v>
      </c>
      <c r="BV219">
        <v>1</v>
      </c>
      <c r="BW219">
        <v>1</v>
      </c>
      <c r="BX219">
        <v>1</v>
      </c>
      <c r="BY219" t="s">
        <v>3</v>
      </c>
      <c r="BZ219">
        <v>0</v>
      </c>
      <c r="CA219">
        <v>0</v>
      </c>
      <c r="CE219">
        <v>30</v>
      </c>
      <c r="CF219">
        <v>0</v>
      </c>
      <c r="CG219">
        <v>0</v>
      </c>
      <c r="CM219">
        <v>0</v>
      </c>
      <c r="CN219" t="s">
        <v>3</v>
      </c>
      <c r="CO219">
        <v>0</v>
      </c>
      <c r="CP219">
        <f t="shared" si="160"/>
        <v>1767.2</v>
      </c>
      <c r="CQ219">
        <f t="shared" si="161"/>
        <v>552.25</v>
      </c>
      <c r="CR219">
        <f t="shared" si="162"/>
        <v>0</v>
      </c>
      <c r="CS219">
        <f t="shared" si="163"/>
        <v>0</v>
      </c>
      <c r="CT219">
        <f t="shared" si="164"/>
        <v>0</v>
      </c>
      <c r="CU219">
        <f t="shared" si="165"/>
        <v>0</v>
      </c>
      <c r="CV219">
        <f t="shared" si="166"/>
        <v>0</v>
      </c>
      <c r="CW219">
        <f t="shared" si="167"/>
        <v>0</v>
      </c>
      <c r="CX219">
        <f t="shared" si="168"/>
        <v>0</v>
      </c>
      <c r="CY219">
        <f>S219*(BZ219/100)</f>
        <v>0</v>
      </c>
      <c r="CZ219">
        <f>S219*(CA219/100)</f>
        <v>0</v>
      </c>
      <c r="DC219" t="s">
        <v>3</v>
      </c>
      <c r="DD219" t="s">
        <v>3</v>
      </c>
      <c r="DE219" t="s">
        <v>3</v>
      </c>
      <c r="DF219" t="s">
        <v>3</v>
      </c>
      <c r="DG219" t="s">
        <v>3</v>
      </c>
      <c r="DH219" t="s">
        <v>3</v>
      </c>
      <c r="DI219" t="s">
        <v>3</v>
      </c>
      <c r="DJ219" t="s">
        <v>3</v>
      </c>
      <c r="DK219" t="s">
        <v>3</v>
      </c>
      <c r="DL219" t="s">
        <v>3</v>
      </c>
      <c r="DM219" t="s">
        <v>3</v>
      </c>
      <c r="DN219">
        <v>0</v>
      </c>
      <c r="DO219">
        <v>0</v>
      </c>
      <c r="DP219">
        <v>1</v>
      </c>
      <c r="DQ219">
        <v>1</v>
      </c>
      <c r="DU219">
        <v>1007</v>
      </c>
      <c r="DV219" t="s">
        <v>51</v>
      </c>
      <c r="DW219" t="s">
        <v>51</v>
      </c>
      <c r="DX219">
        <v>1</v>
      </c>
      <c r="EE219">
        <v>52540237</v>
      </c>
      <c r="EF219">
        <v>200</v>
      </c>
      <c r="EG219" t="s">
        <v>286</v>
      </c>
      <c r="EH219">
        <v>0</v>
      </c>
      <c r="EI219" t="s">
        <v>3</v>
      </c>
      <c r="EJ219">
        <v>1</v>
      </c>
      <c r="EK219">
        <v>1617</v>
      </c>
      <c r="EL219" t="s">
        <v>287</v>
      </c>
      <c r="EM219" t="s">
        <v>288</v>
      </c>
      <c r="EO219" t="s">
        <v>3</v>
      </c>
      <c r="EQ219">
        <v>131072</v>
      </c>
      <c r="ER219">
        <v>104.99</v>
      </c>
      <c r="ES219">
        <v>104.99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FQ219">
        <v>0</v>
      </c>
      <c r="FR219">
        <f t="shared" si="169"/>
        <v>0</v>
      </c>
      <c r="FS219">
        <v>0</v>
      </c>
      <c r="FX219">
        <v>0</v>
      </c>
      <c r="FY219">
        <v>0</v>
      </c>
      <c r="GA219" t="s">
        <v>3</v>
      </c>
      <c r="GD219">
        <v>0</v>
      </c>
      <c r="GF219">
        <v>2069056849</v>
      </c>
      <c r="GG219">
        <v>2</v>
      </c>
      <c r="GH219">
        <v>1</v>
      </c>
      <c r="GI219">
        <v>2</v>
      </c>
      <c r="GJ219">
        <v>0</v>
      </c>
      <c r="GK219">
        <f>ROUND(R219*(S12)/100,2)</f>
        <v>0</v>
      </c>
      <c r="GL219">
        <f t="shared" si="170"/>
        <v>0</v>
      </c>
      <c r="GM219">
        <f t="shared" si="171"/>
        <v>1767.2</v>
      </c>
      <c r="GN219">
        <f t="shared" si="172"/>
        <v>1767.2</v>
      </c>
      <c r="GO219">
        <f t="shared" si="173"/>
        <v>0</v>
      </c>
      <c r="GP219">
        <f t="shared" si="174"/>
        <v>0</v>
      </c>
      <c r="GR219">
        <v>0</v>
      </c>
      <c r="GS219">
        <v>0</v>
      </c>
      <c r="GT219">
        <v>0</v>
      </c>
      <c r="GU219" t="s">
        <v>3</v>
      </c>
      <c r="GV219">
        <f t="shared" si="175"/>
        <v>0</v>
      </c>
      <c r="GW219">
        <v>1</v>
      </c>
      <c r="GX219">
        <f t="shared" si="176"/>
        <v>0</v>
      </c>
      <c r="HA219">
        <v>0</v>
      </c>
      <c r="HB219">
        <v>0</v>
      </c>
      <c r="HC219">
        <f t="shared" si="177"/>
        <v>0</v>
      </c>
      <c r="HE219" t="s">
        <v>3</v>
      </c>
      <c r="HF219" t="s">
        <v>3</v>
      </c>
      <c r="IK219">
        <v>0</v>
      </c>
    </row>
    <row r="220" spans="1:245" x14ac:dyDescent="0.2">
      <c r="A220">
        <v>17</v>
      </c>
      <c r="B220">
        <v>1</v>
      </c>
      <c r="C220">
        <f>ROW(SmtRes!A194)</f>
        <v>194</v>
      </c>
      <c r="D220">
        <f>ROW(EtalonRes!A187)</f>
        <v>187</v>
      </c>
      <c r="E220" t="s">
        <v>289</v>
      </c>
      <c r="F220" t="s">
        <v>290</v>
      </c>
      <c r="G220" t="s">
        <v>291</v>
      </c>
      <c r="H220" t="s">
        <v>292</v>
      </c>
      <c r="I220">
        <f>ROUND((((30/100)*18)/18*4)/2,9)</f>
        <v>0.6</v>
      </c>
      <c r="J220">
        <v>0</v>
      </c>
      <c r="O220">
        <f t="shared" si="140"/>
        <v>198.02</v>
      </c>
      <c r="P220">
        <f t="shared" si="141"/>
        <v>0.55000000000000004</v>
      </c>
      <c r="Q220">
        <f t="shared" si="142"/>
        <v>138</v>
      </c>
      <c r="R220">
        <f t="shared" si="143"/>
        <v>27.13</v>
      </c>
      <c r="S220">
        <f t="shared" si="144"/>
        <v>59.47</v>
      </c>
      <c r="T220">
        <f t="shared" si="145"/>
        <v>0</v>
      </c>
      <c r="U220">
        <f t="shared" si="146"/>
        <v>4.2</v>
      </c>
      <c r="V220">
        <f t="shared" si="147"/>
        <v>0</v>
      </c>
      <c r="W220">
        <f t="shared" si="148"/>
        <v>0</v>
      </c>
      <c r="X220">
        <f t="shared" si="149"/>
        <v>66.61</v>
      </c>
      <c r="Y220">
        <f t="shared" si="150"/>
        <v>41.63</v>
      </c>
      <c r="AA220">
        <v>53286459</v>
      </c>
      <c r="AB220">
        <f t="shared" si="151"/>
        <v>330.03</v>
      </c>
      <c r="AC220">
        <f t="shared" si="152"/>
        <v>0.91</v>
      </c>
      <c r="AD220">
        <f t="shared" si="153"/>
        <v>230</v>
      </c>
      <c r="AE220">
        <f t="shared" si="154"/>
        <v>45.21</v>
      </c>
      <c r="AF220">
        <f t="shared" si="155"/>
        <v>99.12</v>
      </c>
      <c r="AG220">
        <f t="shared" si="156"/>
        <v>0</v>
      </c>
      <c r="AH220">
        <f t="shared" si="157"/>
        <v>7</v>
      </c>
      <c r="AI220">
        <f t="shared" si="158"/>
        <v>0</v>
      </c>
      <c r="AJ220">
        <f t="shared" si="159"/>
        <v>0</v>
      </c>
      <c r="AK220">
        <v>330.03</v>
      </c>
      <c r="AL220">
        <v>0.91</v>
      </c>
      <c r="AM220">
        <v>230</v>
      </c>
      <c r="AN220">
        <v>45.21</v>
      </c>
      <c r="AO220">
        <v>99.12</v>
      </c>
      <c r="AP220">
        <v>0</v>
      </c>
      <c r="AQ220">
        <v>7</v>
      </c>
      <c r="AR220">
        <v>0</v>
      </c>
      <c r="AS220">
        <v>0</v>
      </c>
      <c r="AT220">
        <v>112</v>
      </c>
      <c r="AU220">
        <v>70</v>
      </c>
      <c r="AV220">
        <v>1</v>
      </c>
      <c r="AW220">
        <v>1</v>
      </c>
      <c r="AZ220">
        <v>1</v>
      </c>
      <c r="BA220">
        <v>1</v>
      </c>
      <c r="BB220">
        <v>1</v>
      </c>
      <c r="BC220">
        <v>1</v>
      </c>
      <c r="BD220" t="s">
        <v>3</v>
      </c>
      <c r="BE220" t="s">
        <v>3</v>
      </c>
      <c r="BF220" t="s">
        <v>3</v>
      </c>
      <c r="BG220" t="s">
        <v>3</v>
      </c>
      <c r="BH220">
        <v>0</v>
      </c>
      <c r="BI220">
        <v>2</v>
      </c>
      <c r="BJ220" t="s">
        <v>293</v>
      </c>
      <c r="BM220">
        <v>341</v>
      </c>
      <c r="BN220">
        <v>0</v>
      </c>
      <c r="BO220" t="s">
        <v>3</v>
      </c>
      <c r="BP220">
        <v>0</v>
      </c>
      <c r="BQ220">
        <v>40</v>
      </c>
      <c r="BR220">
        <v>0</v>
      </c>
      <c r="BS220">
        <v>1</v>
      </c>
      <c r="BT220">
        <v>1</v>
      </c>
      <c r="BU220">
        <v>1</v>
      </c>
      <c r="BV220">
        <v>1</v>
      </c>
      <c r="BW220">
        <v>1</v>
      </c>
      <c r="BX220">
        <v>1</v>
      </c>
      <c r="BY220" t="s">
        <v>3</v>
      </c>
      <c r="BZ220">
        <v>112</v>
      </c>
      <c r="CA220">
        <v>70</v>
      </c>
      <c r="CE220">
        <v>30</v>
      </c>
      <c r="CF220">
        <v>0</v>
      </c>
      <c r="CG220">
        <v>0</v>
      </c>
      <c r="CM220">
        <v>0</v>
      </c>
      <c r="CN220" t="s">
        <v>3</v>
      </c>
      <c r="CO220">
        <v>0</v>
      </c>
      <c r="CP220">
        <f t="shared" si="160"/>
        <v>198.02</v>
      </c>
      <c r="CQ220">
        <f t="shared" si="161"/>
        <v>0.91</v>
      </c>
      <c r="CR220">
        <f t="shared" si="162"/>
        <v>230</v>
      </c>
      <c r="CS220">
        <f t="shared" si="163"/>
        <v>45.21</v>
      </c>
      <c r="CT220">
        <f t="shared" si="164"/>
        <v>99.12</v>
      </c>
      <c r="CU220">
        <f t="shared" si="165"/>
        <v>0</v>
      </c>
      <c r="CV220">
        <f t="shared" si="166"/>
        <v>7</v>
      </c>
      <c r="CW220">
        <f t="shared" si="167"/>
        <v>0</v>
      </c>
      <c r="CX220">
        <f t="shared" si="168"/>
        <v>0</v>
      </c>
      <c r="CY220">
        <f>((S220*BZ220)/100)</f>
        <v>66.606399999999994</v>
      </c>
      <c r="CZ220">
        <f>((S220*CA220)/100)</f>
        <v>41.628999999999998</v>
      </c>
      <c r="DC220" t="s">
        <v>3</v>
      </c>
      <c r="DD220" t="s">
        <v>3</v>
      </c>
      <c r="DE220" t="s">
        <v>3</v>
      </c>
      <c r="DF220" t="s">
        <v>3</v>
      </c>
      <c r="DG220" t="s">
        <v>3</v>
      </c>
      <c r="DH220" t="s">
        <v>3</v>
      </c>
      <c r="DI220" t="s">
        <v>3</v>
      </c>
      <c r="DJ220" t="s">
        <v>3</v>
      </c>
      <c r="DK220" t="s">
        <v>3</v>
      </c>
      <c r="DL220" t="s">
        <v>3</v>
      </c>
      <c r="DM220" t="s">
        <v>3</v>
      </c>
      <c r="DN220">
        <v>0</v>
      </c>
      <c r="DO220">
        <v>0</v>
      </c>
      <c r="DP220">
        <v>1</v>
      </c>
      <c r="DQ220">
        <v>1</v>
      </c>
      <c r="DU220">
        <v>1013</v>
      </c>
      <c r="DV220" t="s">
        <v>292</v>
      </c>
      <c r="DW220" t="s">
        <v>292</v>
      </c>
      <c r="DX220">
        <v>1</v>
      </c>
      <c r="EE220">
        <v>52538961</v>
      </c>
      <c r="EF220">
        <v>40</v>
      </c>
      <c r="EG220" t="s">
        <v>202</v>
      </c>
      <c r="EH220">
        <v>0</v>
      </c>
      <c r="EI220" t="s">
        <v>3</v>
      </c>
      <c r="EJ220">
        <v>2</v>
      </c>
      <c r="EK220">
        <v>341</v>
      </c>
      <c r="EL220" t="s">
        <v>294</v>
      </c>
      <c r="EM220" t="s">
        <v>295</v>
      </c>
      <c r="EO220" t="s">
        <v>3</v>
      </c>
      <c r="EQ220">
        <v>131072</v>
      </c>
      <c r="ER220">
        <v>330.03</v>
      </c>
      <c r="ES220">
        <v>0.91</v>
      </c>
      <c r="ET220">
        <v>230</v>
      </c>
      <c r="EU220">
        <v>45.21</v>
      </c>
      <c r="EV220">
        <v>99.12</v>
      </c>
      <c r="EW220">
        <v>7</v>
      </c>
      <c r="EX220">
        <v>0</v>
      </c>
      <c r="EY220">
        <v>0</v>
      </c>
      <c r="FQ220">
        <v>0</v>
      </c>
      <c r="FR220">
        <f t="shared" si="169"/>
        <v>0</v>
      </c>
      <c r="FS220">
        <v>0</v>
      </c>
      <c r="FX220">
        <v>112</v>
      </c>
      <c r="FY220">
        <v>70</v>
      </c>
      <c r="GA220" t="s">
        <v>3</v>
      </c>
      <c r="GD220">
        <v>0</v>
      </c>
      <c r="GF220">
        <v>852641552</v>
      </c>
      <c r="GG220">
        <v>2</v>
      </c>
      <c r="GH220">
        <v>1</v>
      </c>
      <c r="GI220">
        <v>-2</v>
      </c>
      <c r="GJ220">
        <v>0</v>
      </c>
      <c r="GK220">
        <f>ROUND(R220*(R12)/100,2)</f>
        <v>47.48</v>
      </c>
      <c r="GL220">
        <f t="shared" si="170"/>
        <v>0</v>
      </c>
      <c r="GM220">
        <f t="shared" si="171"/>
        <v>353.74</v>
      </c>
      <c r="GN220">
        <f t="shared" si="172"/>
        <v>0</v>
      </c>
      <c r="GO220">
        <f t="shared" si="173"/>
        <v>353.74</v>
      </c>
      <c r="GP220">
        <f t="shared" si="174"/>
        <v>0</v>
      </c>
      <c r="GR220">
        <v>0</v>
      </c>
      <c r="GS220">
        <v>0</v>
      </c>
      <c r="GT220">
        <v>0</v>
      </c>
      <c r="GU220" t="s">
        <v>3</v>
      </c>
      <c r="GV220">
        <f t="shared" si="175"/>
        <v>0</v>
      </c>
      <c r="GW220">
        <v>1</v>
      </c>
      <c r="GX220">
        <f t="shared" si="176"/>
        <v>0</v>
      </c>
      <c r="HA220">
        <v>0</v>
      </c>
      <c r="HB220">
        <v>0</v>
      </c>
      <c r="HC220">
        <f t="shared" si="177"/>
        <v>0</v>
      </c>
      <c r="HE220" t="s">
        <v>3</v>
      </c>
      <c r="HF220" t="s">
        <v>3</v>
      </c>
      <c r="IK220">
        <v>0</v>
      </c>
    </row>
    <row r="221" spans="1:245" x14ac:dyDescent="0.2">
      <c r="A221">
        <v>17</v>
      </c>
      <c r="B221">
        <v>1</v>
      </c>
      <c r="C221">
        <f>ROW(SmtRes!A196)</f>
        <v>196</v>
      </c>
      <c r="D221">
        <f>ROW(EtalonRes!A188)</f>
        <v>188</v>
      </c>
      <c r="E221" t="s">
        <v>289</v>
      </c>
      <c r="F221" t="s">
        <v>290</v>
      </c>
      <c r="G221" t="s">
        <v>291</v>
      </c>
      <c r="H221" t="s">
        <v>292</v>
      </c>
      <c r="I221">
        <f>ROUND((((30/100)*18)/18*4)/2,9)</f>
        <v>0.6</v>
      </c>
      <c r="J221">
        <v>0</v>
      </c>
      <c r="O221">
        <f t="shared" si="140"/>
        <v>2788.87</v>
      </c>
      <c r="P221">
        <f t="shared" si="141"/>
        <v>3.2</v>
      </c>
      <c r="Q221">
        <f t="shared" si="142"/>
        <v>1309.6199999999999</v>
      </c>
      <c r="R221">
        <f t="shared" si="143"/>
        <v>673.37</v>
      </c>
      <c r="S221">
        <f t="shared" si="144"/>
        <v>1476.05</v>
      </c>
      <c r="T221">
        <f t="shared" si="145"/>
        <v>0</v>
      </c>
      <c r="U221">
        <f t="shared" si="146"/>
        <v>4.2</v>
      </c>
      <c r="V221">
        <f t="shared" si="147"/>
        <v>0</v>
      </c>
      <c r="W221">
        <f t="shared" si="148"/>
        <v>0</v>
      </c>
      <c r="X221">
        <f t="shared" si="149"/>
        <v>1328.45</v>
      </c>
      <c r="Y221">
        <f t="shared" si="150"/>
        <v>634.70000000000005</v>
      </c>
      <c r="AA221">
        <v>53286460</v>
      </c>
      <c r="AB221">
        <f t="shared" si="151"/>
        <v>330.03</v>
      </c>
      <c r="AC221">
        <f t="shared" si="152"/>
        <v>0.91</v>
      </c>
      <c r="AD221">
        <f t="shared" si="153"/>
        <v>230</v>
      </c>
      <c r="AE221">
        <f t="shared" si="154"/>
        <v>45.21</v>
      </c>
      <c r="AF221">
        <f t="shared" si="155"/>
        <v>99.12</v>
      </c>
      <c r="AG221">
        <f t="shared" si="156"/>
        <v>0</v>
      </c>
      <c r="AH221">
        <f t="shared" si="157"/>
        <v>7</v>
      </c>
      <c r="AI221">
        <f t="shared" si="158"/>
        <v>0</v>
      </c>
      <c r="AJ221">
        <f t="shared" si="159"/>
        <v>0</v>
      </c>
      <c r="AK221">
        <v>330.03</v>
      </c>
      <c r="AL221">
        <v>0.91</v>
      </c>
      <c r="AM221">
        <v>230</v>
      </c>
      <c r="AN221">
        <v>45.21</v>
      </c>
      <c r="AO221">
        <v>99.12</v>
      </c>
      <c r="AP221">
        <v>0</v>
      </c>
      <c r="AQ221">
        <v>7</v>
      </c>
      <c r="AR221">
        <v>0</v>
      </c>
      <c r="AS221">
        <v>0</v>
      </c>
      <c r="AT221">
        <v>90</v>
      </c>
      <c r="AU221">
        <v>43</v>
      </c>
      <c r="AV221">
        <v>1</v>
      </c>
      <c r="AW221">
        <v>1</v>
      </c>
      <c r="AZ221">
        <v>1</v>
      </c>
      <c r="BA221">
        <v>24.82</v>
      </c>
      <c r="BB221">
        <v>9.49</v>
      </c>
      <c r="BC221">
        <v>5.82</v>
      </c>
      <c r="BD221" t="s">
        <v>3</v>
      </c>
      <c r="BE221" t="s">
        <v>3</v>
      </c>
      <c r="BF221" t="s">
        <v>3</v>
      </c>
      <c r="BG221" t="s">
        <v>3</v>
      </c>
      <c r="BH221">
        <v>0</v>
      </c>
      <c r="BI221">
        <v>2</v>
      </c>
      <c r="BJ221" t="s">
        <v>293</v>
      </c>
      <c r="BM221">
        <v>341</v>
      </c>
      <c r="BN221">
        <v>0</v>
      </c>
      <c r="BO221" t="s">
        <v>290</v>
      </c>
      <c r="BP221">
        <v>1</v>
      </c>
      <c r="BQ221">
        <v>40</v>
      </c>
      <c r="BR221">
        <v>0</v>
      </c>
      <c r="BS221">
        <v>24.82</v>
      </c>
      <c r="BT221">
        <v>1</v>
      </c>
      <c r="BU221">
        <v>1</v>
      </c>
      <c r="BV221">
        <v>1</v>
      </c>
      <c r="BW221">
        <v>1</v>
      </c>
      <c r="BX221">
        <v>1</v>
      </c>
      <c r="BY221" t="s">
        <v>3</v>
      </c>
      <c r="BZ221">
        <v>90</v>
      </c>
      <c r="CA221">
        <v>43</v>
      </c>
      <c r="CE221">
        <v>30</v>
      </c>
      <c r="CF221">
        <v>0</v>
      </c>
      <c r="CG221">
        <v>0</v>
      </c>
      <c r="CM221">
        <v>0</v>
      </c>
      <c r="CN221" t="s">
        <v>3</v>
      </c>
      <c r="CO221">
        <v>0</v>
      </c>
      <c r="CP221">
        <f t="shared" si="160"/>
        <v>2788.87</v>
      </c>
      <c r="CQ221">
        <f t="shared" si="161"/>
        <v>5.3</v>
      </c>
      <c r="CR221">
        <f t="shared" si="162"/>
        <v>2182.6999999999998</v>
      </c>
      <c r="CS221">
        <f t="shared" si="163"/>
        <v>1122.1099999999999</v>
      </c>
      <c r="CT221">
        <f t="shared" si="164"/>
        <v>2460.16</v>
      </c>
      <c r="CU221">
        <f t="shared" si="165"/>
        <v>0</v>
      </c>
      <c r="CV221">
        <f t="shared" si="166"/>
        <v>7</v>
      </c>
      <c r="CW221">
        <f t="shared" si="167"/>
        <v>0</v>
      </c>
      <c r="CX221">
        <f t="shared" si="168"/>
        <v>0</v>
      </c>
      <c r="CY221">
        <f>S221*(BZ221/100)</f>
        <v>1328.4449999999999</v>
      </c>
      <c r="CZ221">
        <f>S221*(CA221/100)</f>
        <v>634.70150000000001</v>
      </c>
      <c r="DC221" t="s">
        <v>3</v>
      </c>
      <c r="DD221" t="s">
        <v>3</v>
      </c>
      <c r="DE221" t="s">
        <v>3</v>
      </c>
      <c r="DF221" t="s">
        <v>3</v>
      </c>
      <c r="DG221" t="s">
        <v>3</v>
      </c>
      <c r="DH221" t="s">
        <v>3</v>
      </c>
      <c r="DI221" t="s">
        <v>3</v>
      </c>
      <c r="DJ221" t="s">
        <v>3</v>
      </c>
      <c r="DK221" t="s">
        <v>3</v>
      </c>
      <c r="DL221" t="s">
        <v>3</v>
      </c>
      <c r="DM221" t="s">
        <v>3</v>
      </c>
      <c r="DN221">
        <v>112</v>
      </c>
      <c r="DO221">
        <v>70</v>
      </c>
      <c r="DP221">
        <v>1</v>
      </c>
      <c r="DQ221">
        <v>1</v>
      </c>
      <c r="DU221">
        <v>1013</v>
      </c>
      <c r="DV221" t="s">
        <v>292</v>
      </c>
      <c r="DW221" t="s">
        <v>292</v>
      </c>
      <c r="DX221">
        <v>1</v>
      </c>
      <c r="EE221">
        <v>52538961</v>
      </c>
      <c r="EF221">
        <v>40</v>
      </c>
      <c r="EG221" t="s">
        <v>202</v>
      </c>
      <c r="EH221">
        <v>0</v>
      </c>
      <c r="EI221" t="s">
        <v>3</v>
      </c>
      <c r="EJ221">
        <v>2</v>
      </c>
      <c r="EK221">
        <v>341</v>
      </c>
      <c r="EL221" t="s">
        <v>294</v>
      </c>
      <c r="EM221" t="s">
        <v>295</v>
      </c>
      <c r="EO221" t="s">
        <v>3</v>
      </c>
      <c r="EQ221">
        <v>131072</v>
      </c>
      <c r="ER221">
        <v>330.03</v>
      </c>
      <c r="ES221">
        <v>0.91</v>
      </c>
      <c r="ET221">
        <v>230</v>
      </c>
      <c r="EU221">
        <v>45.21</v>
      </c>
      <c r="EV221">
        <v>99.12</v>
      </c>
      <c r="EW221">
        <v>7</v>
      </c>
      <c r="EX221">
        <v>0</v>
      </c>
      <c r="EY221">
        <v>0</v>
      </c>
      <c r="FQ221">
        <v>0</v>
      </c>
      <c r="FR221">
        <f t="shared" si="169"/>
        <v>0</v>
      </c>
      <c r="FS221">
        <v>0</v>
      </c>
      <c r="FX221">
        <v>112</v>
      </c>
      <c r="FY221">
        <v>70</v>
      </c>
      <c r="GA221" t="s">
        <v>3</v>
      </c>
      <c r="GD221">
        <v>0</v>
      </c>
      <c r="GF221">
        <v>852641552</v>
      </c>
      <c r="GG221">
        <v>2</v>
      </c>
      <c r="GH221">
        <v>1</v>
      </c>
      <c r="GI221">
        <v>2</v>
      </c>
      <c r="GJ221">
        <v>0</v>
      </c>
      <c r="GK221">
        <f>ROUND(R221*(S12)/100,2)</f>
        <v>1057.19</v>
      </c>
      <c r="GL221">
        <f t="shared" si="170"/>
        <v>0</v>
      </c>
      <c r="GM221">
        <f t="shared" si="171"/>
        <v>5809.21</v>
      </c>
      <c r="GN221">
        <f t="shared" si="172"/>
        <v>0</v>
      </c>
      <c r="GO221">
        <f t="shared" si="173"/>
        <v>5809.21</v>
      </c>
      <c r="GP221">
        <f t="shared" si="174"/>
        <v>0</v>
      </c>
      <c r="GR221">
        <v>0</v>
      </c>
      <c r="GS221">
        <v>0</v>
      </c>
      <c r="GT221">
        <v>0</v>
      </c>
      <c r="GU221" t="s">
        <v>3</v>
      </c>
      <c r="GV221">
        <f t="shared" si="175"/>
        <v>0</v>
      </c>
      <c r="GW221">
        <v>1</v>
      </c>
      <c r="GX221">
        <f t="shared" si="176"/>
        <v>0</v>
      </c>
      <c r="HA221">
        <v>0</v>
      </c>
      <c r="HB221">
        <v>0</v>
      </c>
      <c r="HC221">
        <f t="shared" si="177"/>
        <v>0</v>
      </c>
      <c r="HE221" t="s">
        <v>3</v>
      </c>
      <c r="HF221" t="s">
        <v>3</v>
      </c>
      <c r="IK221">
        <v>0</v>
      </c>
    </row>
    <row r="222" spans="1:245" x14ac:dyDescent="0.2">
      <c r="A222">
        <v>18</v>
      </c>
      <c r="B222">
        <v>1</v>
      </c>
      <c r="C222">
        <v>194</v>
      </c>
      <c r="E222" t="s">
        <v>296</v>
      </c>
      <c r="F222" t="s">
        <v>297</v>
      </c>
      <c r="G222" t="s">
        <v>298</v>
      </c>
      <c r="H222" t="s">
        <v>299</v>
      </c>
      <c r="I222">
        <f>I220*J222</f>
        <v>60</v>
      </c>
      <c r="J222">
        <v>100</v>
      </c>
      <c r="O222">
        <f t="shared" si="140"/>
        <v>990</v>
      </c>
      <c r="P222">
        <f t="shared" si="141"/>
        <v>990</v>
      </c>
      <c r="Q222">
        <f t="shared" si="142"/>
        <v>0</v>
      </c>
      <c r="R222">
        <f t="shared" si="143"/>
        <v>0</v>
      </c>
      <c r="S222">
        <f t="shared" si="144"/>
        <v>0</v>
      </c>
      <c r="T222">
        <f t="shared" si="145"/>
        <v>0</v>
      </c>
      <c r="U222">
        <f t="shared" si="146"/>
        <v>0</v>
      </c>
      <c r="V222">
        <f t="shared" si="147"/>
        <v>0</v>
      </c>
      <c r="W222">
        <f t="shared" si="148"/>
        <v>0</v>
      </c>
      <c r="X222">
        <f t="shared" si="149"/>
        <v>0</v>
      </c>
      <c r="Y222">
        <f t="shared" si="150"/>
        <v>0</v>
      </c>
      <c r="AA222">
        <v>53286459</v>
      </c>
      <c r="AB222">
        <f t="shared" si="151"/>
        <v>16.5</v>
      </c>
      <c r="AC222">
        <f t="shared" si="152"/>
        <v>16.5</v>
      </c>
      <c r="AD222">
        <f t="shared" si="153"/>
        <v>0</v>
      </c>
      <c r="AE222">
        <f t="shared" si="154"/>
        <v>0</v>
      </c>
      <c r="AF222">
        <f t="shared" si="155"/>
        <v>0</v>
      </c>
      <c r="AG222">
        <f t="shared" si="156"/>
        <v>0</v>
      </c>
      <c r="AH222">
        <f t="shared" si="157"/>
        <v>0</v>
      </c>
      <c r="AI222">
        <f t="shared" si="158"/>
        <v>0</v>
      </c>
      <c r="AJ222">
        <f t="shared" si="159"/>
        <v>0</v>
      </c>
      <c r="AK222">
        <v>16.5</v>
      </c>
      <c r="AL222">
        <v>16.5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112</v>
      </c>
      <c r="AU222">
        <v>70</v>
      </c>
      <c r="AV222">
        <v>1</v>
      </c>
      <c r="AW222">
        <v>1</v>
      </c>
      <c r="AZ222">
        <v>1</v>
      </c>
      <c r="BA222">
        <v>1</v>
      </c>
      <c r="BB222">
        <v>1</v>
      </c>
      <c r="BC222">
        <v>1</v>
      </c>
      <c r="BD222" t="s">
        <v>3</v>
      </c>
      <c r="BE222" t="s">
        <v>3</v>
      </c>
      <c r="BF222" t="s">
        <v>3</v>
      </c>
      <c r="BG222" t="s">
        <v>3</v>
      </c>
      <c r="BH222">
        <v>3</v>
      </c>
      <c r="BI222">
        <v>2</v>
      </c>
      <c r="BJ222" t="s">
        <v>300</v>
      </c>
      <c r="BM222">
        <v>341</v>
      </c>
      <c r="BN222">
        <v>0</v>
      </c>
      <c r="BO222" t="s">
        <v>3</v>
      </c>
      <c r="BP222">
        <v>0</v>
      </c>
      <c r="BQ222">
        <v>40</v>
      </c>
      <c r="BR222">
        <v>0</v>
      </c>
      <c r="BS222">
        <v>1</v>
      </c>
      <c r="BT222">
        <v>1</v>
      </c>
      <c r="BU222">
        <v>1</v>
      </c>
      <c r="BV222">
        <v>1</v>
      </c>
      <c r="BW222">
        <v>1</v>
      </c>
      <c r="BX222">
        <v>1</v>
      </c>
      <c r="BY222" t="s">
        <v>3</v>
      </c>
      <c r="BZ222">
        <v>112</v>
      </c>
      <c r="CA222">
        <v>70</v>
      </c>
      <c r="CE222">
        <v>30</v>
      </c>
      <c r="CF222">
        <v>0</v>
      </c>
      <c r="CG222">
        <v>0</v>
      </c>
      <c r="CM222">
        <v>0</v>
      </c>
      <c r="CN222" t="s">
        <v>3</v>
      </c>
      <c r="CO222">
        <v>0</v>
      </c>
      <c r="CP222">
        <f t="shared" si="160"/>
        <v>990</v>
      </c>
      <c r="CQ222">
        <f t="shared" si="161"/>
        <v>16.5</v>
      </c>
      <c r="CR222">
        <f t="shared" si="162"/>
        <v>0</v>
      </c>
      <c r="CS222">
        <f t="shared" si="163"/>
        <v>0</v>
      </c>
      <c r="CT222">
        <f t="shared" si="164"/>
        <v>0</v>
      </c>
      <c r="CU222">
        <f t="shared" si="165"/>
        <v>0</v>
      </c>
      <c r="CV222">
        <f t="shared" si="166"/>
        <v>0</v>
      </c>
      <c r="CW222">
        <f t="shared" si="167"/>
        <v>0</v>
      </c>
      <c r="CX222">
        <f t="shared" si="168"/>
        <v>0</v>
      </c>
      <c r="CY222">
        <f>((S222*BZ222)/100)</f>
        <v>0</v>
      </c>
      <c r="CZ222">
        <f>((S222*CA222)/100)</f>
        <v>0</v>
      </c>
      <c r="DC222" t="s">
        <v>3</v>
      </c>
      <c r="DD222" t="s">
        <v>3</v>
      </c>
      <c r="DE222" t="s">
        <v>3</v>
      </c>
      <c r="DF222" t="s">
        <v>3</v>
      </c>
      <c r="DG222" t="s">
        <v>3</v>
      </c>
      <c r="DH222" t="s">
        <v>3</v>
      </c>
      <c r="DI222" t="s">
        <v>3</v>
      </c>
      <c r="DJ222" t="s">
        <v>3</v>
      </c>
      <c r="DK222" t="s">
        <v>3</v>
      </c>
      <c r="DL222" t="s">
        <v>3</v>
      </c>
      <c r="DM222" t="s">
        <v>3</v>
      </c>
      <c r="DN222">
        <v>0</v>
      </c>
      <c r="DO222">
        <v>0</v>
      </c>
      <c r="DP222">
        <v>1</v>
      </c>
      <c r="DQ222">
        <v>1</v>
      </c>
      <c r="DU222">
        <v>1003</v>
      </c>
      <c r="DV222" t="s">
        <v>299</v>
      </c>
      <c r="DW222" t="s">
        <v>299</v>
      </c>
      <c r="DX222">
        <v>1</v>
      </c>
      <c r="EE222">
        <v>52538961</v>
      </c>
      <c r="EF222">
        <v>40</v>
      </c>
      <c r="EG222" t="s">
        <v>202</v>
      </c>
      <c r="EH222">
        <v>0</v>
      </c>
      <c r="EI222" t="s">
        <v>3</v>
      </c>
      <c r="EJ222">
        <v>2</v>
      </c>
      <c r="EK222">
        <v>341</v>
      </c>
      <c r="EL222" t="s">
        <v>294</v>
      </c>
      <c r="EM222" t="s">
        <v>295</v>
      </c>
      <c r="EO222" t="s">
        <v>3</v>
      </c>
      <c r="EQ222">
        <v>0</v>
      </c>
      <c r="ER222">
        <v>16.5</v>
      </c>
      <c r="ES222">
        <v>16.5</v>
      </c>
      <c r="ET222">
        <v>0</v>
      </c>
      <c r="EU222">
        <v>0</v>
      </c>
      <c r="EV222">
        <v>0</v>
      </c>
      <c r="EW222">
        <v>0</v>
      </c>
      <c r="EX222">
        <v>0</v>
      </c>
      <c r="FQ222">
        <v>0</v>
      </c>
      <c r="FR222">
        <f t="shared" si="169"/>
        <v>0</v>
      </c>
      <c r="FS222">
        <v>0</v>
      </c>
      <c r="FX222">
        <v>112</v>
      </c>
      <c r="FY222">
        <v>70</v>
      </c>
      <c r="GA222" t="s">
        <v>3</v>
      </c>
      <c r="GD222">
        <v>0</v>
      </c>
      <c r="GF222">
        <v>1369383771</v>
      </c>
      <c r="GG222">
        <v>2</v>
      </c>
      <c r="GH222">
        <v>1</v>
      </c>
      <c r="GI222">
        <v>-2</v>
      </c>
      <c r="GJ222">
        <v>0</v>
      </c>
      <c r="GK222">
        <f>ROUND(R222*(R12)/100,2)</f>
        <v>0</v>
      </c>
      <c r="GL222">
        <f t="shared" si="170"/>
        <v>0</v>
      </c>
      <c r="GM222">
        <f t="shared" si="171"/>
        <v>990</v>
      </c>
      <c r="GN222">
        <f t="shared" si="172"/>
        <v>0</v>
      </c>
      <c r="GO222">
        <f t="shared" si="173"/>
        <v>990</v>
      </c>
      <c r="GP222">
        <f t="shared" si="174"/>
        <v>0</v>
      </c>
      <c r="GR222">
        <v>0</v>
      </c>
      <c r="GS222">
        <v>3</v>
      </c>
      <c r="GT222">
        <v>0</v>
      </c>
      <c r="GU222" t="s">
        <v>3</v>
      </c>
      <c r="GV222">
        <f t="shared" si="175"/>
        <v>0</v>
      </c>
      <c r="GW222">
        <v>1</v>
      </c>
      <c r="GX222">
        <f t="shared" si="176"/>
        <v>0</v>
      </c>
      <c r="HA222">
        <v>0</v>
      </c>
      <c r="HB222">
        <v>0</v>
      </c>
      <c r="HC222">
        <f t="shared" si="177"/>
        <v>0</v>
      </c>
      <c r="HE222" t="s">
        <v>3</v>
      </c>
      <c r="HF222" t="s">
        <v>3</v>
      </c>
      <c r="IK222">
        <v>0</v>
      </c>
    </row>
    <row r="223" spans="1:245" x14ac:dyDescent="0.2">
      <c r="A223">
        <v>18</v>
      </c>
      <c r="B223">
        <v>1</v>
      </c>
      <c r="C223">
        <v>196</v>
      </c>
      <c r="E223" t="s">
        <v>296</v>
      </c>
      <c r="F223" t="s">
        <v>297</v>
      </c>
      <c r="G223" t="s">
        <v>298</v>
      </c>
      <c r="H223" t="s">
        <v>299</v>
      </c>
      <c r="I223">
        <f>I221*J223</f>
        <v>60</v>
      </c>
      <c r="J223">
        <v>100</v>
      </c>
      <c r="O223">
        <f t="shared" si="140"/>
        <v>4068.9</v>
      </c>
      <c r="P223">
        <f t="shared" si="141"/>
        <v>4068.9</v>
      </c>
      <c r="Q223">
        <f t="shared" si="142"/>
        <v>0</v>
      </c>
      <c r="R223">
        <f t="shared" si="143"/>
        <v>0</v>
      </c>
      <c r="S223">
        <f t="shared" si="144"/>
        <v>0</v>
      </c>
      <c r="T223">
        <f t="shared" si="145"/>
        <v>0</v>
      </c>
      <c r="U223">
        <f t="shared" si="146"/>
        <v>0</v>
      </c>
      <c r="V223">
        <f t="shared" si="147"/>
        <v>0</v>
      </c>
      <c r="W223">
        <f t="shared" si="148"/>
        <v>0</v>
      </c>
      <c r="X223">
        <f t="shared" si="149"/>
        <v>0</v>
      </c>
      <c r="Y223">
        <f t="shared" si="150"/>
        <v>0</v>
      </c>
      <c r="AA223">
        <v>53286460</v>
      </c>
      <c r="AB223">
        <f t="shared" si="151"/>
        <v>16.5</v>
      </c>
      <c r="AC223">
        <f t="shared" si="152"/>
        <v>16.5</v>
      </c>
      <c r="AD223">
        <f t="shared" si="153"/>
        <v>0</v>
      </c>
      <c r="AE223">
        <f t="shared" si="154"/>
        <v>0</v>
      </c>
      <c r="AF223">
        <f t="shared" si="155"/>
        <v>0</v>
      </c>
      <c r="AG223">
        <f t="shared" si="156"/>
        <v>0</v>
      </c>
      <c r="AH223">
        <f t="shared" si="157"/>
        <v>0</v>
      </c>
      <c r="AI223">
        <f t="shared" si="158"/>
        <v>0</v>
      </c>
      <c r="AJ223">
        <f t="shared" si="159"/>
        <v>0</v>
      </c>
      <c r="AK223">
        <v>16.5</v>
      </c>
      <c r="AL223">
        <v>16.5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1</v>
      </c>
      <c r="AW223">
        <v>1</v>
      </c>
      <c r="AZ223">
        <v>1</v>
      </c>
      <c r="BA223">
        <v>1</v>
      </c>
      <c r="BB223">
        <v>1</v>
      </c>
      <c r="BC223">
        <v>4.1100000000000003</v>
      </c>
      <c r="BD223" t="s">
        <v>3</v>
      </c>
      <c r="BE223" t="s">
        <v>3</v>
      </c>
      <c r="BF223" t="s">
        <v>3</v>
      </c>
      <c r="BG223" t="s">
        <v>3</v>
      </c>
      <c r="BH223">
        <v>3</v>
      </c>
      <c r="BI223">
        <v>2</v>
      </c>
      <c r="BJ223" t="s">
        <v>300</v>
      </c>
      <c r="BM223">
        <v>341</v>
      </c>
      <c r="BN223">
        <v>0</v>
      </c>
      <c r="BO223" t="s">
        <v>297</v>
      </c>
      <c r="BP223">
        <v>1</v>
      </c>
      <c r="BQ223">
        <v>40</v>
      </c>
      <c r="BR223">
        <v>0</v>
      </c>
      <c r="BS223">
        <v>1</v>
      </c>
      <c r="BT223">
        <v>1</v>
      </c>
      <c r="BU223">
        <v>1</v>
      </c>
      <c r="BV223">
        <v>1</v>
      </c>
      <c r="BW223">
        <v>1</v>
      </c>
      <c r="BX223">
        <v>1</v>
      </c>
      <c r="BY223" t="s">
        <v>3</v>
      </c>
      <c r="BZ223">
        <v>0</v>
      </c>
      <c r="CA223">
        <v>0</v>
      </c>
      <c r="CE223">
        <v>30</v>
      </c>
      <c r="CF223">
        <v>0</v>
      </c>
      <c r="CG223">
        <v>0</v>
      </c>
      <c r="CM223">
        <v>0</v>
      </c>
      <c r="CN223" t="s">
        <v>3</v>
      </c>
      <c r="CO223">
        <v>0</v>
      </c>
      <c r="CP223">
        <f t="shared" si="160"/>
        <v>4068.9</v>
      </c>
      <c r="CQ223">
        <f t="shared" si="161"/>
        <v>67.819999999999993</v>
      </c>
      <c r="CR223">
        <f t="shared" si="162"/>
        <v>0</v>
      </c>
      <c r="CS223">
        <f t="shared" si="163"/>
        <v>0</v>
      </c>
      <c r="CT223">
        <f t="shared" si="164"/>
        <v>0</v>
      </c>
      <c r="CU223">
        <f t="shared" si="165"/>
        <v>0</v>
      </c>
      <c r="CV223">
        <f t="shared" si="166"/>
        <v>0</v>
      </c>
      <c r="CW223">
        <f t="shared" si="167"/>
        <v>0</v>
      </c>
      <c r="CX223">
        <f t="shared" si="168"/>
        <v>0</v>
      </c>
      <c r="CY223">
        <f>S223*(BZ223/100)</f>
        <v>0</v>
      </c>
      <c r="CZ223">
        <f>S223*(CA223/100)</f>
        <v>0</v>
      </c>
      <c r="DC223" t="s">
        <v>3</v>
      </c>
      <c r="DD223" t="s">
        <v>3</v>
      </c>
      <c r="DE223" t="s">
        <v>3</v>
      </c>
      <c r="DF223" t="s">
        <v>3</v>
      </c>
      <c r="DG223" t="s">
        <v>3</v>
      </c>
      <c r="DH223" t="s">
        <v>3</v>
      </c>
      <c r="DI223" t="s">
        <v>3</v>
      </c>
      <c r="DJ223" t="s">
        <v>3</v>
      </c>
      <c r="DK223" t="s">
        <v>3</v>
      </c>
      <c r="DL223" t="s">
        <v>3</v>
      </c>
      <c r="DM223" t="s">
        <v>3</v>
      </c>
      <c r="DN223">
        <v>112</v>
      </c>
      <c r="DO223">
        <v>70</v>
      </c>
      <c r="DP223">
        <v>1</v>
      </c>
      <c r="DQ223">
        <v>1</v>
      </c>
      <c r="DU223">
        <v>1003</v>
      </c>
      <c r="DV223" t="s">
        <v>299</v>
      </c>
      <c r="DW223" t="s">
        <v>299</v>
      </c>
      <c r="DX223">
        <v>1</v>
      </c>
      <c r="EE223">
        <v>52538961</v>
      </c>
      <c r="EF223">
        <v>40</v>
      </c>
      <c r="EG223" t="s">
        <v>202</v>
      </c>
      <c r="EH223">
        <v>0</v>
      </c>
      <c r="EI223" t="s">
        <v>3</v>
      </c>
      <c r="EJ223">
        <v>2</v>
      </c>
      <c r="EK223">
        <v>341</v>
      </c>
      <c r="EL223" t="s">
        <v>294</v>
      </c>
      <c r="EM223" t="s">
        <v>295</v>
      </c>
      <c r="EO223" t="s">
        <v>3</v>
      </c>
      <c r="EQ223">
        <v>0</v>
      </c>
      <c r="ER223">
        <v>16.5</v>
      </c>
      <c r="ES223">
        <v>16.5</v>
      </c>
      <c r="ET223">
        <v>0</v>
      </c>
      <c r="EU223">
        <v>0</v>
      </c>
      <c r="EV223">
        <v>0</v>
      </c>
      <c r="EW223">
        <v>0</v>
      </c>
      <c r="EX223">
        <v>0</v>
      </c>
      <c r="FQ223">
        <v>0</v>
      </c>
      <c r="FR223">
        <f t="shared" si="169"/>
        <v>0</v>
      </c>
      <c r="FS223">
        <v>0</v>
      </c>
      <c r="FX223">
        <v>112</v>
      </c>
      <c r="FY223">
        <v>70</v>
      </c>
      <c r="GA223" t="s">
        <v>3</v>
      </c>
      <c r="GD223">
        <v>0</v>
      </c>
      <c r="GF223">
        <v>1369383771</v>
      </c>
      <c r="GG223">
        <v>2</v>
      </c>
      <c r="GH223">
        <v>1</v>
      </c>
      <c r="GI223">
        <v>2</v>
      </c>
      <c r="GJ223">
        <v>0</v>
      </c>
      <c r="GK223">
        <f>ROUND(R223*(S12)/100,2)</f>
        <v>0</v>
      </c>
      <c r="GL223">
        <f t="shared" si="170"/>
        <v>0</v>
      </c>
      <c r="GM223">
        <f t="shared" si="171"/>
        <v>4068.9</v>
      </c>
      <c r="GN223">
        <f t="shared" si="172"/>
        <v>0</v>
      </c>
      <c r="GO223">
        <f t="shared" si="173"/>
        <v>4068.9</v>
      </c>
      <c r="GP223">
        <f t="shared" si="174"/>
        <v>0</v>
      </c>
      <c r="GR223">
        <v>0</v>
      </c>
      <c r="GS223">
        <v>3</v>
      </c>
      <c r="GT223">
        <v>0</v>
      </c>
      <c r="GU223" t="s">
        <v>3</v>
      </c>
      <c r="GV223">
        <f t="shared" si="175"/>
        <v>0</v>
      </c>
      <c r="GW223">
        <v>1</v>
      </c>
      <c r="GX223">
        <f t="shared" si="176"/>
        <v>0</v>
      </c>
      <c r="HA223">
        <v>0</v>
      </c>
      <c r="HB223">
        <v>0</v>
      </c>
      <c r="HC223">
        <f t="shared" si="177"/>
        <v>0</v>
      </c>
      <c r="HE223" t="s">
        <v>3</v>
      </c>
      <c r="HF223" t="s">
        <v>3</v>
      </c>
      <c r="IK223">
        <v>0</v>
      </c>
    </row>
    <row r="224" spans="1:245" x14ac:dyDescent="0.2">
      <c r="A224">
        <v>17</v>
      </c>
      <c r="B224">
        <v>1</v>
      </c>
      <c r="C224">
        <f>ROW(SmtRes!A197)</f>
        <v>197</v>
      </c>
      <c r="D224">
        <f>ROW(EtalonRes!A189)</f>
        <v>189</v>
      </c>
      <c r="E224" t="s">
        <v>301</v>
      </c>
      <c r="F224" t="s">
        <v>302</v>
      </c>
      <c r="G224" t="s">
        <v>303</v>
      </c>
      <c r="H224" t="s">
        <v>304</v>
      </c>
      <c r="I224">
        <f>ROUND((((30/100)*18)/18*4)/2,9)</f>
        <v>0.6</v>
      </c>
      <c r="J224">
        <v>0</v>
      </c>
      <c r="O224">
        <f t="shared" si="140"/>
        <v>166.19</v>
      </c>
      <c r="P224">
        <f t="shared" si="141"/>
        <v>21.63</v>
      </c>
      <c r="Q224">
        <f t="shared" si="142"/>
        <v>27.67</v>
      </c>
      <c r="R224">
        <f t="shared" si="143"/>
        <v>6.22</v>
      </c>
      <c r="S224">
        <f t="shared" si="144"/>
        <v>116.89</v>
      </c>
      <c r="T224">
        <f t="shared" si="145"/>
        <v>0</v>
      </c>
      <c r="U224">
        <f t="shared" si="146"/>
        <v>9.48</v>
      </c>
      <c r="V224">
        <f t="shared" si="147"/>
        <v>0</v>
      </c>
      <c r="W224">
        <f t="shared" si="148"/>
        <v>0</v>
      </c>
      <c r="X224">
        <f t="shared" si="149"/>
        <v>130.91999999999999</v>
      </c>
      <c r="Y224">
        <f t="shared" si="150"/>
        <v>81.819999999999993</v>
      </c>
      <c r="AA224">
        <v>53286459</v>
      </c>
      <c r="AB224">
        <f t="shared" si="151"/>
        <v>276.97000000000003</v>
      </c>
      <c r="AC224">
        <f t="shared" si="152"/>
        <v>36.049999999999997</v>
      </c>
      <c r="AD224">
        <f t="shared" si="153"/>
        <v>46.11</v>
      </c>
      <c r="AE224">
        <f t="shared" si="154"/>
        <v>10.36</v>
      </c>
      <c r="AF224">
        <f t="shared" si="155"/>
        <v>194.81</v>
      </c>
      <c r="AG224">
        <f t="shared" si="156"/>
        <v>0</v>
      </c>
      <c r="AH224">
        <f t="shared" si="157"/>
        <v>15.8</v>
      </c>
      <c r="AI224">
        <f t="shared" si="158"/>
        <v>0</v>
      </c>
      <c r="AJ224">
        <f t="shared" si="159"/>
        <v>0</v>
      </c>
      <c r="AK224">
        <v>276.97000000000003</v>
      </c>
      <c r="AL224">
        <v>36.049999999999997</v>
      </c>
      <c r="AM224">
        <v>46.11</v>
      </c>
      <c r="AN224">
        <v>10.36</v>
      </c>
      <c r="AO224">
        <v>194.81</v>
      </c>
      <c r="AP224">
        <v>0</v>
      </c>
      <c r="AQ224">
        <v>15.8</v>
      </c>
      <c r="AR224">
        <v>0</v>
      </c>
      <c r="AS224">
        <v>0</v>
      </c>
      <c r="AT224">
        <v>112</v>
      </c>
      <c r="AU224">
        <v>70</v>
      </c>
      <c r="AV224">
        <v>1</v>
      </c>
      <c r="AW224">
        <v>1</v>
      </c>
      <c r="AZ224">
        <v>1</v>
      </c>
      <c r="BA224">
        <v>1</v>
      </c>
      <c r="BB224">
        <v>1</v>
      </c>
      <c r="BC224">
        <v>1</v>
      </c>
      <c r="BD224" t="s">
        <v>3</v>
      </c>
      <c r="BE224" t="s">
        <v>3</v>
      </c>
      <c r="BF224" t="s">
        <v>3</v>
      </c>
      <c r="BG224" t="s">
        <v>3</v>
      </c>
      <c r="BH224">
        <v>0</v>
      </c>
      <c r="BI224">
        <v>2</v>
      </c>
      <c r="BJ224" t="s">
        <v>305</v>
      </c>
      <c r="BM224">
        <v>318</v>
      </c>
      <c r="BN224">
        <v>0</v>
      </c>
      <c r="BO224" t="s">
        <v>3</v>
      </c>
      <c r="BP224">
        <v>0</v>
      </c>
      <c r="BQ224">
        <v>40</v>
      </c>
      <c r="BR224">
        <v>0</v>
      </c>
      <c r="BS224">
        <v>1</v>
      </c>
      <c r="BT224">
        <v>1</v>
      </c>
      <c r="BU224">
        <v>1</v>
      </c>
      <c r="BV224">
        <v>1</v>
      </c>
      <c r="BW224">
        <v>1</v>
      </c>
      <c r="BX224">
        <v>1</v>
      </c>
      <c r="BY224" t="s">
        <v>3</v>
      </c>
      <c r="BZ224">
        <v>112</v>
      </c>
      <c r="CA224">
        <v>70</v>
      </c>
      <c r="CE224">
        <v>30</v>
      </c>
      <c r="CF224">
        <v>0</v>
      </c>
      <c r="CG224">
        <v>0</v>
      </c>
      <c r="CM224">
        <v>0</v>
      </c>
      <c r="CN224" t="s">
        <v>3</v>
      </c>
      <c r="CO224">
        <v>0</v>
      </c>
      <c r="CP224">
        <f t="shared" si="160"/>
        <v>166.19</v>
      </c>
      <c r="CQ224">
        <f t="shared" si="161"/>
        <v>36.049999999999997</v>
      </c>
      <c r="CR224">
        <f t="shared" si="162"/>
        <v>46.11</v>
      </c>
      <c r="CS224">
        <f t="shared" si="163"/>
        <v>10.36</v>
      </c>
      <c r="CT224">
        <f t="shared" si="164"/>
        <v>194.81</v>
      </c>
      <c r="CU224">
        <f t="shared" si="165"/>
        <v>0</v>
      </c>
      <c r="CV224">
        <f t="shared" si="166"/>
        <v>15.8</v>
      </c>
      <c r="CW224">
        <f t="shared" si="167"/>
        <v>0</v>
      </c>
      <c r="CX224">
        <f t="shared" si="168"/>
        <v>0</v>
      </c>
      <c r="CY224">
        <f>((S224*BZ224)/100)</f>
        <v>130.91679999999999</v>
      </c>
      <c r="CZ224">
        <f>((S224*CA224)/100)</f>
        <v>81.823000000000008</v>
      </c>
      <c r="DC224" t="s">
        <v>3</v>
      </c>
      <c r="DD224" t="s">
        <v>3</v>
      </c>
      <c r="DE224" t="s">
        <v>3</v>
      </c>
      <c r="DF224" t="s">
        <v>3</v>
      </c>
      <c r="DG224" t="s">
        <v>3</v>
      </c>
      <c r="DH224" t="s">
        <v>3</v>
      </c>
      <c r="DI224" t="s">
        <v>3</v>
      </c>
      <c r="DJ224" t="s">
        <v>3</v>
      </c>
      <c r="DK224" t="s">
        <v>3</v>
      </c>
      <c r="DL224" t="s">
        <v>3</v>
      </c>
      <c r="DM224" t="s">
        <v>3</v>
      </c>
      <c r="DN224">
        <v>0</v>
      </c>
      <c r="DO224">
        <v>0</v>
      </c>
      <c r="DP224">
        <v>1</v>
      </c>
      <c r="DQ224">
        <v>1</v>
      </c>
      <c r="DU224">
        <v>1013</v>
      </c>
      <c r="DV224" t="s">
        <v>304</v>
      </c>
      <c r="DW224" t="s">
        <v>304</v>
      </c>
      <c r="DX224">
        <v>1</v>
      </c>
      <c r="EE224">
        <v>52538938</v>
      </c>
      <c r="EF224">
        <v>40</v>
      </c>
      <c r="EG224" t="s">
        <v>202</v>
      </c>
      <c r="EH224">
        <v>0</v>
      </c>
      <c r="EI224" t="s">
        <v>3</v>
      </c>
      <c r="EJ224">
        <v>2</v>
      </c>
      <c r="EK224">
        <v>318</v>
      </c>
      <c r="EL224" t="s">
        <v>253</v>
      </c>
      <c r="EM224" t="s">
        <v>254</v>
      </c>
      <c r="EO224" t="s">
        <v>3</v>
      </c>
      <c r="EQ224">
        <v>1703936</v>
      </c>
      <c r="ER224">
        <v>276.97000000000003</v>
      </c>
      <c r="ES224">
        <v>36.049999999999997</v>
      </c>
      <c r="ET224">
        <v>46.11</v>
      </c>
      <c r="EU224">
        <v>10.36</v>
      </c>
      <c r="EV224">
        <v>194.81</v>
      </c>
      <c r="EW224">
        <v>15.8</v>
      </c>
      <c r="EX224">
        <v>0</v>
      </c>
      <c r="EY224">
        <v>0</v>
      </c>
      <c r="FQ224">
        <v>0</v>
      </c>
      <c r="FR224">
        <f t="shared" si="169"/>
        <v>0</v>
      </c>
      <c r="FS224">
        <v>0</v>
      </c>
      <c r="FX224">
        <v>112</v>
      </c>
      <c r="FY224">
        <v>70</v>
      </c>
      <c r="GA224" t="s">
        <v>3</v>
      </c>
      <c r="GD224">
        <v>0</v>
      </c>
      <c r="GF224">
        <v>-243628578</v>
      </c>
      <c r="GG224">
        <v>2</v>
      </c>
      <c r="GH224">
        <v>1</v>
      </c>
      <c r="GI224">
        <v>-2</v>
      </c>
      <c r="GJ224">
        <v>0</v>
      </c>
      <c r="GK224">
        <f>ROUND(R224*(R12)/100,2)</f>
        <v>10.89</v>
      </c>
      <c r="GL224">
        <f t="shared" si="170"/>
        <v>0</v>
      </c>
      <c r="GM224">
        <f t="shared" si="171"/>
        <v>389.82</v>
      </c>
      <c r="GN224">
        <f t="shared" si="172"/>
        <v>0</v>
      </c>
      <c r="GO224">
        <f t="shared" si="173"/>
        <v>389.82</v>
      </c>
      <c r="GP224">
        <f t="shared" si="174"/>
        <v>0</v>
      </c>
      <c r="GR224">
        <v>0</v>
      </c>
      <c r="GS224">
        <v>0</v>
      </c>
      <c r="GT224">
        <v>0</v>
      </c>
      <c r="GU224" t="s">
        <v>3</v>
      </c>
      <c r="GV224">
        <f t="shared" si="175"/>
        <v>0</v>
      </c>
      <c r="GW224">
        <v>1</v>
      </c>
      <c r="GX224">
        <f t="shared" si="176"/>
        <v>0</v>
      </c>
      <c r="HA224">
        <v>0</v>
      </c>
      <c r="HB224">
        <v>0</v>
      </c>
      <c r="HC224">
        <f t="shared" si="177"/>
        <v>0</v>
      </c>
      <c r="HE224" t="s">
        <v>3</v>
      </c>
      <c r="HF224" t="s">
        <v>3</v>
      </c>
      <c r="IK224">
        <v>0</v>
      </c>
    </row>
    <row r="225" spans="1:245" x14ac:dyDescent="0.2">
      <c r="A225">
        <v>17</v>
      </c>
      <c r="B225">
        <v>1</v>
      </c>
      <c r="C225">
        <f>ROW(SmtRes!A198)</f>
        <v>198</v>
      </c>
      <c r="D225">
        <f>ROW(EtalonRes!A190)</f>
        <v>190</v>
      </c>
      <c r="E225" t="s">
        <v>301</v>
      </c>
      <c r="F225" t="s">
        <v>302</v>
      </c>
      <c r="G225" t="s">
        <v>303</v>
      </c>
      <c r="H225" t="s">
        <v>304</v>
      </c>
      <c r="I225">
        <f>ROUND((((30/100)*18)/18*4)/2,9)</f>
        <v>0.6</v>
      </c>
      <c r="J225">
        <v>0</v>
      </c>
      <c r="O225">
        <f t="shared" si="140"/>
        <v>3304.63</v>
      </c>
      <c r="P225">
        <f t="shared" si="141"/>
        <v>125.89</v>
      </c>
      <c r="Q225">
        <f t="shared" si="142"/>
        <v>277.52999999999997</v>
      </c>
      <c r="R225">
        <f t="shared" si="143"/>
        <v>154.38</v>
      </c>
      <c r="S225">
        <f t="shared" si="144"/>
        <v>2901.21</v>
      </c>
      <c r="T225">
        <f t="shared" si="145"/>
        <v>0</v>
      </c>
      <c r="U225">
        <f t="shared" si="146"/>
        <v>9.48</v>
      </c>
      <c r="V225">
        <f t="shared" si="147"/>
        <v>0</v>
      </c>
      <c r="W225">
        <f t="shared" si="148"/>
        <v>0</v>
      </c>
      <c r="X225">
        <f t="shared" si="149"/>
        <v>2611.09</v>
      </c>
      <c r="Y225">
        <f t="shared" si="150"/>
        <v>1247.52</v>
      </c>
      <c r="AA225">
        <v>53286460</v>
      </c>
      <c r="AB225">
        <f t="shared" si="151"/>
        <v>276.97000000000003</v>
      </c>
      <c r="AC225">
        <f t="shared" si="152"/>
        <v>36.049999999999997</v>
      </c>
      <c r="AD225">
        <f t="shared" si="153"/>
        <v>46.11</v>
      </c>
      <c r="AE225">
        <f t="shared" si="154"/>
        <v>10.36</v>
      </c>
      <c r="AF225">
        <f t="shared" si="155"/>
        <v>194.81</v>
      </c>
      <c r="AG225">
        <f t="shared" si="156"/>
        <v>0</v>
      </c>
      <c r="AH225">
        <f t="shared" si="157"/>
        <v>15.8</v>
      </c>
      <c r="AI225">
        <f t="shared" si="158"/>
        <v>0</v>
      </c>
      <c r="AJ225">
        <f t="shared" si="159"/>
        <v>0</v>
      </c>
      <c r="AK225">
        <v>276.97000000000003</v>
      </c>
      <c r="AL225">
        <v>36.049999999999997</v>
      </c>
      <c r="AM225">
        <v>46.11</v>
      </c>
      <c r="AN225">
        <v>10.36</v>
      </c>
      <c r="AO225">
        <v>194.81</v>
      </c>
      <c r="AP225">
        <v>0</v>
      </c>
      <c r="AQ225">
        <v>15.8</v>
      </c>
      <c r="AR225">
        <v>0</v>
      </c>
      <c r="AS225">
        <v>0</v>
      </c>
      <c r="AT225">
        <v>90</v>
      </c>
      <c r="AU225">
        <v>43</v>
      </c>
      <c r="AV225">
        <v>1</v>
      </c>
      <c r="AW225">
        <v>1</v>
      </c>
      <c r="AZ225">
        <v>1</v>
      </c>
      <c r="BA225">
        <v>24.82</v>
      </c>
      <c r="BB225">
        <v>10.029999999999999</v>
      </c>
      <c r="BC225">
        <v>5.82</v>
      </c>
      <c r="BD225" t="s">
        <v>3</v>
      </c>
      <c r="BE225" t="s">
        <v>3</v>
      </c>
      <c r="BF225" t="s">
        <v>3</v>
      </c>
      <c r="BG225" t="s">
        <v>3</v>
      </c>
      <c r="BH225">
        <v>0</v>
      </c>
      <c r="BI225">
        <v>2</v>
      </c>
      <c r="BJ225" t="s">
        <v>305</v>
      </c>
      <c r="BM225">
        <v>318</v>
      </c>
      <c r="BN225">
        <v>0</v>
      </c>
      <c r="BO225" t="s">
        <v>302</v>
      </c>
      <c r="BP225">
        <v>1</v>
      </c>
      <c r="BQ225">
        <v>40</v>
      </c>
      <c r="BR225">
        <v>0</v>
      </c>
      <c r="BS225">
        <v>24.82</v>
      </c>
      <c r="BT225">
        <v>1</v>
      </c>
      <c r="BU225">
        <v>1</v>
      </c>
      <c r="BV225">
        <v>1</v>
      </c>
      <c r="BW225">
        <v>1</v>
      </c>
      <c r="BX225">
        <v>1</v>
      </c>
      <c r="BY225" t="s">
        <v>3</v>
      </c>
      <c r="BZ225">
        <v>90</v>
      </c>
      <c r="CA225">
        <v>43</v>
      </c>
      <c r="CE225">
        <v>30</v>
      </c>
      <c r="CF225">
        <v>0</v>
      </c>
      <c r="CG225">
        <v>0</v>
      </c>
      <c r="CM225">
        <v>0</v>
      </c>
      <c r="CN225" t="s">
        <v>3</v>
      </c>
      <c r="CO225">
        <v>0</v>
      </c>
      <c r="CP225">
        <f t="shared" si="160"/>
        <v>3304.63</v>
      </c>
      <c r="CQ225">
        <f t="shared" si="161"/>
        <v>209.81</v>
      </c>
      <c r="CR225">
        <f t="shared" si="162"/>
        <v>462.48</v>
      </c>
      <c r="CS225">
        <f t="shared" si="163"/>
        <v>257.14</v>
      </c>
      <c r="CT225">
        <f t="shared" si="164"/>
        <v>4835.18</v>
      </c>
      <c r="CU225">
        <f t="shared" si="165"/>
        <v>0</v>
      </c>
      <c r="CV225">
        <f t="shared" si="166"/>
        <v>15.8</v>
      </c>
      <c r="CW225">
        <f t="shared" si="167"/>
        <v>0</v>
      </c>
      <c r="CX225">
        <f t="shared" si="168"/>
        <v>0</v>
      </c>
      <c r="CY225">
        <f>S225*(BZ225/100)</f>
        <v>2611.0889999999999</v>
      </c>
      <c r="CZ225">
        <f>S225*(CA225/100)</f>
        <v>1247.5202999999999</v>
      </c>
      <c r="DC225" t="s">
        <v>3</v>
      </c>
      <c r="DD225" t="s">
        <v>3</v>
      </c>
      <c r="DE225" t="s">
        <v>3</v>
      </c>
      <c r="DF225" t="s">
        <v>3</v>
      </c>
      <c r="DG225" t="s">
        <v>3</v>
      </c>
      <c r="DH225" t="s">
        <v>3</v>
      </c>
      <c r="DI225" t="s">
        <v>3</v>
      </c>
      <c r="DJ225" t="s">
        <v>3</v>
      </c>
      <c r="DK225" t="s">
        <v>3</v>
      </c>
      <c r="DL225" t="s">
        <v>3</v>
      </c>
      <c r="DM225" t="s">
        <v>3</v>
      </c>
      <c r="DN225">
        <v>112</v>
      </c>
      <c r="DO225">
        <v>70</v>
      </c>
      <c r="DP225">
        <v>1</v>
      </c>
      <c r="DQ225">
        <v>1</v>
      </c>
      <c r="DU225">
        <v>1013</v>
      </c>
      <c r="DV225" t="s">
        <v>304</v>
      </c>
      <c r="DW225" t="s">
        <v>304</v>
      </c>
      <c r="DX225">
        <v>1</v>
      </c>
      <c r="EE225">
        <v>52538938</v>
      </c>
      <c r="EF225">
        <v>40</v>
      </c>
      <c r="EG225" t="s">
        <v>202</v>
      </c>
      <c r="EH225">
        <v>0</v>
      </c>
      <c r="EI225" t="s">
        <v>3</v>
      </c>
      <c r="EJ225">
        <v>2</v>
      </c>
      <c r="EK225">
        <v>318</v>
      </c>
      <c r="EL225" t="s">
        <v>253</v>
      </c>
      <c r="EM225" t="s">
        <v>254</v>
      </c>
      <c r="EO225" t="s">
        <v>3</v>
      </c>
      <c r="EQ225">
        <v>1703936</v>
      </c>
      <c r="ER225">
        <v>276.97000000000003</v>
      </c>
      <c r="ES225">
        <v>36.049999999999997</v>
      </c>
      <c r="ET225">
        <v>46.11</v>
      </c>
      <c r="EU225">
        <v>10.36</v>
      </c>
      <c r="EV225">
        <v>194.81</v>
      </c>
      <c r="EW225">
        <v>15.8</v>
      </c>
      <c r="EX225">
        <v>0</v>
      </c>
      <c r="EY225">
        <v>0</v>
      </c>
      <c r="FQ225">
        <v>0</v>
      </c>
      <c r="FR225">
        <f t="shared" si="169"/>
        <v>0</v>
      </c>
      <c r="FS225">
        <v>0</v>
      </c>
      <c r="FX225">
        <v>112</v>
      </c>
      <c r="FY225">
        <v>70</v>
      </c>
      <c r="GA225" t="s">
        <v>3</v>
      </c>
      <c r="GD225">
        <v>0</v>
      </c>
      <c r="GF225">
        <v>-243628578</v>
      </c>
      <c r="GG225">
        <v>2</v>
      </c>
      <c r="GH225">
        <v>1</v>
      </c>
      <c r="GI225">
        <v>2</v>
      </c>
      <c r="GJ225">
        <v>0</v>
      </c>
      <c r="GK225">
        <f>ROUND(R225*(S12)/100,2)</f>
        <v>242.38</v>
      </c>
      <c r="GL225">
        <f t="shared" si="170"/>
        <v>0</v>
      </c>
      <c r="GM225">
        <f t="shared" si="171"/>
        <v>7405.62</v>
      </c>
      <c r="GN225">
        <f t="shared" si="172"/>
        <v>0</v>
      </c>
      <c r="GO225">
        <f t="shared" si="173"/>
        <v>7405.62</v>
      </c>
      <c r="GP225">
        <f t="shared" si="174"/>
        <v>0</v>
      </c>
      <c r="GR225">
        <v>0</v>
      </c>
      <c r="GS225">
        <v>0</v>
      </c>
      <c r="GT225">
        <v>0</v>
      </c>
      <c r="GU225" t="s">
        <v>3</v>
      </c>
      <c r="GV225">
        <f t="shared" si="175"/>
        <v>0</v>
      </c>
      <c r="GW225">
        <v>1</v>
      </c>
      <c r="GX225">
        <f t="shared" si="176"/>
        <v>0</v>
      </c>
      <c r="HA225">
        <v>0</v>
      </c>
      <c r="HB225">
        <v>0</v>
      </c>
      <c r="HC225">
        <f t="shared" si="177"/>
        <v>0</v>
      </c>
      <c r="HE225" t="s">
        <v>3</v>
      </c>
      <c r="HF225" t="s">
        <v>3</v>
      </c>
      <c r="IK225">
        <v>0</v>
      </c>
    </row>
    <row r="226" spans="1:245" x14ac:dyDescent="0.2">
      <c r="A226">
        <v>17</v>
      </c>
      <c r="B226">
        <v>1</v>
      </c>
      <c r="E226" t="s">
        <v>306</v>
      </c>
      <c r="F226" t="s">
        <v>307</v>
      </c>
      <c r="G226" t="s">
        <v>308</v>
      </c>
      <c r="H226" t="s">
        <v>235</v>
      </c>
      <c r="I226">
        <v>6.1199999999999997E-2</v>
      </c>
      <c r="J226">
        <v>0</v>
      </c>
      <c r="O226">
        <f t="shared" si="140"/>
        <v>3662.12</v>
      </c>
      <c r="P226">
        <f t="shared" si="141"/>
        <v>3662.12</v>
      </c>
      <c r="Q226">
        <f t="shared" si="142"/>
        <v>0</v>
      </c>
      <c r="R226">
        <f t="shared" si="143"/>
        <v>0</v>
      </c>
      <c r="S226">
        <f t="shared" si="144"/>
        <v>0</v>
      </c>
      <c r="T226">
        <f t="shared" si="145"/>
        <v>0</v>
      </c>
      <c r="U226">
        <f t="shared" si="146"/>
        <v>0</v>
      </c>
      <c r="V226">
        <f t="shared" si="147"/>
        <v>0</v>
      </c>
      <c r="W226">
        <f t="shared" si="148"/>
        <v>0</v>
      </c>
      <c r="X226">
        <f t="shared" si="149"/>
        <v>0</v>
      </c>
      <c r="Y226">
        <f t="shared" si="150"/>
        <v>0</v>
      </c>
      <c r="AA226">
        <v>53286459</v>
      </c>
      <c r="AB226">
        <f t="shared" si="151"/>
        <v>59838.55</v>
      </c>
      <c r="AC226">
        <f t="shared" si="152"/>
        <v>59838.55</v>
      </c>
      <c r="AD226">
        <f t="shared" si="153"/>
        <v>0</v>
      </c>
      <c r="AE226">
        <f t="shared" si="154"/>
        <v>0</v>
      </c>
      <c r="AF226">
        <f t="shared" si="155"/>
        <v>0</v>
      </c>
      <c r="AG226">
        <f t="shared" si="156"/>
        <v>0</v>
      </c>
      <c r="AH226">
        <f t="shared" si="157"/>
        <v>0</v>
      </c>
      <c r="AI226">
        <f t="shared" si="158"/>
        <v>0</v>
      </c>
      <c r="AJ226">
        <f t="shared" si="159"/>
        <v>0</v>
      </c>
      <c r="AK226">
        <v>59838.55</v>
      </c>
      <c r="AL226">
        <v>59838.55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1</v>
      </c>
      <c r="AW226">
        <v>1</v>
      </c>
      <c r="AZ226">
        <v>1</v>
      </c>
      <c r="BA226">
        <v>1</v>
      </c>
      <c r="BB226">
        <v>1</v>
      </c>
      <c r="BC226">
        <v>1</v>
      </c>
      <c r="BD226" t="s">
        <v>3</v>
      </c>
      <c r="BE226" t="s">
        <v>3</v>
      </c>
      <c r="BF226" t="s">
        <v>3</v>
      </c>
      <c r="BG226" t="s">
        <v>3</v>
      </c>
      <c r="BH226">
        <v>3</v>
      </c>
      <c r="BI226">
        <v>2</v>
      </c>
      <c r="BJ226" t="s">
        <v>309</v>
      </c>
      <c r="BM226">
        <v>1618</v>
      </c>
      <c r="BN226">
        <v>0</v>
      </c>
      <c r="BO226" t="s">
        <v>3</v>
      </c>
      <c r="BP226">
        <v>0</v>
      </c>
      <c r="BQ226">
        <v>201</v>
      </c>
      <c r="BR226">
        <v>0</v>
      </c>
      <c r="BS226">
        <v>1</v>
      </c>
      <c r="BT226">
        <v>1</v>
      </c>
      <c r="BU226">
        <v>1</v>
      </c>
      <c r="BV226">
        <v>1</v>
      </c>
      <c r="BW226">
        <v>1</v>
      </c>
      <c r="BX226">
        <v>1</v>
      </c>
      <c r="BY226" t="s">
        <v>3</v>
      </c>
      <c r="BZ226">
        <v>0</v>
      </c>
      <c r="CA226">
        <v>0</v>
      </c>
      <c r="CE226">
        <v>30</v>
      </c>
      <c r="CF226">
        <v>0</v>
      </c>
      <c r="CG226">
        <v>0</v>
      </c>
      <c r="CM226">
        <v>0</v>
      </c>
      <c r="CN226" t="s">
        <v>3</v>
      </c>
      <c r="CO226">
        <v>0</v>
      </c>
      <c r="CP226">
        <f t="shared" si="160"/>
        <v>3662.12</v>
      </c>
      <c r="CQ226">
        <f t="shared" si="161"/>
        <v>59838.55</v>
      </c>
      <c r="CR226">
        <f t="shared" si="162"/>
        <v>0</v>
      </c>
      <c r="CS226">
        <f t="shared" si="163"/>
        <v>0</v>
      </c>
      <c r="CT226">
        <f t="shared" si="164"/>
        <v>0</v>
      </c>
      <c r="CU226">
        <f t="shared" si="165"/>
        <v>0</v>
      </c>
      <c r="CV226">
        <f t="shared" si="166"/>
        <v>0</v>
      </c>
      <c r="CW226">
        <f t="shared" si="167"/>
        <v>0</v>
      </c>
      <c r="CX226">
        <f t="shared" si="168"/>
        <v>0</v>
      </c>
      <c r="CY226">
        <f>((S226*BZ226)/100)</f>
        <v>0</v>
      </c>
      <c r="CZ226">
        <f>((S226*CA226)/100)</f>
        <v>0</v>
      </c>
      <c r="DC226" t="s">
        <v>3</v>
      </c>
      <c r="DD226" t="s">
        <v>3</v>
      </c>
      <c r="DE226" t="s">
        <v>3</v>
      </c>
      <c r="DF226" t="s">
        <v>3</v>
      </c>
      <c r="DG226" t="s">
        <v>3</v>
      </c>
      <c r="DH226" t="s">
        <v>3</v>
      </c>
      <c r="DI226" t="s">
        <v>3</v>
      </c>
      <c r="DJ226" t="s">
        <v>3</v>
      </c>
      <c r="DK226" t="s">
        <v>3</v>
      </c>
      <c r="DL226" t="s">
        <v>3</v>
      </c>
      <c r="DM226" t="s">
        <v>3</v>
      </c>
      <c r="DN226">
        <v>0</v>
      </c>
      <c r="DO226">
        <v>0</v>
      </c>
      <c r="DP226">
        <v>1</v>
      </c>
      <c r="DQ226">
        <v>1</v>
      </c>
      <c r="DU226">
        <v>1003</v>
      </c>
      <c r="DV226" t="s">
        <v>235</v>
      </c>
      <c r="DW226" t="s">
        <v>235</v>
      </c>
      <c r="DX226">
        <v>1000</v>
      </c>
      <c r="EE226">
        <v>52540238</v>
      </c>
      <c r="EF226">
        <v>201</v>
      </c>
      <c r="EG226" t="s">
        <v>237</v>
      </c>
      <c r="EH226">
        <v>0</v>
      </c>
      <c r="EI226" t="s">
        <v>3</v>
      </c>
      <c r="EJ226">
        <v>2</v>
      </c>
      <c r="EK226">
        <v>1618</v>
      </c>
      <c r="EL226" t="s">
        <v>238</v>
      </c>
      <c r="EM226" t="s">
        <v>239</v>
      </c>
      <c r="EO226" t="s">
        <v>3</v>
      </c>
      <c r="EQ226">
        <v>131072</v>
      </c>
      <c r="ER226">
        <v>59838.55</v>
      </c>
      <c r="ES226">
        <v>59838.55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0</v>
      </c>
      <c r="FQ226">
        <v>0</v>
      </c>
      <c r="FR226">
        <f t="shared" si="169"/>
        <v>0</v>
      </c>
      <c r="FS226">
        <v>0</v>
      </c>
      <c r="FX226">
        <v>0</v>
      </c>
      <c r="FY226">
        <v>0</v>
      </c>
      <c r="GA226" t="s">
        <v>3</v>
      </c>
      <c r="GD226">
        <v>0</v>
      </c>
      <c r="GF226">
        <v>1276428510</v>
      </c>
      <c r="GG226">
        <v>2</v>
      </c>
      <c r="GH226">
        <v>1</v>
      </c>
      <c r="GI226">
        <v>-2</v>
      </c>
      <c r="GJ226">
        <v>0</v>
      </c>
      <c r="GK226">
        <f>ROUND(R226*(R12)/100,2)</f>
        <v>0</v>
      </c>
      <c r="GL226">
        <f t="shared" si="170"/>
        <v>0</v>
      </c>
      <c r="GM226">
        <f t="shared" si="171"/>
        <v>3662.12</v>
      </c>
      <c r="GN226">
        <f t="shared" si="172"/>
        <v>0</v>
      </c>
      <c r="GO226">
        <f t="shared" si="173"/>
        <v>3662.12</v>
      </c>
      <c r="GP226">
        <f t="shared" si="174"/>
        <v>0</v>
      </c>
      <c r="GR226">
        <v>0</v>
      </c>
      <c r="GS226">
        <v>0</v>
      </c>
      <c r="GT226">
        <v>0</v>
      </c>
      <c r="GU226" t="s">
        <v>3</v>
      </c>
      <c r="GV226">
        <f t="shared" si="175"/>
        <v>0</v>
      </c>
      <c r="GW226">
        <v>1</v>
      </c>
      <c r="GX226">
        <f t="shared" si="176"/>
        <v>0</v>
      </c>
      <c r="HA226">
        <v>0</v>
      </c>
      <c r="HB226">
        <v>0</v>
      </c>
      <c r="HC226">
        <f t="shared" si="177"/>
        <v>0</v>
      </c>
      <c r="HE226" t="s">
        <v>3</v>
      </c>
      <c r="HF226" t="s">
        <v>3</v>
      </c>
      <c r="IK226">
        <v>0</v>
      </c>
    </row>
    <row r="227" spans="1:245" x14ac:dyDescent="0.2">
      <c r="A227">
        <v>17</v>
      </c>
      <c r="B227">
        <v>1</v>
      </c>
      <c r="E227" t="s">
        <v>306</v>
      </c>
      <c r="F227" t="s">
        <v>307</v>
      </c>
      <c r="G227" t="s">
        <v>308</v>
      </c>
      <c r="H227" t="s">
        <v>235</v>
      </c>
      <c r="I227">
        <v>6.1199999999999997E-2</v>
      </c>
      <c r="J227">
        <v>0</v>
      </c>
      <c r="O227">
        <f t="shared" si="140"/>
        <v>26367.26</v>
      </c>
      <c r="P227">
        <f t="shared" si="141"/>
        <v>26367.26</v>
      </c>
      <c r="Q227">
        <f t="shared" si="142"/>
        <v>0</v>
      </c>
      <c r="R227">
        <f t="shared" si="143"/>
        <v>0</v>
      </c>
      <c r="S227">
        <f t="shared" si="144"/>
        <v>0</v>
      </c>
      <c r="T227">
        <f t="shared" si="145"/>
        <v>0</v>
      </c>
      <c r="U227">
        <f t="shared" si="146"/>
        <v>0</v>
      </c>
      <c r="V227">
        <f t="shared" si="147"/>
        <v>0</v>
      </c>
      <c r="W227">
        <f t="shared" si="148"/>
        <v>0</v>
      </c>
      <c r="X227">
        <f t="shared" si="149"/>
        <v>0</v>
      </c>
      <c r="Y227">
        <f t="shared" si="150"/>
        <v>0</v>
      </c>
      <c r="AA227">
        <v>53286460</v>
      </c>
      <c r="AB227">
        <f t="shared" si="151"/>
        <v>59838.55</v>
      </c>
      <c r="AC227">
        <f t="shared" si="152"/>
        <v>59838.55</v>
      </c>
      <c r="AD227">
        <f t="shared" si="153"/>
        <v>0</v>
      </c>
      <c r="AE227">
        <f t="shared" si="154"/>
        <v>0</v>
      </c>
      <c r="AF227">
        <f t="shared" si="155"/>
        <v>0</v>
      </c>
      <c r="AG227">
        <f t="shared" si="156"/>
        <v>0</v>
      </c>
      <c r="AH227">
        <f t="shared" si="157"/>
        <v>0</v>
      </c>
      <c r="AI227">
        <f t="shared" si="158"/>
        <v>0</v>
      </c>
      <c r="AJ227">
        <f t="shared" si="159"/>
        <v>0</v>
      </c>
      <c r="AK227">
        <v>59838.55</v>
      </c>
      <c r="AL227">
        <v>59838.55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1</v>
      </c>
      <c r="AW227">
        <v>1</v>
      </c>
      <c r="AZ227">
        <v>1</v>
      </c>
      <c r="BA227">
        <v>1</v>
      </c>
      <c r="BB227">
        <v>1</v>
      </c>
      <c r="BC227">
        <v>7.2</v>
      </c>
      <c r="BD227" t="s">
        <v>3</v>
      </c>
      <c r="BE227" t="s">
        <v>3</v>
      </c>
      <c r="BF227" t="s">
        <v>3</v>
      </c>
      <c r="BG227" t="s">
        <v>3</v>
      </c>
      <c r="BH227">
        <v>3</v>
      </c>
      <c r="BI227">
        <v>2</v>
      </c>
      <c r="BJ227" t="s">
        <v>309</v>
      </c>
      <c r="BM227">
        <v>1618</v>
      </c>
      <c r="BN227">
        <v>0</v>
      </c>
      <c r="BO227" t="s">
        <v>307</v>
      </c>
      <c r="BP227">
        <v>1</v>
      </c>
      <c r="BQ227">
        <v>201</v>
      </c>
      <c r="BR227">
        <v>0</v>
      </c>
      <c r="BS227">
        <v>1</v>
      </c>
      <c r="BT227">
        <v>1</v>
      </c>
      <c r="BU227">
        <v>1</v>
      </c>
      <c r="BV227">
        <v>1</v>
      </c>
      <c r="BW227">
        <v>1</v>
      </c>
      <c r="BX227">
        <v>1</v>
      </c>
      <c r="BY227" t="s">
        <v>3</v>
      </c>
      <c r="BZ227">
        <v>0</v>
      </c>
      <c r="CA227">
        <v>0</v>
      </c>
      <c r="CE227">
        <v>30</v>
      </c>
      <c r="CF227">
        <v>0</v>
      </c>
      <c r="CG227">
        <v>0</v>
      </c>
      <c r="CM227">
        <v>0</v>
      </c>
      <c r="CN227" t="s">
        <v>3</v>
      </c>
      <c r="CO227">
        <v>0</v>
      </c>
      <c r="CP227">
        <f t="shared" si="160"/>
        <v>26367.26</v>
      </c>
      <c r="CQ227">
        <f t="shared" si="161"/>
        <v>430837.56</v>
      </c>
      <c r="CR227">
        <f t="shared" si="162"/>
        <v>0</v>
      </c>
      <c r="CS227">
        <f t="shared" si="163"/>
        <v>0</v>
      </c>
      <c r="CT227">
        <f t="shared" si="164"/>
        <v>0</v>
      </c>
      <c r="CU227">
        <f t="shared" si="165"/>
        <v>0</v>
      </c>
      <c r="CV227">
        <f t="shared" si="166"/>
        <v>0</v>
      </c>
      <c r="CW227">
        <f t="shared" si="167"/>
        <v>0</v>
      </c>
      <c r="CX227">
        <f t="shared" si="168"/>
        <v>0</v>
      </c>
      <c r="CY227">
        <f>S227*(BZ227/100)</f>
        <v>0</v>
      </c>
      <c r="CZ227">
        <f>S227*(CA227/100)</f>
        <v>0</v>
      </c>
      <c r="DC227" t="s">
        <v>3</v>
      </c>
      <c r="DD227" t="s">
        <v>3</v>
      </c>
      <c r="DE227" t="s">
        <v>3</v>
      </c>
      <c r="DF227" t="s">
        <v>3</v>
      </c>
      <c r="DG227" t="s">
        <v>3</v>
      </c>
      <c r="DH227" t="s">
        <v>3</v>
      </c>
      <c r="DI227" t="s">
        <v>3</v>
      </c>
      <c r="DJ227" t="s">
        <v>3</v>
      </c>
      <c r="DK227" t="s">
        <v>3</v>
      </c>
      <c r="DL227" t="s">
        <v>3</v>
      </c>
      <c r="DM227" t="s">
        <v>3</v>
      </c>
      <c r="DN227">
        <v>0</v>
      </c>
      <c r="DO227">
        <v>0</v>
      </c>
      <c r="DP227">
        <v>1</v>
      </c>
      <c r="DQ227">
        <v>1</v>
      </c>
      <c r="DU227">
        <v>1003</v>
      </c>
      <c r="DV227" t="s">
        <v>235</v>
      </c>
      <c r="DW227" t="s">
        <v>235</v>
      </c>
      <c r="DX227">
        <v>1000</v>
      </c>
      <c r="EE227">
        <v>52540238</v>
      </c>
      <c r="EF227">
        <v>201</v>
      </c>
      <c r="EG227" t="s">
        <v>237</v>
      </c>
      <c r="EH227">
        <v>0</v>
      </c>
      <c r="EI227" t="s">
        <v>3</v>
      </c>
      <c r="EJ227">
        <v>2</v>
      </c>
      <c r="EK227">
        <v>1618</v>
      </c>
      <c r="EL227" t="s">
        <v>238</v>
      </c>
      <c r="EM227" t="s">
        <v>239</v>
      </c>
      <c r="EO227" t="s">
        <v>3</v>
      </c>
      <c r="EQ227">
        <v>131072</v>
      </c>
      <c r="ER227">
        <v>59838.55</v>
      </c>
      <c r="ES227">
        <v>59838.55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FQ227">
        <v>0</v>
      </c>
      <c r="FR227">
        <f t="shared" si="169"/>
        <v>0</v>
      </c>
      <c r="FS227">
        <v>0</v>
      </c>
      <c r="FX227">
        <v>0</v>
      </c>
      <c r="FY227">
        <v>0</v>
      </c>
      <c r="GA227" t="s">
        <v>3</v>
      </c>
      <c r="GD227">
        <v>0</v>
      </c>
      <c r="GF227">
        <v>1276428510</v>
      </c>
      <c r="GG227">
        <v>2</v>
      </c>
      <c r="GH227">
        <v>1</v>
      </c>
      <c r="GI227">
        <v>2</v>
      </c>
      <c r="GJ227">
        <v>0</v>
      </c>
      <c r="GK227">
        <f>ROUND(R227*(S12)/100,2)</f>
        <v>0</v>
      </c>
      <c r="GL227">
        <f t="shared" si="170"/>
        <v>0</v>
      </c>
      <c r="GM227">
        <f t="shared" si="171"/>
        <v>26367.26</v>
      </c>
      <c r="GN227">
        <f t="shared" si="172"/>
        <v>0</v>
      </c>
      <c r="GO227">
        <f t="shared" si="173"/>
        <v>26367.26</v>
      </c>
      <c r="GP227">
        <f t="shared" si="174"/>
        <v>0</v>
      </c>
      <c r="GR227">
        <v>0</v>
      </c>
      <c r="GS227">
        <v>0</v>
      </c>
      <c r="GT227">
        <v>0</v>
      </c>
      <c r="GU227" t="s">
        <v>3</v>
      </c>
      <c r="GV227">
        <f t="shared" si="175"/>
        <v>0</v>
      </c>
      <c r="GW227">
        <v>1</v>
      </c>
      <c r="GX227">
        <f t="shared" si="176"/>
        <v>0</v>
      </c>
      <c r="HA227">
        <v>0</v>
      </c>
      <c r="HB227">
        <v>0</v>
      </c>
      <c r="HC227">
        <f t="shared" si="177"/>
        <v>0</v>
      </c>
      <c r="HE227" t="s">
        <v>3</v>
      </c>
      <c r="HF227" t="s">
        <v>3</v>
      </c>
      <c r="IK227">
        <v>0</v>
      </c>
    </row>
    <row r="228" spans="1:245" x14ac:dyDescent="0.2">
      <c r="A228">
        <v>17</v>
      </c>
      <c r="B228">
        <v>1</v>
      </c>
      <c r="C228">
        <f>ROW(SmtRes!A199)</f>
        <v>199</v>
      </c>
      <c r="D228">
        <f>ROW(EtalonRes!A191)</f>
        <v>191</v>
      </c>
      <c r="E228" t="s">
        <v>310</v>
      </c>
      <c r="F228" t="s">
        <v>125</v>
      </c>
      <c r="G228" t="s">
        <v>126</v>
      </c>
      <c r="H228" t="s">
        <v>37</v>
      </c>
      <c r="I228">
        <f>ROUND((((2.4/100)*18)/18*4)/2,9)</f>
        <v>4.8000000000000001E-2</v>
      </c>
      <c r="J228">
        <v>0</v>
      </c>
      <c r="O228">
        <f t="shared" si="140"/>
        <v>38.17</v>
      </c>
      <c r="P228">
        <f t="shared" si="141"/>
        <v>0</v>
      </c>
      <c r="Q228">
        <f t="shared" si="142"/>
        <v>0</v>
      </c>
      <c r="R228">
        <f t="shared" si="143"/>
        <v>0</v>
      </c>
      <c r="S228">
        <f t="shared" si="144"/>
        <v>38.17</v>
      </c>
      <c r="T228">
        <f t="shared" si="145"/>
        <v>0</v>
      </c>
      <c r="U228">
        <f t="shared" si="146"/>
        <v>3.984</v>
      </c>
      <c r="V228">
        <f t="shared" si="147"/>
        <v>0</v>
      </c>
      <c r="W228">
        <f t="shared" si="148"/>
        <v>0</v>
      </c>
      <c r="X228">
        <f t="shared" si="149"/>
        <v>34.729999999999997</v>
      </c>
      <c r="Y228">
        <f t="shared" si="150"/>
        <v>25.57</v>
      </c>
      <c r="AA228">
        <v>53286459</v>
      </c>
      <c r="AB228">
        <f t="shared" si="151"/>
        <v>795.14</v>
      </c>
      <c r="AC228">
        <f t="shared" si="152"/>
        <v>0</v>
      </c>
      <c r="AD228">
        <f t="shared" si="153"/>
        <v>0</v>
      </c>
      <c r="AE228">
        <f t="shared" si="154"/>
        <v>0</v>
      </c>
      <c r="AF228">
        <f t="shared" si="155"/>
        <v>795.14</v>
      </c>
      <c r="AG228">
        <f t="shared" si="156"/>
        <v>0</v>
      </c>
      <c r="AH228">
        <f t="shared" si="157"/>
        <v>83</v>
      </c>
      <c r="AI228">
        <f t="shared" si="158"/>
        <v>0</v>
      </c>
      <c r="AJ228">
        <f t="shared" si="159"/>
        <v>0</v>
      </c>
      <c r="AK228">
        <v>795.14</v>
      </c>
      <c r="AL228">
        <v>0</v>
      </c>
      <c r="AM228">
        <v>0</v>
      </c>
      <c r="AN228">
        <v>0</v>
      </c>
      <c r="AO228">
        <v>795.14</v>
      </c>
      <c r="AP228">
        <v>0</v>
      </c>
      <c r="AQ228">
        <v>83</v>
      </c>
      <c r="AR228">
        <v>0</v>
      </c>
      <c r="AS228">
        <v>0</v>
      </c>
      <c r="AT228">
        <v>91</v>
      </c>
      <c r="AU228">
        <v>67</v>
      </c>
      <c r="AV228">
        <v>1</v>
      </c>
      <c r="AW228">
        <v>1</v>
      </c>
      <c r="AZ228">
        <v>1</v>
      </c>
      <c r="BA228">
        <v>1</v>
      </c>
      <c r="BB228">
        <v>1</v>
      </c>
      <c r="BC228">
        <v>1</v>
      </c>
      <c r="BD228" t="s">
        <v>3</v>
      </c>
      <c r="BE228" t="s">
        <v>3</v>
      </c>
      <c r="BF228" t="s">
        <v>3</v>
      </c>
      <c r="BG228" t="s">
        <v>3</v>
      </c>
      <c r="BH228">
        <v>0</v>
      </c>
      <c r="BI228">
        <v>1</v>
      </c>
      <c r="BJ228" t="s">
        <v>127</v>
      </c>
      <c r="BM228">
        <v>393</v>
      </c>
      <c r="BN228">
        <v>0</v>
      </c>
      <c r="BO228" t="s">
        <v>3</v>
      </c>
      <c r="BP228">
        <v>0</v>
      </c>
      <c r="BQ228">
        <v>60</v>
      </c>
      <c r="BR228">
        <v>0</v>
      </c>
      <c r="BS228">
        <v>1</v>
      </c>
      <c r="BT228">
        <v>1</v>
      </c>
      <c r="BU228">
        <v>1</v>
      </c>
      <c r="BV228">
        <v>1</v>
      </c>
      <c r="BW228">
        <v>1</v>
      </c>
      <c r="BX228">
        <v>1</v>
      </c>
      <c r="BY228" t="s">
        <v>3</v>
      </c>
      <c r="BZ228">
        <v>91</v>
      </c>
      <c r="CA228">
        <v>67</v>
      </c>
      <c r="CE228">
        <v>30</v>
      </c>
      <c r="CF228">
        <v>0</v>
      </c>
      <c r="CG228">
        <v>0</v>
      </c>
      <c r="CM228">
        <v>0</v>
      </c>
      <c r="CN228" t="s">
        <v>3</v>
      </c>
      <c r="CO228">
        <v>0</v>
      </c>
      <c r="CP228">
        <f t="shared" si="160"/>
        <v>38.17</v>
      </c>
      <c r="CQ228">
        <f t="shared" si="161"/>
        <v>0</v>
      </c>
      <c r="CR228">
        <f t="shared" si="162"/>
        <v>0</v>
      </c>
      <c r="CS228">
        <f t="shared" si="163"/>
        <v>0</v>
      </c>
      <c r="CT228">
        <f t="shared" si="164"/>
        <v>795.14</v>
      </c>
      <c r="CU228">
        <f t="shared" si="165"/>
        <v>0</v>
      </c>
      <c r="CV228">
        <f t="shared" si="166"/>
        <v>83</v>
      </c>
      <c r="CW228">
        <f t="shared" si="167"/>
        <v>0</v>
      </c>
      <c r="CX228">
        <f t="shared" si="168"/>
        <v>0</v>
      </c>
      <c r="CY228">
        <f>((S228*BZ228)/100)</f>
        <v>34.734700000000004</v>
      </c>
      <c r="CZ228">
        <f>((S228*CA228)/100)</f>
        <v>25.573900000000002</v>
      </c>
      <c r="DC228" t="s">
        <v>3</v>
      </c>
      <c r="DD228" t="s">
        <v>3</v>
      </c>
      <c r="DE228" t="s">
        <v>3</v>
      </c>
      <c r="DF228" t="s">
        <v>3</v>
      </c>
      <c r="DG228" t="s">
        <v>3</v>
      </c>
      <c r="DH228" t="s">
        <v>3</v>
      </c>
      <c r="DI228" t="s">
        <v>3</v>
      </c>
      <c r="DJ228" t="s">
        <v>3</v>
      </c>
      <c r="DK228" t="s">
        <v>3</v>
      </c>
      <c r="DL228" t="s">
        <v>3</v>
      </c>
      <c r="DM228" t="s">
        <v>3</v>
      </c>
      <c r="DN228">
        <v>0</v>
      </c>
      <c r="DO228">
        <v>0</v>
      </c>
      <c r="DP228">
        <v>1</v>
      </c>
      <c r="DQ228">
        <v>1</v>
      </c>
      <c r="DU228">
        <v>1013</v>
      </c>
      <c r="DV228" t="s">
        <v>37</v>
      </c>
      <c r="DW228" t="s">
        <v>37</v>
      </c>
      <c r="DX228">
        <v>1</v>
      </c>
      <c r="EE228">
        <v>52539013</v>
      </c>
      <c r="EF228">
        <v>60</v>
      </c>
      <c r="EG228" t="s">
        <v>24</v>
      </c>
      <c r="EH228">
        <v>0</v>
      </c>
      <c r="EI228" t="s">
        <v>3</v>
      </c>
      <c r="EJ228">
        <v>1</v>
      </c>
      <c r="EK228">
        <v>393</v>
      </c>
      <c r="EL228" t="s">
        <v>128</v>
      </c>
      <c r="EM228" t="s">
        <v>129</v>
      </c>
      <c r="EO228" t="s">
        <v>3</v>
      </c>
      <c r="EQ228">
        <v>131072</v>
      </c>
      <c r="ER228">
        <v>795.14</v>
      </c>
      <c r="ES228">
        <v>0</v>
      </c>
      <c r="ET228">
        <v>0</v>
      </c>
      <c r="EU228">
        <v>0</v>
      </c>
      <c r="EV228">
        <v>795.14</v>
      </c>
      <c r="EW228">
        <v>83</v>
      </c>
      <c r="EX228">
        <v>0</v>
      </c>
      <c r="EY228">
        <v>0</v>
      </c>
      <c r="FQ228">
        <v>0</v>
      </c>
      <c r="FR228">
        <f t="shared" si="169"/>
        <v>0</v>
      </c>
      <c r="FS228">
        <v>0</v>
      </c>
      <c r="FX228">
        <v>91</v>
      </c>
      <c r="FY228">
        <v>67</v>
      </c>
      <c r="GA228" t="s">
        <v>3</v>
      </c>
      <c r="GD228">
        <v>0</v>
      </c>
      <c r="GF228">
        <v>2144161260</v>
      </c>
      <c r="GG228">
        <v>2</v>
      </c>
      <c r="GH228">
        <v>1</v>
      </c>
      <c r="GI228">
        <v>-2</v>
      </c>
      <c r="GJ228">
        <v>0</v>
      </c>
      <c r="GK228">
        <f>ROUND(R228*(R12)/100,2)</f>
        <v>0</v>
      </c>
      <c r="GL228">
        <f t="shared" si="170"/>
        <v>0</v>
      </c>
      <c r="GM228">
        <f t="shared" si="171"/>
        <v>98.47</v>
      </c>
      <c r="GN228">
        <f t="shared" si="172"/>
        <v>98.47</v>
      </c>
      <c r="GO228">
        <f t="shared" si="173"/>
        <v>0</v>
      </c>
      <c r="GP228">
        <f t="shared" si="174"/>
        <v>0</v>
      </c>
      <c r="GR228">
        <v>0</v>
      </c>
      <c r="GS228">
        <v>0</v>
      </c>
      <c r="GT228">
        <v>0</v>
      </c>
      <c r="GU228" t="s">
        <v>3</v>
      </c>
      <c r="GV228">
        <f t="shared" si="175"/>
        <v>0</v>
      </c>
      <c r="GW228">
        <v>1</v>
      </c>
      <c r="GX228">
        <f t="shared" si="176"/>
        <v>0</v>
      </c>
      <c r="HA228">
        <v>0</v>
      </c>
      <c r="HB228">
        <v>0</v>
      </c>
      <c r="HC228">
        <f t="shared" si="177"/>
        <v>0</v>
      </c>
      <c r="HE228" t="s">
        <v>3</v>
      </c>
      <c r="HF228" t="s">
        <v>3</v>
      </c>
      <c r="IK228">
        <v>0</v>
      </c>
    </row>
    <row r="229" spans="1:245" x14ac:dyDescent="0.2">
      <c r="A229">
        <v>17</v>
      </c>
      <c r="B229">
        <v>1</v>
      </c>
      <c r="C229">
        <f>ROW(SmtRes!A200)</f>
        <v>200</v>
      </c>
      <c r="D229">
        <f>ROW(EtalonRes!A192)</f>
        <v>192</v>
      </c>
      <c r="E229" t="s">
        <v>310</v>
      </c>
      <c r="F229" t="s">
        <v>125</v>
      </c>
      <c r="G229" t="s">
        <v>126</v>
      </c>
      <c r="H229" t="s">
        <v>37</v>
      </c>
      <c r="I229">
        <f>ROUND((((2.4/100)*18)/18*4)/2,9)</f>
        <v>4.8000000000000001E-2</v>
      </c>
      <c r="J229">
        <v>0</v>
      </c>
      <c r="O229">
        <f t="shared" si="140"/>
        <v>947.38</v>
      </c>
      <c r="P229">
        <f t="shared" si="141"/>
        <v>0</v>
      </c>
      <c r="Q229">
        <f t="shared" si="142"/>
        <v>0</v>
      </c>
      <c r="R229">
        <f t="shared" si="143"/>
        <v>0</v>
      </c>
      <c r="S229">
        <f t="shared" si="144"/>
        <v>947.38</v>
      </c>
      <c r="T229">
        <f t="shared" si="145"/>
        <v>0</v>
      </c>
      <c r="U229">
        <f t="shared" si="146"/>
        <v>3.984</v>
      </c>
      <c r="V229">
        <f t="shared" si="147"/>
        <v>0</v>
      </c>
      <c r="W229">
        <f t="shared" si="148"/>
        <v>0</v>
      </c>
      <c r="X229">
        <f t="shared" si="149"/>
        <v>691.59</v>
      </c>
      <c r="Y229">
        <f t="shared" si="150"/>
        <v>388.43</v>
      </c>
      <c r="AA229">
        <v>53286460</v>
      </c>
      <c r="AB229">
        <f t="shared" si="151"/>
        <v>795.14</v>
      </c>
      <c r="AC229">
        <f t="shared" si="152"/>
        <v>0</v>
      </c>
      <c r="AD229">
        <f t="shared" si="153"/>
        <v>0</v>
      </c>
      <c r="AE229">
        <f t="shared" si="154"/>
        <v>0</v>
      </c>
      <c r="AF229">
        <f t="shared" si="155"/>
        <v>795.14</v>
      </c>
      <c r="AG229">
        <f t="shared" si="156"/>
        <v>0</v>
      </c>
      <c r="AH229">
        <f t="shared" si="157"/>
        <v>83</v>
      </c>
      <c r="AI229">
        <f t="shared" si="158"/>
        <v>0</v>
      </c>
      <c r="AJ229">
        <f t="shared" si="159"/>
        <v>0</v>
      </c>
      <c r="AK229">
        <v>795.14</v>
      </c>
      <c r="AL229">
        <v>0</v>
      </c>
      <c r="AM229">
        <v>0</v>
      </c>
      <c r="AN229">
        <v>0</v>
      </c>
      <c r="AO229">
        <v>795.14</v>
      </c>
      <c r="AP229">
        <v>0</v>
      </c>
      <c r="AQ229">
        <v>83</v>
      </c>
      <c r="AR229">
        <v>0</v>
      </c>
      <c r="AS229">
        <v>0</v>
      </c>
      <c r="AT229">
        <v>73</v>
      </c>
      <c r="AU229">
        <v>41</v>
      </c>
      <c r="AV229">
        <v>1</v>
      </c>
      <c r="AW229">
        <v>1</v>
      </c>
      <c r="AZ229">
        <v>1</v>
      </c>
      <c r="BA229">
        <v>24.82</v>
      </c>
      <c r="BB229">
        <v>1</v>
      </c>
      <c r="BC229">
        <v>1</v>
      </c>
      <c r="BD229" t="s">
        <v>3</v>
      </c>
      <c r="BE229" t="s">
        <v>3</v>
      </c>
      <c r="BF229" t="s">
        <v>3</v>
      </c>
      <c r="BG229" t="s">
        <v>3</v>
      </c>
      <c r="BH229">
        <v>0</v>
      </c>
      <c r="BI229">
        <v>1</v>
      </c>
      <c r="BJ229" t="s">
        <v>127</v>
      </c>
      <c r="BM229">
        <v>393</v>
      </c>
      <c r="BN229">
        <v>0</v>
      </c>
      <c r="BO229" t="s">
        <v>125</v>
      </c>
      <c r="BP229">
        <v>1</v>
      </c>
      <c r="BQ229">
        <v>60</v>
      </c>
      <c r="BR229">
        <v>0</v>
      </c>
      <c r="BS229">
        <v>24.82</v>
      </c>
      <c r="BT229">
        <v>1</v>
      </c>
      <c r="BU229">
        <v>1</v>
      </c>
      <c r="BV229">
        <v>1</v>
      </c>
      <c r="BW229">
        <v>1</v>
      </c>
      <c r="BX229">
        <v>1</v>
      </c>
      <c r="BY229" t="s">
        <v>3</v>
      </c>
      <c r="BZ229">
        <v>73</v>
      </c>
      <c r="CA229">
        <v>41</v>
      </c>
      <c r="CE229">
        <v>30</v>
      </c>
      <c r="CF229">
        <v>0</v>
      </c>
      <c r="CG229">
        <v>0</v>
      </c>
      <c r="CM229">
        <v>0</v>
      </c>
      <c r="CN229" t="s">
        <v>3</v>
      </c>
      <c r="CO229">
        <v>0</v>
      </c>
      <c r="CP229">
        <f t="shared" si="160"/>
        <v>947.38</v>
      </c>
      <c r="CQ229">
        <f t="shared" si="161"/>
        <v>0</v>
      </c>
      <c r="CR229">
        <f t="shared" si="162"/>
        <v>0</v>
      </c>
      <c r="CS229">
        <f t="shared" si="163"/>
        <v>0</v>
      </c>
      <c r="CT229">
        <f t="shared" si="164"/>
        <v>19735.37</v>
      </c>
      <c r="CU229">
        <f t="shared" si="165"/>
        <v>0</v>
      </c>
      <c r="CV229">
        <f t="shared" si="166"/>
        <v>83</v>
      </c>
      <c r="CW229">
        <f t="shared" si="167"/>
        <v>0</v>
      </c>
      <c r="CX229">
        <f t="shared" si="168"/>
        <v>0</v>
      </c>
      <c r="CY229">
        <f>S229*(BZ229/100)</f>
        <v>691.5874</v>
      </c>
      <c r="CZ229">
        <f>S229*(CA229/100)</f>
        <v>388.42579999999998</v>
      </c>
      <c r="DC229" t="s">
        <v>3</v>
      </c>
      <c r="DD229" t="s">
        <v>3</v>
      </c>
      <c r="DE229" t="s">
        <v>3</v>
      </c>
      <c r="DF229" t="s">
        <v>3</v>
      </c>
      <c r="DG229" t="s">
        <v>3</v>
      </c>
      <c r="DH229" t="s">
        <v>3</v>
      </c>
      <c r="DI229" t="s">
        <v>3</v>
      </c>
      <c r="DJ229" t="s">
        <v>3</v>
      </c>
      <c r="DK229" t="s">
        <v>3</v>
      </c>
      <c r="DL229" t="s">
        <v>3</v>
      </c>
      <c r="DM229" t="s">
        <v>3</v>
      </c>
      <c r="DN229">
        <v>91</v>
      </c>
      <c r="DO229">
        <v>67</v>
      </c>
      <c r="DP229">
        <v>1</v>
      </c>
      <c r="DQ229">
        <v>1</v>
      </c>
      <c r="DU229">
        <v>1013</v>
      </c>
      <c r="DV229" t="s">
        <v>37</v>
      </c>
      <c r="DW229" t="s">
        <v>37</v>
      </c>
      <c r="DX229">
        <v>1</v>
      </c>
      <c r="EE229">
        <v>52539013</v>
      </c>
      <c r="EF229">
        <v>60</v>
      </c>
      <c r="EG229" t="s">
        <v>24</v>
      </c>
      <c r="EH229">
        <v>0</v>
      </c>
      <c r="EI229" t="s">
        <v>3</v>
      </c>
      <c r="EJ229">
        <v>1</v>
      </c>
      <c r="EK229">
        <v>393</v>
      </c>
      <c r="EL229" t="s">
        <v>128</v>
      </c>
      <c r="EM229" t="s">
        <v>129</v>
      </c>
      <c r="EO229" t="s">
        <v>3</v>
      </c>
      <c r="EQ229">
        <v>131072</v>
      </c>
      <c r="ER229">
        <v>795.14</v>
      </c>
      <c r="ES229">
        <v>0</v>
      </c>
      <c r="ET229">
        <v>0</v>
      </c>
      <c r="EU229">
        <v>0</v>
      </c>
      <c r="EV229">
        <v>795.14</v>
      </c>
      <c r="EW229">
        <v>83</v>
      </c>
      <c r="EX229">
        <v>0</v>
      </c>
      <c r="EY229">
        <v>0</v>
      </c>
      <c r="FQ229">
        <v>0</v>
      </c>
      <c r="FR229">
        <f t="shared" si="169"/>
        <v>0</v>
      </c>
      <c r="FS229">
        <v>0</v>
      </c>
      <c r="FX229">
        <v>91</v>
      </c>
      <c r="FY229">
        <v>67</v>
      </c>
      <c r="GA229" t="s">
        <v>3</v>
      </c>
      <c r="GD229">
        <v>0</v>
      </c>
      <c r="GF229">
        <v>2144161260</v>
      </c>
      <c r="GG229">
        <v>2</v>
      </c>
      <c r="GH229">
        <v>1</v>
      </c>
      <c r="GI229">
        <v>2</v>
      </c>
      <c r="GJ229">
        <v>0</v>
      </c>
      <c r="GK229">
        <f>ROUND(R229*(S12)/100,2)</f>
        <v>0</v>
      </c>
      <c r="GL229">
        <f t="shared" si="170"/>
        <v>0</v>
      </c>
      <c r="GM229">
        <f t="shared" si="171"/>
        <v>2027.4</v>
      </c>
      <c r="GN229">
        <f t="shared" si="172"/>
        <v>2027.4</v>
      </c>
      <c r="GO229">
        <f t="shared" si="173"/>
        <v>0</v>
      </c>
      <c r="GP229">
        <f t="shared" si="174"/>
        <v>0</v>
      </c>
      <c r="GR229">
        <v>0</v>
      </c>
      <c r="GS229">
        <v>0</v>
      </c>
      <c r="GT229">
        <v>0</v>
      </c>
      <c r="GU229" t="s">
        <v>3</v>
      </c>
      <c r="GV229">
        <f t="shared" si="175"/>
        <v>0</v>
      </c>
      <c r="GW229">
        <v>1</v>
      </c>
      <c r="GX229">
        <f t="shared" si="176"/>
        <v>0</v>
      </c>
      <c r="HA229">
        <v>0</v>
      </c>
      <c r="HB229">
        <v>0</v>
      </c>
      <c r="HC229">
        <f t="shared" si="177"/>
        <v>0</v>
      </c>
      <c r="HE229" t="s">
        <v>3</v>
      </c>
      <c r="HF229" t="s">
        <v>3</v>
      </c>
      <c r="IK229">
        <v>0</v>
      </c>
    </row>
    <row r="230" spans="1:245" x14ac:dyDescent="0.2">
      <c r="A230">
        <v>17</v>
      </c>
      <c r="B230">
        <v>1</v>
      </c>
      <c r="C230">
        <f>ROW(SmtRes!A201)</f>
        <v>201</v>
      </c>
      <c r="D230">
        <f>ROW(EtalonRes!A193)</f>
        <v>193</v>
      </c>
      <c r="E230" t="s">
        <v>311</v>
      </c>
      <c r="F230" t="s">
        <v>312</v>
      </c>
      <c r="G230" t="s">
        <v>313</v>
      </c>
      <c r="H230" t="s">
        <v>37</v>
      </c>
      <c r="I230">
        <f>ROUND((((6.84/100)*18)/18*4)/2,9)</f>
        <v>0.1368</v>
      </c>
      <c r="J230">
        <v>0</v>
      </c>
      <c r="O230">
        <f t="shared" si="140"/>
        <v>143.79</v>
      </c>
      <c r="P230">
        <f t="shared" si="141"/>
        <v>0</v>
      </c>
      <c r="Q230">
        <f t="shared" si="142"/>
        <v>0</v>
      </c>
      <c r="R230">
        <f t="shared" si="143"/>
        <v>0</v>
      </c>
      <c r="S230">
        <f t="shared" si="144"/>
        <v>143.79</v>
      </c>
      <c r="T230">
        <f t="shared" si="145"/>
        <v>0</v>
      </c>
      <c r="U230">
        <f t="shared" si="146"/>
        <v>14.643072000000002</v>
      </c>
      <c r="V230">
        <f t="shared" si="147"/>
        <v>0</v>
      </c>
      <c r="W230">
        <f t="shared" si="148"/>
        <v>0</v>
      </c>
      <c r="X230">
        <f t="shared" si="149"/>
        <v>150.97999999999999</v>
      </c>
      <c r="Y230">
        <f t="shared" si="150"/>
        <v>110.72</v>
      </c>
      <c r="AA230">
        <v>53286459</v>
      </c>
      <c r="AB230">
        <f t="shared" si="151"/>
        <v>1051.1300000000001</v>
      </c>
      <c r="AC230">
        <f t="shared" si="152"/>
        <v>0</v>
      </c>
      <c r="AD230">
        <f t="shared" si="153"/>
        <v>0</v>
      </c>
      <c r="AE230">
        <f t="shared" si="154"/>
        <v>0</v>
      </c>
      <c r="AF230">
        <f t="shared" si="155"/>
        <v>1051.1300000000001</v>
      </c>
      <c r="AG230">
        <f t="shared" si="156"/>
        <v>0</v>
      </c>
      <c r="AH230">
        <f t="shared" si="157"/>
        <v>107.04</v>
      </c>
      <c r="AI230">
        <f t="shared" si="158"/>
        <v>0</v>
      </c>
      <c r="AJ230">
        <f t="shared" si="159"/>
        <v>0</v>
      </c>
      <c r="AK230">
        <v>1051.1300000000001</v>
      </c>
      <c r="AL230">
        <v>0</v>
      </c>
      <c r="AM230">
        <v>0</v>
      </c>
      <c r="AN230">
        <v>0</v>
      </c>
      <c r="AO230">
        <v>1051.1300000000001</v>
      </c>
      <c r="AP230">
        <v>0</v>
      </c>
      <c r="AQ230">
        <v>107.04</v>
      </c>
      <c r="AR230">
        <v>0</v>
      </c>
      <c r="AS230">
        <v>0</v>
      </c>
      <c r="AT230">
        <v>105</v>
      </c>
      <c r="AU230">
        <v>77</v>
      </c>
      <c r="AV230">
        <v>1</v>
      </c>
      <c r="AW230">
        <v>1</v>
      </c>
      <c r="AZ230">
        <v>1</v>
      </c>
      <c r="BA230">
        <v>1</v>
      </c>
      <c r="BB230">
        <v>1</v>
      </c>
      <c r="BC230">
        <v>1</v>
      </c>
      <c r="BD230" t="s">
        <v>3</v>
      </c>
      <c r="BE230" t="s">
        <v>3</v>
      </c>
      <c r="BF230" t="s">
        <v>3</v>
      </c>
      <c r="BG230" t="s">
        <v>3</v>
      </c>
      <c r="BH230">
        <v>0</v>
      </c>
      <c r="BI230">
        <v>1</v>
      </c>
      <c r="BJ230" t="s">
        <v>314</v>
      </c>
      <c r="BM230">
        <v>16</v>
      </c>
      <c r="BN230">
        <v>0</v>
      </c>
      <c r="BO230" t="s">
        <v>3</v>
      </c>
      <c r="BP230">
        <v>0</v>
      </c>
      <c r="BQ230">
        <v>30</v>
      </c>
      <c r="BR230">
        <v>0</v>
      </c>
      <c r="BS230">
        <v>1</v>
      </c>
      <c r="BT230">
        <v>1</v>
      </c>
      <c r="BU230">
        <v>1</v>
      </c>
      <c r="BV230">
        <v>1</v>
      </c>
      <c r="BW230">
        <v>1</v>
      </c>
      <c r="BX230">
        <v>1</v>
      </c>
      <c r="BY230" t="s">
        <v>3</v>
      </c>
      <c r="BZ230">
        <v>105</v>
      </c>
      <c r="CA230">
        <v>77</v>
      </c>
      <c r="CE230">
        <v>30</v>
      </c>
      <c r="CF230">
        <v>0</v>
      </c>
      <c r="CG230">
        <v>0</v>
      </c>
      <c r="CM230">
        <v>0</v>
      </c>
      <c r="CN230" t="s">
        <v>3</v>
      </c>
      <c r="CO230">
        <v>0</v>
      </c>
      <c r="CP230">
        <f t="shared" si="160"/>
        <v>143.79</v>
      </c>
      <c r="CQ230">
        <f t="shared" si="161"/>
        <v>0</v>
      </c>
      <c r="CR230">
        <f t="shared" si="162"/>
        <v>0</v>
      </c>
      <c r="CS230">
        <f t="shared" si="163"/>
        <v>0</v>
      </c>
      <c r="CT230">
        <f t="shared" si="164"/>
        <v>1051.1300000000001</v>
      </c>
      <c r="CU230">
        <f t="shared" si="165"/>
        <v>0</v>
      </c>
      <c r="CV230">
        <f t="shared" si="166"/>
        <v>107.04</v>
      </c>
      <c r="CW230">
        <f t="shared" si="167"/>
        <v>0</v>
      </c>
      <c r="CX230">
        <f t="shared" si="168"/>
        <v>0</v>
      </c>
      <c r="CY230">
        <f>((S230*BZ230)/100)</f>
        <v>150.9795</v>
      </c>
      <c r="CZ230">
        <f>((S230*CA230)/100)</f>
        <v>110.7183</v>
      </c>
      <c r="DC230" t="s">
        <v>3</v>
      </c>
      <c r="DD230" t="s">
        <v>3</v>
      </c>
      <c r="DE230" t="s">
        <v>3</v>
      </c>
      <c r="DF230" t="s">
        <v>3</v>
      </c>
      <c r="DG230" t="s">
        <v>3</v>
      </c>
      <c r="DH230" t="s">
        <v>3</v>
      </c>
      <c r="DI230" t="s">
        <v>3</v>
      </c>
      <c r="DJ230" t="s">
        <v>3</v>
      </c>
      <c r="DK230" t="s">
        <v>3</v>
      </c>
      <c r="DL230" t="s">
        <v>3</v>
      </c>
      <c r="DM230" t="s">
        <v>3</v>
      </c>
      <c r="DN230">
        <v>0</v>
      </c>
      <c r="DO230">
        <v>0</v>
      </c>
      <c r="DP230">
        <v>1</v>
      </c>
      <c r="DQ230">
        <v>1</v>
      </c>
      <c r="DU230">
        <v>1013</v>
      </c>
      <c r="DV230" t="s">
        <v>37</v>
      </c>
      <c r="DW230" t="s">
        <v>37</v>
      </c>
      <c r="DX230">
        <v>1</v>
      </c>
      <c r="EE230">
        <v>52538680</v>
      </c>
      <c r="EF230">
        <v>30</v>
      </c>
      <c r="EG230" t="s">
        <v>19</v>
      </c>
      <c r="EH230">
        <v>0</v>
      </c>
      <c r="EI230" t="s">
        <v>3</v>
      </c>
      <c r="EJ230">
        <v>1</v>
      </c>
      <c r="EK230">
        <v>16</v>
      </c>
      <c r="EL230" t="s">
        <v>39</v>
      </c>
      <c r="EM230" t="s">
        <v>40</v>
      </c>
      <c r="EO230" t="s">
        <v>3</v>
      </c>
      <c r="EQ230">
        <v>131072</v>
      </c>
      <c r="ER230">
        <v>1051.1300000000001</v>
      </c>
      <c r="ES230">
        <v>0</v>
      </c>
      <c r="ET230">
        <v>0</v>
      </c>
      <c r="EU230">
        <v>0</v>
      </c>
      <c r="EV230">
        <v>1051.1300000000001</v>
      </c>
      <c r="EW230">
        <v>107.04</v>
      </c>
      <c r="EX230">
        <v>0</v>
      </c>
      <c r="EY230">
        <v>0</v>
      </c>
      <c r="FQ230">
        <v>0</v>
      </c>
      <c r="FR230">
        <f t="shared" si="169"/>
        <v>0</v>
      </c>
      <c r="FS230">
        <v>0</v>
      </c>
      <c r="FX230">
        <v>105</v>
      </c>
      <c r="FY230">
        <v>77</v>
      </c>
      <c r="GA230" t="s">
        <v>3</v>
      </c>
      <c r="GD230">
        <v>0</v>
      </c>
      <c r="GF230">
        <v>-367495180</v>
      </c>
      <c r="GG230">
        <v>2</v>
      </c>
      <c r="GH230">
        <v>1</v>
      </c>
      <c r="GI230">
        <v>-2</v>
      </c>
      <c r="GJ230">
        <v>0</v>
      </c>
      <c r="GK230">
        <f>ROUND(R230*(R12)/100,2)</f>
        <v>0</v>
      </c>
      <c r="GL230">
        <f t="shared" si="170"/>
        <v>0</v>
      </c>
      <c r="GM230">
        <f t="shared" si="171"/>
        <v>405.49</v>
      </c>
      <c r="GN230">
        <f t="shared" si="172"/>
        <v>405.49</v>
      </c>
      <c r="GO230">
        <f t="shared" si="173"/>
        <v>0</v>
      </c>
      <c r="GP230">
        <f t="shared" si="174"/>
        <v>0</v>
      </c>
      <c r="GR230">
        <v>0</v>
      </c>
      <c r="GS230">
        <v>0</v>
      </c>
      <c r="GT230">
        <v>0</v>
      </c>
      <c r="GU230" t="s">
        <v>3</v>
      </c>
      <c r="GV230">
        <f t="shared" si="175"/>
        <v>0</v>
      </c>
      <c r="GW230">
        <v>1</v>
      </c>
      <c r="GX230">
        <f t="shared" si="176"/>
        <v>0</v>
      </c>
      <c r="HA230">
        <v>0</v>
      </c>
      <c r="HB230">
        <v>0</v>
      </c>
      <c r="HC230">
        <f t="shared" si="177"/>
        <v>0</v>
      </c>
      <c r="HE230" t="s">
        <v>3</v>
      </c>
      <c r="HF230" t="s">
        <v>3</v>
      </c>
      <c r="IK230">
        <v>0</v>
      </c>
    </row>
    <row r="231" spans="1:245" x14ac:dyDescent="0.2">
      <c r="A231">
        <v>17</v>
      </c>
      <c r="B231">
        <v>1</v>
      </c>
      <c r="C231">
        <f>ROW(SmtRes!A202)</f>
        <v>202</v>
      </c>
      <c r="D231">
        <f>ROW(EtalonRes!A194)</f>
        <v>194</v>
      </c>
      <c r="E231" t="s">
        <v>311</v>
      </c>
      <c r="F231" t="s">
        <v>312</v>
      </c>
      <c r="G231" t="s">
        <v>313</v>
      </c>
      <c r="H231" t="s">
        <v>37</v>
      </c>
      <c r="I231">
        <f>ROUND((((6.84/100)*18)/18*4)/2,9)</f>
        <v>0.1368</v>
      </c>
      <c r="J231">
        <v>0</v>
      </c>
      <c r="O231">
        <f t="shared" si="140"/>
        <v>3568.87</v>
      </c>
      <c r="P231">
        <f t="shared" si="141"/>
        <v>0</v>
      </c>
      <c r="Q231">
        <f t="shared" si="142"/>
        <v>0</v>
      </c>
      <c r="R231">
        <f t="shared" si="143"/>
        <v>0</v>
      </c>
      <c r="S231">
        <f t="shared" si="144"/>
        <v>3568.87</v>
      </c>
      <c r="T231">
        <f t="shared" si="145"/>
        <v>0</v>
      </c>
      <c r="U231">
        <f t="shared" si="146"/>
        <v>14.643072000000002</v>
      </c>
      <c r="V231">
        <f t="shared" si="147"/>
        <v>0</v>
      </c>
      <c r="W231">
        <f t="shared" si="148"/>
        <v>0</v>
      </c>
      <c r="X231">
        <f t="shared" si="149"/>
        <v>3033.54</v>
      </c>
      <c r="Y231">
        <f t="shared" si="150"/>
        <v>1463.24</v>
      </c>
      <c r="AA231">
        <v>53286460</v>
      </c>
      <c r="AB231">
        <f t="shared" si="151"/>
        <v>1051.1300000000001</v>
      </c>
      <c r="AC231">
        <f t="shared" si="152"/>
        <v>0</v>
      </c>
      <c r="AD231">
        <f t="shared" si="153"/>
        <v>0</v>
      </c>
      <c r="AE231">
        <f t="shared" si="154"/>
        <v>0</v>
      </c>
      <c r="AF231">
        <f t="shared" si="155"/>
        <v>1051.1300000000001</v>
      </c>
      <c r="AG231">
        <f t="shared" si="156"/>
        <v>0</v>
      </c>
      <c r="AH231">
        <f t="shared" si="157"/>
        <v>107.04</v>
      </c>
      <c r="AI231">
        <f t="shared" si="158"/>
        <v>0</v>
      </c>
      <c r="AJ231">
        <f t="shared" si="159"/>
        <v>0</v>
      </c>
      <c r="AK231">
        <v>1051.1300000000001</v>
      </c>
      <c r="AL231">
        <v>0</v>
      </c>
      <c r="AM231">
        <v>0</v>
      </c>
      <c r="AN231">
        <v>0</v>
      </c>
      <c r="AO231">
        <v>1051.1300000000001</v>
      </c>
      <c r="AP231">
        <v>0</v>
      </c>
      <c r="AQ231">
        <v>107.04</v>
      </c>
      <c r="AR231">
        <v>0</v>
      </c>
      <c r="AS231">
        <v>0</v>
      </c>
      <c r="AT231">
        <v>85</v>
      </c>
      <c r="AU231">
        <v>41</v>
      </c>
      <c r="AV231">
        <v>1</v>
      </c>
      <c r="AW231">
        <v>1</v>
      </c>
      <c r="AZ231">
        <v>1</v>
      </c>
      <c r="BA231">
        <v>24.82</v>
      </c>
      <c r="BB231">
        <v>1</v>
      </c>
      <c r="BC231">
        <v>1</v>
      </c>
      <c r="BD231" t="s">
        <v>3</v>
      </c>
      <c r="BE231" t="s">
        <v>3</v>
      </c>
      <c r="BF231" t="s">
        <v>3</v>
      </c>
      <c r="BG231" t="s">
        <v>3</v>
      </c>
      <c r="BH231">
        <v>0</v>
      </c>
      <c r="BI231">
        <v>1</v>
      </c>
      <c r="BJ231" t="s">
        <v>314</v>
      </c>
      <c r="BM231">
        <v>16</v>
      </c>
      <c r="BN231">
        <v>0</v>
      </c>
      <c r="BO231" t="s">
        <v>312</v>
      </c>
      <c r="BP231">
        <v>1</v>
      </c>
      <c r="BQ231">
        <v>30</v>
      </c>
      <c r="BR231">
        <v>0</v>
      </c>
      <c r="BS231">
        <v>24.82</v>
      </c>
      <c r="BT231">
        <v>1</v>
      </c>
      <c r="BU231">
        <v>1</v>
      </c>
      <c r="BV231">
        <v>1</v>
      </c>
      <c r="BW231">
        <v>1</v>
      </c>
      <c r="BX231">
        <v>1</v>
      </c>
      <c r="BY231" t="s">
        <v>3</v>
      </c>
      <c r="BZ231">
        <v>85</v>
      </c>
      <c r="CA231">
        <v>41</v>
      </c>
      <c r="CE231">
        <v>30</v>
      </c>
      <c r="CF231">
        <v>0</v>
      </c>
      <c r="CG231">
        <v>0</v>
      </c>
      <c r="CM231">
        <v>0</v>
      </c>
      <c r="CN231" t="s">
        <v>3</v>
      </c>
      <c r="CO231">
        <v>0</v>
      </c>
      <c r="CP231">
        <f t="shared" si="160"/>
        <v>3568.87</v>
      </c>
      <c r="CQ231">
        <f t="shared" si="161"/>
        <v>0</v>
      </c>
      <c r="CR231">
        <f t="shared" si="162"/>
        <v>0</v>
      </c>
      <c r="CS231">
        <f t="shared" si="163"/>
        <v>0</v>
      </c>
      <c r="CT231">
        <f t="shared" si="164"/>
        <v>26089.05</v>
      </c>
      <c r="CU231">
        <f t="shared" si="165"/>
        <v>0</v>
      </c>
      <c r="CV231">
        <f t="shared" si="166"/>
        <v>107.04</v>
      </c>
      <c r="CW231">
        <f t="shared" si="167"/>
        <v>0</v>
      </c>
      <c r="CX231">
        <f t="shared" si="168"/>
        <v>0</v>
      </c>
      <c r="CY231">
        <f>S231*(BZ231/100)</f>
        <v>3033.5394999999999</v>
      </c>
      <c r="CZ231">
        <f>S231*(CA231/100)</f>
        <v>1463.2366999999999</v>
      </c>
      <c r="DC231" t="s">
        <v>3</v>
      </c>
      <c r="DD231" t="s">
        <v>3</v>
      </c>
      <c r="DE231" t="s">
        <v>3</v>
      </c>
      <c r="DF231" t="s">
        <v>3</v>
      </c>
      <c r="DG231" t="s">
        <v>3</v>
      </c>
      <c r="DH231" t="s">
        <v>3</v>
      </c>
      <c r="DI231" t="s">
        <v>3</v>
      </c>
      <c r="DJ231" t="s">
        <v>3</v>
      </c>
      <c r="DK231" t="s">
        <v>3</v>
      </c>
      <c r="DL231" t="s">
        <v>3</v>
      </c>
      <c r="DM231" t="s">
        <v>3</v>
      </c>
      <c r="DN231">
        <v>105</v>
      </c>
      <c r="DO231">
        <v>77</v>
      </c>
      <c r="DP231">
        <v>1</v>
      </c>
      <c r="DQ231">
        <v>1</v>
      </c>
      <c r="DU231">
        <v>1013</v>
      </c>
      <c r="DV231" t="s">
        <v>37</v>
      </c>
      <c r="DW231" t="s">
        <v>37</v>
      </c>
      <c r="DX231">
        <v>1</v>
      </c>
      <c r="EE231">
        <v>52538680</v>
      </c>
      <c r="EF231">
        <v>30</v>
      </c>
      <c r="EG231" t="s">
        <v>19</v>
      </c>
      <c r="EH231">
        <v>0</v>
      </c>
      <c r="EI231" t="s">
        <v>3</v>
      </c>
      <c r="EJ231">
        <v>1</v>
      </c>
      <c r="EK231">
        <v>16</v>
      </c>
      <c r="EL231" t="s">
        <v>39</v>
      </c>
      <c r="EM231" t="s">
        <v>40</v>
      </c>
      <c r="EO231" t="s">
        <v>3</v>
      </c>
      <c r="EQ231">
        <v>131072</v>
      </c>
      <c r="ER231">
        <v>1051.1300000000001</v>
      </c>
      <c r="ES231">
        <v>0</v>
      </c>
      <c r="ET231">
        <v>0</v>
      </c>
      <c r="EU231">
        <v>0</v>
      </c>
      <c r="EV231">
        <v>1051.1300000000001</v>
      </c>
      <c r="EW231">
        <v>107.04</v>
      </c>
      <c r="EX231">
        <v>0</v>
      </c>
      <c r="EY231">
        <v>0</v>
      </c>
      <c r="FQ231">
        <v>0</v>
      </c>
      <c r="FR231">
        <f t="shared" si="169"/>
        <v>0</v>
      </c>
      <c r="FS231">
        <v>0</v>
      </c>
      <c r="FX231">
        <v>105</v>
      </c>
      <c r="FY231">
        <v>77</v>
      </c>
      <c r="GA231" t="s">
        <v>3</v>
      </c>
      <c r="GD231">
        <v>0</v>
      </c>
      <c r="GF231">
        <v>-367495180</v>
      </c>
      <c r="GG231">
        <v>2</v>
      </c>
      <c r="GH231">
        <v>1</v>
      </c>
      <c r="GI231">
        <v>2</v>
      </c>
      <c r="GJ231">
        <v>0</v>
      </c>
      <c r="GK231">
        <f>ROUND(R231*(S12)/100,2)</f>
        <v>0</v>
      </c>
      <c r="GL231">
        <f t="shared" si="170"/>
        <v>0</v>
      </c>
      <c r="GM231">
        <f t="shared" si="171"/>
        <v>8065.65</v>
      </c>
      <c r="GN231">
        <f t="shared" si="172"/>
        <v>8065.65</v>
      </c>
      <c r="GO231">
        <f t="shared" si="173"/>
        <v>0</v>
      </c>
      <c r="GP231">
        <f t="shared" si="174"/>
        <v>0</v>
      </c>
      <c r="GR231">
        <v>0</v>
      </c>
      <c r="GS231">
        <v>0</v>
      </c>
      <c r="GT231">
        <v>0</v>
      </c>
      <c r="GU231" t="s">
        <v>3</v>
      </c>
      <c r="GV231">
        <f t="shared" si="175"/>
        <v>0</v>
      </c>
      <c r="GW231">
        <v>1</v>
      </c>
      <c r="GX231">
        <f t="shared" si="176"/>
        <v>0</v>
      </c>
      <c r="HA231">
        <v>0</v>
      </c>
      <c r="HB231">
        <v>0</v>
      </c>
      <c r="HC231">
        <f t="shared" si="177"/>
        <v>0</v>
      </c>
      <c r="HE231" t="s">
        <v>3</v>
      </c>
      <c r="HF231" t="s">
        <v>3</v>
      </c>
      <c r="IK231">
        <v>0</v>
      </c>
    </row>
    <row r="232" spans="1:245" x14ac:dyDescent="0.2">
      <c r="A232">
        <v>17</v>
      </c>
      <c r="B232">
        <v>1</v>
      </c>
      <c r="C232">
        <f>ROW(SmtRes!A211)</f>
        <v>211</v>
      </c>
      <c r="D232">
        <f>ROW(EtalonRes!A203)</f>
        <v>203</v>
      </c>
      <c r="E232" t="s">
        <v>315</v>
      </c>
      <c r="F232" t="s">
        <v>88</v>
      </c>
      <c r="G232" t="s">
        <v>89</v>
      </c>
      <c r="H232" t="s">
        <v>90</v>
      </c>
      <c r="I232">
        <f>ROUND((((2.25/100)*18)/18*4)/2,9)</f>
        <v>4.4999999999999998E-2</v>
      </c>
      <c r="J232">
        <v>0</v>
      </c>
      <c r="O232">
        <f t="shared" si="140"/>
        <v>245.73</v>
      </c>
      <c r="P232">
        <f t="shared" si="141"/>
        <v>2.23</v>
      </c>
      <c r="Q232">
        <f t="shared" si="142"/>
        <v>233.27</v>
      </c>
      <c r="R232">
        <f t="shared" si="143"/>
        <v>21.65</v>
      </c>
      <c r="S232">
        <f t="shared" si="144"/>
        <v>10.23</v>
      </c>
      <c r="T232">
        <f t="shared" si="145"/>
        <v>0</v>
      </c>
      <c r="U232">
        <f t="shared" si="146"/>
        <v>0.97199999999999998</v>
      </c>
      <c r="V232">
        <f t="shared" si="147"/>
        <v>0</v>
      </c>
      <c r="W232">
        <f t="shared" si="148"/>
        <v>0</v>
      </c>
      <c r="X232">
        <f t="shared" si="149"/>
        <v>16.47</v>
      </c>
      <c r="Y232">
        <f t="shared" si="150"/>
        <v>10.95</v>
      </c>
      <c r="AA232">
        <v>53286459</v>
      </c>
      <c r="AB232">
        <f t="shared" si="151"/>
        <v>5460.47</v>
      </c>
      <c r="AC232">
        <f t="shared" si="152"/>
        <v>49.49</v>
      </c>
      <c r="AD232">
        <f t="shared" si="153"/>
        <v>5183.75</v>
      </c>
      <c r="AE232">
        <f t="shared" si="154"/>
        <v>481.08</v>
      </c>
      <c r="AF232">
        <f t="shared" si="155"/>
        <v>227.23</v>
      </c>
      <c r="AG232">
        <f t="shared" si="156"/>
        <v>0</v>
      </c>
      <c r="AH232">
        <f t="shared" si="157"/>
        <v>21.6</v>
      </c>
      <c r="AI232">
        <f t="shared" si="158"/>
        <v>0</v>
      </c>
      <c r="AJ232">
        <f t="shared" si="159"/>
        <v>0</v>
      </c>
      <c r="AK232">
        <v>5460.47</v>
      </c>
      <c r="AL232">
        <v>49.49</v>
      </c>
      <c r="AM232">
        <v>5183.75</v>
      </c>
      <c r="AN232">
        <v>481.08</v>
      </c>
      <c r="AO232">
        <v>227.23</v>
      </c>
      <c r="AP232">
        <v>0</v>
      </c>
      <c r="AQ232">
        <v>21.6</v>
      </c>
      <c r="AR232">
        <v>0</v>
      </c>
      <c r="AS232">
        <v>0</v>
      </c>
      <c r="AT232">
        <v>161</v>
      </c>
      <c r="AU232">
        <v>107</v>
      </c>
      <c r="AV232">
        <v>1</v>
      </c>
      <c r="AW232">
        <v>1</v>
      </c>
      <c r="AZ232">
        <v>1</v>
      </c>
      <c r="BA232">
        <v>1</v>
      </c>
      <c r="BB232">
        <v>1</v>
      </c>
      <c r="BC232">
        <v>1</v>
      </c>
      <c r="BD232" t="s">
        <v>3</v>
      </c>
      <c r="BE232" t="s">
        <v>3</v>
      </c>
      <c r="BF232" t="s">
        <v>3</v>
      </c>
      <c r="BG232" t="s">
        <v>3</v>
      </c>
      <c r="BH232">
        <v>0</v>
      </c>
      <c r="BI232">
        <v>1</v>
      </c>
      <c r="BJ232" t="s">
        <v>91</v>
      </c>
      <c r="BM232">
        <v>146</v>
      </c>
      <c r="BN232">
        <v>0</v>
      </c>
      <c r="BO232" t="s">
        <v>3</v>
      </c>
      <c r="BP232">
        <v>0</v>
      </c>
      <c r="BQ232">
        <v>30</v>
      </c>
      <c r="BR232">
        <v>0</v>
      </c>
      <c r="BS232">
        <v>1</v>
      </c>
      <c r="BT232">
        <v>1</v>
      </c>
      <c r="BU232">
        <v>1</v>
      </c>
      <c r="BV232">
        <v>1</v>
      </c>
      <c r="BW232">
        <v>1</v>
      </c>
      <c r="BX232">
        <v>1</v>
      </c>
      <c r="BY232" t="s">
        <v>3</v>
      </c>
      <c r="BZ232">
        <v>161</v>
      </c>
      <c r="CA232">
        <v>107</v>
      </c>
      <c r="CE232">
        <v>30</v>
      </c>
      <c r="CF232">
        <v>0</v>
      </c>
      <c r="CG232">
        <v>0</v>
      </c>
      <c r="CM232">
        <v>0</v>
      </c>
      <c r="CN232" t="s">
        <v>3</v>
      </c>
      <c r="CO232">
        <v>0</v>
      </c>
      <c r="CP232">
        <f t="shared" si="160"/>
        <v>245.73</v>
      </c>
      <c r="CQ232">
        <f t="shared" si="161"/>
        <v>49.49</v>
      </c>
      <c r="CR232">
        <f t="shared" si="162"/>
        <v>5183.75</v>
      </c>
      <c r="CS232">
        <f t="shared" si="163"/>
        <v>481.08</v>
      </c>
      <c r="CT232">
        <f t="shared" si="164"/>
        <v>227.23</v>
      </c>
      <c r="CU232">
        <f t="shared" si="165"/>
        <v>0</v>
      </c>
      <c r="CV232">
        <f t="shared" si="166"/>
        <v>21.6</v>
      </c>
      <c r="CW232">
        <f t="shared" si="167"/>
        <v>0</v>
      </c>
      <c r="CX232">
        <f t="shared" si="168"/>
        <v>0</v>
      </c>
      <c r="CY232">
        <f>((S232*BZ232)/100)</f>
        <v>16.470299999999998</v>
      </c>
      <c r="CZ232">
        <f>((S232*CA232)/100)</f>
        <v>10.946100000000001</v>
      </c>
      <c r="DC232" t="s">
        <v>3</v>
      </c>
      <c r="DD232" t="s">
        <v>3</v>
      </c>
      <c r="DE232" t="s">
        <v>3</v>
      </c>
      <c r="DF232" t="s">
        <v>3</v>
      </c>
      <c r="DG232" t="s">
        <v>3</v>
      </c>
      <c r="DH232" t="s">
        <v>3</v>
      </c>
      <c r="DI232" t="s">
        <v>3</v>
      </c>
      <c r="DJ232" t="s">
        <v>3</v>
      </c>
      <c r="DK232" t="s">
        <v>3</v>
      </c>
      <c r="DL232" t="s">
        <v>3</v>
      </c>
      <c r="DM232" t="s">
        <v>3</v>
      </c>
      <c r="DN232">
        <v>0</v>
      </c>
      <c r="DO232">
        <v>0</v>
      </c>
      <c r="DP232">
        <v>1</v>
      </c>
      <c r="DQ232">
        <v>1</v>
      </c>
      <c r="DU232">
        <v>1013</v>
      </c>
      <c r="DV232" t="s">
        <v>90</v>
      </c>
      <c r="DW232" t="s">
        <v>90</v>
      </c>
      <c r="DX232">
        <v>1</v>
      </c>
      <c r="EE232">
        <v>52538766</v>
      </c>
      <c r="EF232">
        <v>30</v>
      </c>
      <c r="EG232" t="s">
        <v>19</v>
      </c>
      <c r="EH232">
        <v>0</v>
      </c>
      <c r="EI232" t="s">
        <v>3</v>
      </c>
      <c r="EJ232">
        <v>1</v>
      </c>
      <c r="EK232">
        <v>146</v>
      </c>
      <c r="EL232" t="s">
        <v>92</v>
      </c>
      <c r="EM232" t="s">
        <v>93</v>
      </c>
      <c r="EO232" t="s">
        <v>3</v>
      </c>
      <c r="EQ232">
        <v>131072</v>
      </c>
      <c r="ER232">
        <v>5460.47</v>
      </c>
      <c r="ES232">
        <v>49.49</v>
      </c>
      <c r="ET232">
        <v>5183.75</v>
      </c>
      <c r="EU232">
        <v>481.08</v>
      </c>
      <c r="EV232">
        <v>227.23</v>
      </c>
      <c r="EW232">
        <v>21.6</v>
      </c>
      <c r="EX232">
        <v>0</v>
      </c>
      <c r="EY232">
        <v>0</v>
      </c>
      <c r="FQ232">
        <v>0</v>
      </c>
      <c r="FR232">
        <f t="shared" si="169"/>
        <v>0</v>
      </c>
      <c r="FS232">
        <v>0</v>
      </c>
      <c r="FX232">
        <v>161</v>
      </c>
      <c r="FY232">
        <v>107</v>
      </c>
      <c r="GA232" t="s">
        <v>3</v>
      </c>
      <c r="GD232">
        <v>0</v>
      </c>
      <c r="GF232">
        <v>1472964356</v>
      </c>
      <c r="GG232">
        <v>2</v>
      </c>
      <c r="GH232">
        <v>1</v>
      </c>
      <c r="GI232">
        <v>-2</v>
      </c>
      <c r="GJ232">
        <v>0</v>
      </c>
      <c r="GK232">
        <f>ROUND(R232*(R12)/100,2)</f>
        <v>37.89</v>
      </c>
      <c r="GL232">
        <f t="shared" si="170"/>
        <v>0</v>
      </c>
      <c r="GM232">
        <f t="shared" si="171"/>
        <v>311.04000000000002</v>
      </c>
      <c r="GN232">
        <f t="shared" si="172"/>
        <v>311.04000000000002</v>
      </c>
      <c r="GO232">
        <f t="shared" si="173"/>
        <v>0</v>
      </c>
      <c r="GP232">
        <f t="shared" si="174"/>
        <v>0</v>
      </c>
      <c r="GR232">
        <v>0</v>
      </c>
      <c r="GS232">
        <v>0</v>
      </c>
      <c r="GT232">
        <v>0</v>
      </c>
      <c r="GU232" t="s">
        <v>3</v>
      </c>
      <c r="GV232">
        <f t="shared" si="175"/>
        <v>0</v>
      </c>
      <c r="GW232">
        <v>1</v>
      </c>
      <c r="GX232">
        <f t="shared" si="176"/>
        <v>0</v>
      </c>
      <c r="HA232">
        <v>0</v>
      </c>
      <c r="HB232">
        <v>0</v>
      </c>
      <c r="HC232">
        <f t="shared" si="177"/>
        <v>0</v>
      </c>
      <c r="HE232" t="s">
        <v>3</v>
      </c>
      <c r="HF232" t="s">
        <v>3</v>
      </c>
      <c r="IK232">
        <v>0</v>
      </c>
    </row>
    <row r="233" spans="1:245" x14ac:dyDescent="0.2">
      <c r="A233">
        <v>17</v>
      </c>
      <c r="B233">
        <v>1</v>
      </c>
      <c r="C233">
        <f>ROW(SmtRes!A220)</f>
        <v>220</v>
      </c>
      <c r="D233">
        <f>ROW(EtalonRes!A212)</f>
        <v>212</v>
      </c>
      <c r="E233" t="s">
        <v>315</v>
      </c>
      <c r="F233" t="s">
        <v>88</v>
      </c>
      <c r="G233" t="s">
        <v>89</v>
      </c>
      <c r="H233" t="s">
        <v>90</v>
      </c>
      <c r="I233">
        <f>ROUND((((2.25/100)*18)/18*4)/2,9)</f>
        <v>4.4999999999999998E-2</v>
      </c>
      <c r="J233">
        <v>0</v>
      </c>
      <c r="O233">
        <f t="shared" si="140"/>
        <v>2247.84</v>
      </c>
      <c r="P233">
        <f t="shared" si="141"/>
        <v>11.13</v>
      </c>
      <c r="Q233">
        <f t="shared" si="142"/>
        <v>1982.8</v>
      </c>
      <c r="R233">
        <f t="shared" si="143"/>
        <v>537.35</v>
      </c>
      <c r="S233">
        <f t="shared" si="144"/>
        <v>253.91</v>
      </c>
      <c r="T233">
        <f t="shared" si="145"/>
        <v>0</v>
      </c>
      <c r="U233">
        <f t="shared" si="146"/>
        <v>0.97199999999999998</v>
      </c>
      <c r="V233">
        <f t="shared" si="147"/>
        <v>0</v>
      </c>
      <c r="W233">
        <f t="shared" si="148"/>
        <v>0</v>
      </c>
      <c r="X233">
        <f t="shared" si="149"/>
        <v>332.62</v>
      </c>
      <c r="Y233">
        <f t="shared" si="150"/>
        <v>137.11000000000001</v>
      </c>
      <c r="AA233">
        <v>53286460</v>
      </c>
      <c r="AB233">
        <f t="shared" si="151"/>
        <v>5460.47</v>
      </c>
      <c r="AC233">
        <f t="shared" si="152"/>
        <v>49.49</v>
      </c>
      <c r="AD233">
        <f t="shared" si="153"/>
        <v>5183.75</v>
      </c>
      <c r="AE233">
        <f t="shared" si="154"/>
        <v>481.08</v>
      </c>
      <c r="AF233">
        <f t="shared" si="155"/>
        <v>227.23</v>
      </c>
      <c r="AG233">
        <f t="shared" si="156"/>
        <v>0</v>
      </c>
      <c r="AH233">
        <f t="shared" si="157"/>
        <v>21.6</v>
      </c>
      <c r="AI233">
        <f t="shared" si="158"/>
        <v>0</v>
      </c>
      <c r="AJ233">
        <f t="shared" si="159"/>
        <v>0</v>
      </c>
      <c r="AK233">
        <v>5460.47</v>
      </c>
      <c r="AL233">
        <v>49.49</v>
      </c>
      <c r="AM233">
        <v>5183.75</v>
      </c>
      <c r="AN233">
        <v>481.08</v>
      </c>
      <c r="AO233">
        <v>227.23</v>
      </c>
      <c r="AP233">
        <v>0</v>
      </c>
      <c r="AQ233">
        <v>21.6</v>
      </c>
      <c r="AR233">
        <v>0</v>
      </c>
      <c r="AS233">
        <v>0</v>
      </c>
      <c r="AT233">
        <v>131</v>
      </c>
      <c r="AU233">
        <v>54</v>
      </c>
      <c r="AV233">
        <v>1</v>
      </c>
      <c r="AW233">
        <v>1</v>
      </c>
      <c r="AZ233">
        <v>1</v>
      </c>
      <c r="BA233">
        <v>24.82</v>
      </c>
      <c r="BB233">
        <v>8.5</v>
      </c>
      <c r="BC233">
        <v>4.99</v>
      </c>
      <c r="BD233" t="s">
        <v>3</v>
      </c>
      <c r="BE233" t="s">
        <v>3</v>
      </c>
      <c r="BF233" t="s">
        <v>3</v>
      </c>
      <c r="BG233" t="s">
        <v>3</v>
      </c>
      <c r="BH233">
        <v>0</v>
      </c>
      <c r="BI233">
        <v>1</v>
      </c>
      <c r="BJ233" t="s">
        <v>91</v>
      </c>
      <c r="BM233">
        <v>146</v>
      </c>
      <c r="BN233">
        <v>0</v>
      </c>
      <c r="BO233" t="s">
        <v>88</v>
      </c>
      <c r="BP233">
        <v>1</v>
      </c>
      <c r="BQ233">
        <v>30</v>
      </c>
      <c r="BR233">
        <v>0</v>
      </c>
      <c r="BS233">
        <v>24.82</v>
      </c>
      <c r="BT233">
        <v>1</v>
      </c>
      <c r="BU233">
        <v>1</v>
      </c>
      <c r="BV233">
        <v>1</v>
      </c>
      <c r="BW233">
        <v>1</v>
      </c>
      <c r="BX233">
        <v>1</v>
      </c>
      <c r="BY233" t="s">
        <v>3</v>
      </c>
      <c r="BZ233">
        <v>131</v>
      </c>
      <c r="CA233">
        <v>54</v>
      </c>
      <c r="CE233">
        <v>30</v>
      </c>
      <c r="CF233">
        <v>0</v>
      </c>
      <c r="CG233">
        <v>0</v>
      </c>
      <c r="CM233">
        <v>0</v>
      </c>
      <c r="CN233" t="s">
        <v>3</v>
      </c>
      <c r="CO233">
        <v>0</v>
      </c>
      <c r="CP233">
        <f t="shared" si="160"/>
        <v>2247.84</v>
      </c>
      <c r="CQ233">
        <f t="shared" si="161"/>
        <v>246.96</v>
      </c>
      <c r="CR233">
        <f t="shared" si="162"/>
        <v>44061.88</v>
      </c>
      <c r="CS233">
        <f t="shared" si="163"/>
        <v>11940.41</v>
      </c>
      <c r="CT233">
        <f t="shared" si="164"/>
        <v>5639.85</v>
      </c>
      <c r="CU233">
        <f t="shared" si="165"/>
        <v>0</v>
      </c>
      <c r="CV233">
        <f t="shared" si="166"/>
        <v>21.6</v>
      </c>
      <c r="CW233">
        <f t="shared" si="167"/>
        <v>0</v>
      </c>
      <c r="CX233">
        <f t="shared" si="168"/>
        <v>0</v>
      </c>
      <c r="CY233">
        <f>S233*(BZ233/100)</f>
        <v>332.62209999999999</v>
      </c>
      <c r="CZ233">
        <f>S233*(CA233/100)</f>
        <v>137.1114</v>
      </c>
      <c r="DC233" t="s">
        <v>3</v>
      </c>
      <c r="DD233" t="s">
        <v>3</v>
      </c>
      <c r="DE233" t="s">
        <v>3</v>
      </c>
      <c r="DF233" t="s">
        <v>3</v>
      </c>
      <c r="DG233" t="s">
        <v>3</v>
      </c>
      <c r="DH233" t="s">
        <v>3</v>
      </c>
      <c r="DI233" t="s">
        <v>3</v>
      </c>
      <c r="DJ233" t="s">
        <v>3</v>
      </c>
      <c r="DK233" t="s">
        <v>3</v>
      </c>
      <c r="DL233" t="s">
        <v>3</v>
      </c>
      <c r="DM233" t="s">
        <v>3</v>
      </c>
      <c r="DN233">
        <v>161</v>
      </c>
      <c r="DO233">
        <v>107</v>
      </c>
      <c r="DP233">
        <v>1</v>
      </c>
      <c r="DQ233">
        <v>1</v>
      </c>
      <c r="DU233">
        <v>1013</v>
      </c>
      <c r="DV233" t="s">
        <v>90</v>
      </c>
      <c r="DW233" t="s">
        <v>90</v>
      </c>
      <c r="DX233">
        <v>1</v>
      </c>
      <c r="EE233">
        <v>52538766</v>
      </c>
      <c r="EF233">
        <v>30</v>
      </c>
      <c r="EG233" t="s">
        <v>19</v>
      </c>
      <c r="EH233">
        <v>0</v>
      </c>
      <c r="EI233" t="s">
        <v>3</v>
      </c>
      <c r="EJ233">
        <v>1</v>
      </c>
      <c r="EK233">
        <v>146</v>
      </c>
      <c r="EL233" t="s">
        <v>92</v>
      </c>
      <c r="EM233" t="s">
        <v>93</v>
      </c>
      <c r="EO233" t="s">
        <v>3</v>
      </c>
      <c r="EQ233">
        <v>131072</v>
      </c>
      <c r="ER233">
        <v>5460.47</v>
      </c>
      <c r="ES233">
        <v>49.49</v>
      </c>
      <c r="ET233">
        <v>5183.75</v>
      </c>
      <c r="EU233">
        <v>481.08</v>
      </c>
      <c r="EV233">
        <v>227.23</v>
      </c>
      <c r="EW233">
        <v>21.6</v>
      </c>
      <c r="EX233">
        <v>0</v>
      </c>
      <c r="EY233">
        <v>0</v>
      </c>
      <c r="FQ233">
        <v>0</v>
      </c>
      <c r="FR233">
        <f t="shared" si="169"/>
        <v>0</v>
      </c>
      <c r="FS233">
        <v>0</v>
      </c>
      <c r="FX233">
        <v>161</v>
      </c>
      <c r="FY233">
        <v>107</v>
      </c>
      <c r="GA233" t="s">
        <v>3</v>
      </c>
      <c r="GD233">
        <v>0</v>
      </c>
      <c r="GF233">
        <v>1472964356</v>
      </c>
      <c r="GG233">
        <v>2</v>
      </c>
      <c r="GH233">
        <v>1</v>
      </c>
      <c r="GI233">
        <v>2</v>
      </c>
      <c r="GJ233">
        <v>0</v>
      </c>
      <c r="GK233">
        <f>ROUND(R233*(S12)/100,2)</f>
        <v>843.64</v>
      </c>
      <c r="GL233">
        <f t="shared" si="170"/>
        <v>0</v>
      </c>
      <c r="GM233">
        <f t="shared" si="171"/>
        <v>3561.21</v>
      </c>
      <c r="GN233">
        <f t="shared" si="172"/>
        <v>3561.21</v>
      </c>
      <c r="GO233">
        <f t="shared" si="173"/>
        <v>0</v>
      </c>
      <c r="GP233">
        <f t="shared" si="174"/>
        <v>0</v>
      </c>
      <c r="GR233">
        <v>0</v>
      </c>
      <c r="GS233">
        <v>0</v>
      </c>
      <c r="GT233">
        <v>0</v>
      </c>
      <c r="GU233" t="s">
        <v>3</v>
      </c>
      <c r="GV233">
        <f t="shared" si="175"/>
        <v>0</v>
      </c>
      <c r="GW233">
        <v>1</v>
      </c>
      <c r="GX233">
        <f t="shared" si="176"/>
        <v>0</v>
      </c>
      <c r="HA233">
        <v>0</v>
      </c>
      <c r="HB233">
        <v>0</v>
      </c>
      <c r="HC233">
        <f t="shared" si="177"/>
        <v>0</v>
      </c>
      <c r="HE233" t="s">
        <v>3</v>
      </c>
      <c r="HF233" t="s">
        <v>3</v>
      </c>
      <c r="IK233">
        <v>0</v>
      </c>
    </row>
    <row r="234" spans="1:245" x14ac:dyDescent="0.2">
      <c r="A234">
        <v>18</v>
      </c>
      <c r="B234">
        <v>1</v>
      </c>
      <c r="C234">
        <v>211</v>
      </c>
      <c r="E234" t="s">
        <v>316</v>
      </c>
      <c r="F234" t="s">
        <v>95</v>
      </c>
      <c r="G234" t="s">
        <v>96</v>
      </c>
      <c r="H234" t="s">
        <v>51</v>
      </c>
      <c r="I234">
        <f>I232*J234</f>
        <v>5.67</v>
      </c>
      <c r="J234">
        <v>126</v>
      </c>
      <c r="O234">
        <f t="shared" si="140"/>
        <v>983.01</v>
      </c>
      <c r="P234">
        <f t="shared" si="141"/>
        <v>983.01</v>
      </c>
      <c r="Q234">
        <f t="shared" si="142"/>
        <v>0</v>
      </c>
      <c r="R234">
        <f t="shared" si="143"/>
        <v>0</v>
      </c>
      <c r="S234">
        <f t="shared" si="144"/>
        <v>0</v>
      </c>
      <c r="T234">
        <f t="shared" si="145"/>
        <v>0</v>
      </c>
      <c r="U234">
        <f t="shared" si="146"/>
        <v>0</v>
      </c>
      <c r="V234">
        <f t="shared" si="147"/>
        <v>0</v>
      </c>
      <c r="W234">
        <f t="shared" si="148"/>
        <v>0</v>
      </c>
      <c r="X234">
        <f t="shared" si="149"/>
        <v>0</v>
      </c>
      <c r="Y234">
        <f t="shared" si="150"/>
        <v>0</v>
      </c>
      <c r="AA234">
        <v>53286459</v>
      </c>
      <c r="AB234">
        <f t="shared" si="151"/>
        <v>173.37</v>
      </c>
      <c r="AC234">
        <f t="shared" si="152"/>
        <v>173.37</v>
      </c>
      <c r="AD234">
        <f t="shared" si="153"/>
        <v>0</v>
      </c>
      <c r="AE234">
        <f t="shared" si="154"/>
        <v>0</v>
      </c>
      <c r="AF234">
        <f t="shared" si="155"/>
        <v>0</v>
      </c>
      <c r="AG234">
        <f t="shared" si="156"/>
        <v>0</v>
      </c>
      <c r="AH234">
        <f t="shared" si="157"/>
        <v>0</v>
      </c>
      <c r="AI234">
        <f t="shared" si="158"/>
        <v>0</v>
      </c>
      <c r="AJ234">
        <f t="shared" si="159"/>
        <v>0</v>
      </c>
      <c r="AK234">
        <v>173.37</v>
      </c>
      <c r="AL234">
        <v>173.37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161</v>
      </c>
      <c r="AU234">
        <v>107</v>
      </c>
      <c r="AV234">
        <v>1</v>
      </c>
      <c r="AW234">
        <v>1</v>
      </c>
      <c r="AZ234">
        <v>1</v>
      </c>
      <c r="BA234">
        <v>1</v>
      </c>
      <c r="BB234">
        <v>1</v>
      </c>
      <c r="BC234">
        <v>1</v>
      </c>
      <c r="BD234" t="s">
        <v>3</v>
      </c>
      <c r="BE234" t="s">
        <v>3</v>
      </c>
      <c r="BF234" t="s">
        <v>3</v>
      </c>
      <c r="BG234" t="s">
        <v>3</v>
      </c>
      <c r="BH234">
        <v>3</v>
      </c>
      <c r="BI234">
        <v>1</v>
      </c>
      <c r="BJ234" t="s">
        <v>97</v>
      </c>
      <c r="BM234">
        <v>146</v>
      </c>
      <c r="BN234">
        <v>0</v>
      </c>
      <c r="BO234" t="s">
        <v>3</v>
      </c>
      <c r="BP234">
        <v>0</v>
      </c>
      <c r="BQ234">
        <v>30</v>
      </c>
      <c r="BR234">
        <v>0</v>
      </c>
      <c r="BS234">
        <v>1</v>
      </c>
      <c r="BT234">
        <v>1</v>
      </c>
      <c r="BU234">
        <v>1</v>
      </c>
      <c r="BV234">
        <v>1</v>
      </c>
      <c r="BW234">
        <v>1</v>
      </c>
      <c r="BX234">
        <v>1</v>
      </c>
      <c r="BY234" t="s">
        <v>3</v>
      </c>
      <c r="BZ234">
        <v>161</v>
      </c>
      <c r="CA234">
        <v>107</v>
      </c>
      <c r="CE234">
        <v>30</v>
      </c>
      <c r="CF234">
        <v>0</v>
      </c>
      <c r="CG234">
        <v>0</v>
      </c>
      <c r="CM234">
        <v>0</v>
      </c>
      <c r="CN234" t="s">
        <v>3</v>
      </c>
      <c r="CO234">
        <v>0</v>
      </c>
      <c r="CP234">
        <f t="shared" si="160"/>
        <v>983.01</v>
      </c>
      <c r="CQ234">
        <f t="shared" si="161"/>
        <v>173.37</v>
      </c>
      <c r="CR234">
        <f t="shared" si="162"/>
        <v>0</v>
      </c>
      <c r="CS234">
        <f t="shared" si="163"/>
        <v>0</v>
      </c>
      <c r="CT234">
        <f t="shared" si="164"/>
        <v>0</v>
      </c>
      <c r="CU234">
        <f t="shared" si="165"/>
        <v>0</v>
      </c>
      <c r="CV234">
        <f t="shared" si="166"/>
        <v>0</v>
      </c>
      <c r="CW234">
        <f t="shared" si="167"/>
        <v>0</v>
      </c>
      <c r="CX234">
        <f t="shared" si="168"/>
        <v>0</v>
      </c>
      <c r="CY234">
        <f>((S234*BZ234)/100)</f>
        <v>0</v>
      </c>
      <c r="CZ234">
        <f>((S234*CA234)/100)</f>
        <v>0</v>
      </c>
      <c r="DC234" t="s">
        <v>3</v>
      </c>
      <c r="DD234" t="s">
        <v>3</v>
      </c>
      <c r="DE234" t="s">
        <v>3</v>
      </c>
      <c r="DF234" t="s">
        <v>3</v>
      </c>
      <c r="DG234" t="s">
        <v>3</v>
      </c>
      <c r="DH234" t="s">
        <v>3</v>
      </c>
      <c r="DI234" t="s">
        <v>3</v>
      </c>
      <c r="DJ234" t="s">
        <v>3</v>
      </c>
      <c r="DK234" t="s">
        <v>3</v>
      </c>
      <c r="DL234" t="s">
        <v>3</v>
      </c>
      <c r="DM234" t="s">
        <v>3</v>
      </c>
      <c r="DN234">
        <v>0</v>
      </c>
      <c r="DO234">
        <v>0</v>
      </c>
      <c r="DP234">
        <v>1</v>
      </c>
      <c r="DQ234">
        <v>1</v>
      </c>
      <c r="DU234">
        <v>1007</v>
      </c>
      <c r="DV234" t="s">
        <v>51</v>
      </c>
      <c r="DW234" t="s">
        <v>51</v>
      </c>
      <c r="DX234">
        <v>1</v>
      </c>
      <c r="EE234">
        <v>52538766</v>
      </c>
      <c r="EF234">
        <v>30</v>
      </c>
      <c r="EG234" t="s">
        <v>19</v>
      </c>
      <c r="EH234">
        <v>0</v>
      </c>
      <c r="EI234" t="s">
        <v>3</v>
      </c>
      <c r="EJ234">
        <v>1</v>
      </c>
      <c r="EK234">
        <v>146</v>
      </c>
      <c r="EL234" t="s">
        <v>92</v>
      </c>
      <c r="EM234" t="s">
        <v>93</v>
      </c>
      <c r="EO234" t="s">
        <v>3</v>
      </c>
      <c r="EQ234">
        <v>0</v>
      </c>
      <c r="ER234">
        <v>173.37</v>
      </c>
      <c r="ES234">
        <v>173.37</v>
      </c>
      <c r="ET234">
        <v>0</v>
      </c>
      <c r="EU234">
        <v>0</v>
      </c>
      <c r="EV234">
        <v>0</v>
      </c>
      <c r="EW234">
        <v>0</v>
      </c>
      <c r="EX234">
        <v>0</v>
      </c>
      <c r="FQ234">
        <v>0</v>
      </c>
      <c r="FR234">
        <f t="shared" si="169"/>
        <v>0</v>
      </c>
      <c r="FS234">
        <v>0</v>
      </c>
      <c r="FX234">
        <v>161</v>
      </c>
      <c r="FY234">
        <v>107</v>
      </c>
      <c r="GA234" t="s">
        <v>3</v>
      </c>
      <c r="GD234">
        <v>0</v>
      </c>
      <c r="GF234">
        <v>-820942871</v>
      </c>
      <c r="GG234">
        <v>2</v>
      </c>
      <c r="GH234">
        <v>1</v>
      </c>
      <c r="GI234">
        <v>-2</v>
      </c>
      <c r="GJ234">
        <v>0</v>
      </c>
      <c r="GK234">
        <f>ROUND(R234*(R12)/100,2)</f>
        <v>0</v>
      </c>
      <c r="GL234">
        <f t="shared" si="170"/>
        <v>0</v>
      </c>
      <c r="GM234">
        <f t="shared" si="171"/>
        <v>983.01</v>
      </c>
      <c r="GN234">
        <f t="shared" si="172"/>
        <v>983.01</v>
      </c>
      <c r="GO234">
        <f t="shared" si="173"/>
        <v>0</v>
      </c>
      <c r="GP234">
        <f t="shared" si="174"/>
        <v>0</v>
      </c>
      <c r="GR234">
        <v>0</v>
      </c>
      <c r="GS234">
        <v>0</v>
      </c>
      <c r="GT234">
        <v>0</v>
      </c>
      <c r="GU234" t="s">
        <v>3</v>
      </c>
      <c r="GV234">
        <f t="shared" si="175"/>
        <v>0</v>
      </c>
      <c r="GW234">
        <v>1</v>
      </c>
      <c r="GX234">
        <f t="shared" si="176"/>
        <v>0</v>
      </c>
      <c r="HA234">
        <v>0</v>
      </c>
      <c r="HB234">
        <v>0</v>
      </c>
      <c r="HC234">
        <f t="shared" si="177"/>
        <v>0</v>
      </c>
      <c r="HE234" t="s">
        <v>3</v>
      </c>
      <c r="HF234" t="s">
        <v>3</v>
      </c>
      <c r="IK234">
        <v>0</v>
      </c>
    </row>
    <row r="235" spans="1:245" x14ac:dyDescent="0.2">
      <c r="A235">
        <v>18</v>
      </c>
      <c r="B235">
        <v>1</v>
      </c>
      <c r="C235">
        <v>220</v>
      </c>
      <c r="E235" t="s">
        <v>316</v>
      </c>
      <c r="F235" t="s">
        <v>95</v>
      </c>
      <c r="G235" t="s">
        <v>96</v>
      </c>
      <c r="H235" t="s">
        <v>51</v>
      </c>
      <c r="I235">
        <f>I233*J235</f>
        <v>5.67</v>
      </c>
      <c r="J235">
        <v>126</v>
      </c>
      <c r="O235">
        <f t="shared" si="140"/>
        <v>10292.11</v>
      </c>
      <c r="P235">
        <f t="shared" si="141"/>
        <v>10292.11</v>
      </c>
      <c r="Q235">
        <f t="shared" si="142"/>
        <v>0</v>
      </c>
      <c r="R235">
        <f t="shared" si="143"/>
        <v>0</v>
      </c>
      <c r="S235">
        <f t="shared" si="144"/>
        <v>0</v>
      </c>
      <c r="T235">
        <f t="shared" si="145"/>
        <v>0</v>
      </c>
      <c r="U235">
        <f t="shared" si="146"/>
        <v>0</v>
      </c>
      <c r="V235">
        <f t="shared" si="147"/>
        <v>0</v>
      </c>
      <c r="W235">
        <f t="shared" si="148"/>
        <v>0</v>
      </c>
      <c r="X235">
        <f t="shared" si="149"/>
        <v>0</v>
      </c>
      <c r="Y235">
        <f t="shared" si="150"/>
        <v>0</v>
      </c>
      <c r="AA235">
        <v>53286460</v>
      </c>
      <c r="AB235">
        <f t="shared" si="151"/>
        <v>173.37</v>
      </c>
      <c r="AC235">
        <f t="shared" si="152"/>
        <v>173.37</v>
      </c>
      <c r="AD235">
        <f t="shared" si="153"/>
        <v>0</v>
      </c>
      <c r="AE235">
        <f t="shared" si="154"/>
        <v>0</v>
      </c>
      <c r="AF235">
        <f t="shared" si="155"/>
        <v>0</v>
      </c>
      <c r="AG235">
        <f t="shared" si="156"/>
        <v>0</v>
      </c>
      <c r="AH235">
        <f t="shared" si="157"/>
        <v>0</v>
      </c>
      <c r="AI235">
        <f t="shared" si="158"/>
        <v>0</v>
      </c>
      <c r="AJ235">
        <f t="shared" si="159"/>
        <v>0</v>
      </c>
      <c r="AK235">
        <v>173.37</v>
      </c>
      <c r="AL235">
        <v>173.37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1</v>
      </c>
      <c r="AW235">
        <v>1</v>
      </c>
      <c r="AZ235">
        <v>1</v>
      </c>
      <c r="BA235">
        <v>1</v>
      </c>
      <c r="BB235">
        <v>1</v>
      </c>
      <c r="BC235">
        <v>10.47</v>
      </c>
      <c r="BD235" t="s">
        <v>3</v>
      </c>
      <c r="BE235" t="s">
        <v>3</v>
      </c>
      <c r="BF235" t="s">
        <v>3</v>
      </c>
      <c r="BG235" t="s">
        <v>3</v>
      </c>
      <c r="BH235">
        <v>3</v>
      </c>
      <c r="BI235">
        <v>1</v>
      </c>
      <c r="BJ235" t="s">
        <v>97</v>
      </c>
      <c r="BM235">
        <v>146</v>
      </c>
      <c r="BN235">
        <v>0</v>
      </c>
      <c r="BO235" t="s">
        <v>95</v>
      </c>
      <c r="BP235">
        <v>1</v>
      </c>
      <c r="BQ235">
        <v>30</v>
      </c>
      <c r="BR235">
        <v>0</v>
      </c>
      <c r="BS235">
        <v>1</v>
      </c>
      <c r="BT235">
        <v>1</v>
      </c>
      <c r="BU235">
        <v>1</v>
      </c>
      <c r="BV235">
        <v>1</v>
      </c>
      <c r="BW235">
        <v>1</v>
      </c>
      <c r="BX235">
        <v>1</v>
      </c>
      <c r="BY235" t="s">
        <v>3</v>
      </c>
      <c r="BZ235">
        <v>0</v>
      </c>
      <c r="CA235">
        <v>0</v>
      </c>
      <c r="CE235">
        <v>30</v>
      </c>
      <c r="CF235">
        <v>0</v>
      </c>
      <c r="CG235">
        <v>0</v>
      </c>
      <c r="CM235">
        <v>0</v>
      </c>
      <c r="CN235" t="s">
        <v>3</v>
      </c>
      <c r="CO235">
        <v>0</v>
      </c>
      <c r="CP235">
        <f t="shared" si="160"/>
        <v>10292.11</v>
      </c>
      <c r="CQ235">
        <f t="shared" si="161"/>
        <v>1815.18</v>
      </c>
      <c r="CR235">
        <f t="shared" si="162"/>
        <v>0</v>
      </c>
      <c r="CS235">
        <f t="shared" si="163"/>
        <v>0</v>
      </c>
      <c r="CT235">
        <f t="shared" si="164"/>
        <v>0</v>
      </c>
      <c r="CU235">
        <f t="shared" si="165"/>
        <v>0</v>
      </c>
      <c r="CV235">
        <f t="shared" si="166"/>
        <v>0</v>
      </c>
      <c r="CW235">
        <f t="shared" si="167"/>
        <v>0</v>
      </c>
      <c r="CX235">
        <f t="shared" si="168"/>
        <v>0</v>
      </c>
      <c r="CY235">
        <f>S235*(BZ235/100)</f>
        <v>0</v>
      </c>
      <c r="CZ235">
        <f>S235*(CA235/100)</f>
        <v>0</v>
      </c>
      <c r="DC235" t="s">
        <v>3</v>
      </c>
      <c r="DD235" t="s">
        <v>3</v>
      </c>
      <c r="DE235" t="s">
        <v>3</v>
      </c>
      <c r="DF235" t="s">
        <v>3</v>
      </c>
      <c r="DG235" t="s">
        <v>3</v>
      </c>
      <c r="DH235" t="s">
        <v>3</v>
      </c>
      <c r="DI235" t="s">
        <v>3</v>
      </c>
      <c r="DJ235" t="s">
        <v>3</v>
      </c>
      <c r="DK235" t="s">
        <v>3</v>
      </c>
      <c r="DL235" t="s">
        <v>3</v>
      </c>
      <c r="DM235" t="s">
        <v>3</v>
      </c>
      <c r="DN235">
        <v>161</v>
      </c>
      <c r="DO235">
        <v>107</v>
      </c>
      <c r="DP235">
        <v>1</v>
      </c>
      <c r="DQ235">
        <v>1</v>
      </c>
      <c r="DU235">
        <v>1007</v>
      </c>
      <c r="DV235" t="s">
        <v>51</v>
      </c>
      <c r="DW235" t="s">
        <v>51</v>
      </c>
      <c r="DX235">
        <v>1</v>
      </c>
      <c r="EE235">
        <v>52538766</v>
      </c>
      <c r="EF235">
        <v>30</v>
      </c>
      <c r="EG235" t="s">
        <v>19</v>
      </c>
      <c r="EH235">
        <v>0</v>
      </c>
      <c r="EI235" t="s">
        <v>3</v>
      </c>
      <c r="EJ235">
        <v>1</v>
      </c>
      <c r="EK235">
        <v>146</v>
      </c>
      <c r="EL235" t="s">
        <v>92</v>
      </c>
      <c r="EM235" t="s">
        <v>93</v>
      </c>
      <c r="EO235" t="s">
        <v>3</v>
      </c>
      <c r="EQ235">
        <v>0</v>
      </c>
      <c r="ER235">
        <v>173.37</v>
      </c>
      <c r="ES235">
        <v>173.37</v>
      </c>
      <c r="ET235">
        <v>0</v>
      </c>
      <c r="EU235">
        <v>0</v>
      </c>
      <c r="EV235">
        <v>0</v>
      </c>
      <c r="EW235">
        <v>0</v>
      </c>
      <c r="EX235">
        <v>0</v>
      </c>
      <c r="FQ235">
        <v>0</v>
      </c>
      <c r="FR235">
        <f t="shared" si="169"/>
        <v>0</v>
      </c>
      <c r="FS235">
        <v>0</v>
      </c>
      <c r="FX235">
        <v>161</v>
      </c>
      <c r="FY235">
        <v>107</v>
      </c>
      <c r="GA235" t="s">
        <v>3</v>
      </c>
      <c r="GD235">
        <v>0</v>
      </c>
      <c r="GF235">
        <v>-820942871</v>
      </c>
      <c r="GG235">
        <v>2</v>
      </c>
      <c r="GH235">
        <v>1</v>
      </c>
      <c r="GI235">
        <v>2</v>
      </c>
      <c r="GJ235">
        <v>0</v>
      </c>
      <c r="GK235">
        <f>ROUND(R235*(S12)/100,2)</f>
        <v>0</v>
      </c>
      <c r="GL235">
        <f t="shared" si="170"/>
        <v>0</v>
      </c>
      <c r="GM235">
        <f t="shared" si="171"/>
        <v>10292.11</v>
      </c>
      <c r="GN235">
        <f t="shared" si="172"/>
        <v>10292.11</v>
      </c>
      <c r="GO235">
        <f t="shared" si="173"/>
        <v>0</v>
      </c>
      <c r="GP235">
        <f t="shared" si="174"/>
        <v>0</v>
      </c>
      <c r="GR235">
        <v>0</v>
      </c>
      <c r="GS235">
        <v>0</v>
      </c>
      <c r="GT235">
        <v>0</v>
      </c>
      <c r="GU235" t="s">
        <v>3</v>
      </c>
      <c r="GV235">
        <f t="shared" si="175"/>
        <v>0</v>
      </c>
      <c r="GW235">
        <v>1</v>
      </c>
      <c r="GX235">
        <f t="shared" si="176"/>
        <v>0</v>
      </c>
      <c r="HA235">
        <v>0</v>
      </c>
      <c r="HB235">
        <v>0</v>
      </c>
      <c r="HC235">
        <f t="shared" si="177"/>
        <v>0</v>
      </c>
      <c r="HE235" t="s">
        <v>3</v>
      </c>
      <c r="HF235" t="s">
        <v>3</v>
      </c>
      <c r="IK235">
        <v>0</v>
      </c>
    </row>
    <row r="236" spans="1:245" x14ac:dyDescent="0.2">
      <c r="A236">
        <v>17</v>
      </c>
      <c r="B236">
        <v>1</v>
      </c>
      <c r="C236">
        <f>ROW(SmtRes!A230)</f>
        <v>230</v>
      </c>
      <c r="D236">
        <f>ROW(EtalonRes!A222)</f>
        <v>222</v>
      </c>
      <c r="E236" t="s">
        <v>317</v>
      </c>
      <c r="F236" t="s">
        <v>99</v>
      </c>
      <c r="G236" t="s">
        <v>100</v>
      </c>
      <c r="H236" t="s">
        <v>101</v>
      </c>
      <c r="I236">
        <f>ROUND((((15/1000)*18)/18*4)/2,9)</f>
        <v>0.03</v>
      </c>
      <c r="J236">
        <v>0</v>
      </c>
      <c r="O236">
        <f t="shared" si="140"/>
        <v>388.08</v>
      </c>
      <c r="P236">
        <f t="shared" si="141"/>
        <v>201.95</v>
      </c>
      <c r="Q236">
        <f t="shared" si="142"/>
        <v>94.26</v>
      </c>
      <c r="R236">
        <f t="shared" si="143"/>
        <v>4.76</v>
      </c>
      <c r="S236">
        <f t="shared" si="144"/>
        <v>91.87</v>
      </c>
      <c r="T236">
        <f t="shared" si="145"/>
        <v>0</v>
      </c>
      <c r="U236">
        <f t="shared" si="146"/>
        <v>8.01</v>
      </c>
      <c r="V236">
        <f t="shared" si="147"/>
        <v>0</v>
      </c>
      <c r="W236">
        <f t="shared" si="148"/>
        <v>0</v>
      </c>
      <c r="X236">
        <f t="shared" si="149"/>
        <v>147.91</v>
      </c>
      <c r="Y236">
        <f t="shared" si="150"/>
        <v>98.3</v>
      </c>
      <c r="AA236">
        <v>53286459</v>
      </c>
      <c r="AB236">
        <f t="shared" si="151"/>
        <v>12936.04</v>
      </c>
      <c r="AC236">
        <f t="shared" si="152"/>
        <v>6731.62</v>
      </c>
      <c r="AD236">
        <f t="shared" si="153"/>
        <v>3141.93</v>
      </c>
      <c r="AE236">
        <f t="shared" si="154"/>
        <v>158.71</v>
      </c>
      <c r="AF236">
        <f t="shared" si="155"/>
        <v>3062.49</v>
      </c>
      <c r="AG236">
        <f t="shared" si="156"/>
        <v>0</v>
      </c>
      <c r="AH236">
        <f t="shared" si="157"/>
        <v>267</v>
      </c>
      <c r="AI236">
        <f t="shared" si="158"/>
        <v>0</v>
      </c>
      <c r="AJ236">
        <f t="shared" si="159"/>
        <v>0</v>
      </c>
      <c r="AK236">
        <v>12936.04</v>
      </c>
      <c r="AL236">
        <v>6731.62</v>
      </c>
      <c r="AM236">
        <v>3141.93</v>
      </c>
      <c r="AN236">
        <v>158.71</v>
      </c>
      <c r="AO236">
        <v>3062.49</v>
      </c>
      <c r="AP236">
        <v>0</v>
      </c>
      <c r="AQ236">
        <v>267</v>
      </c>
      <c r="AR236">
        <v>0</v>
      </c>
      <c r="AS236">
        <v>0</v>
      </c>
      <c r="AT236">
        <v>161</v>
      </c>
      <c r="AU236">
        <v>107</v>
      </c>
      <c r="AV236">
        <v>1</v>
      </c>
      <c r="AW236">
        <v>1</v>
      </c>
      <c r="AZ236">
        <v>1</v>
      </c>
      <c r="BA236">
        <v>1</v>
      </c>
      <c r="BB236">
        <v>1</v>
      </c>
      <c r="BC236">
        <v>1</v>
      </c>
      <c r="BD236" t="s">
        <v>3</v>
      </c>
      <c r="BE236" t="s">
        <v>3</v>
      </c>
      <c r="BF236" t="s">
        <v>3</v>
      </c>
      <c r="BG236" t="s">
        <v>3</v>
      </c>
      <c r="BH236">
        <v>0</v>
      </c>
      <c r="BI236">
        <v>1</v>
      </c>
      <c r="BJ236" t="s">
        <v>102</v>
      </c>
      <c r="BM236">
        <v>152</v>
      </c>
      <c r="BN236">
        <v>0</v>
      </c>
      <c r="BO236" t="s">
        <v>3</v>
      </c>
      <c r="BP236">
        <v>0</v>
      </c>
      <c r="BQ236">
        <v>30</v>
      </c>
      <c r="BR236">
        <v>0</v>
      </c>
      <c r="BS236">
        <v>1</v>
      </c>
      <c r="BT236">
        <v>1</v>
      </c>
      <c r="BU236">
        <v>1</v>
      </c>
      <c r="BV236">
        <v>1</v>
      </c>
      <c r="BW236">
        <v>1</v>
      </c>
      <c r="BX236">
        <v>1</v>
      </c>
      <c r="BY236" t="s">
        <v>3</v>
      </c>
      <c r="BZ236">
        <v>161</v>
      </c>
      <c r="CA236">
        <v>107</v>
      </c>
      <c r="CE236">
        <v>30</v>
      </c>
      <c r="CF236">
        <v>0</v>
      </c>
      <c r="CG236">
        <v>0</v>
      </c>
      <c r="CM236">
        <v>0</v>
      </c>
      <c r="CN236" t="s">
        <v>3</v>
      </c>
      <c r="CO236">
        <v>0</v>
      </c>
      <c r="CP236">
        <f t="shared" si="160"/>
        <v>388.08</v>
      </c>
      <c r="CQ236">
        <f t="shared" si="161"/>
        <v>6731.62</v>
      </c>
      <c r="CR236">
        <f t="shared" si="162"/>
        <v>3141.93</v>
      </c>
      <c r="CS236">
        <f t="shared" si="163"/>
        <v>158.71</v>
      </c>
      <c r="CT236">
        <f t="shared" si="164"/>
        <v>3062.49</v>
      </c>
      <c r="CU236">
        <f t="shared" si="165"/>
        <v>0</v>
      </c>
      <c r="CV236">
        <f t="shared" si="166"/>
        <v>267</v>
      </c>
      <c r="CW236">
        <f t="shared" si="167"/>
        <v>0</v>
      </c>
      <c r="CX236">
        <f t="shared" si="168"/>
        <v>0</v>
      </c>
      <c r="CY236">
        <f>((S236*BZ236)/100)</f>
        <v>147.91070000000002</v>
      </c>
      <c r="CZ236">
        <f>((S236*CA236)/100)</f>
        <v>98.300899999999999</v>
      </c>
      <c r="DC236" t="s">
        <v>3</v>
      </c>
      <c r="DD236" t="s">
        <v>3</v>
      </c>
      <c r="DE236" t="s">
        <v>3</v>
      </c>
      <c r="DF236" t="s">
        <v>3</v>
      </c>
      <c r="DG236" t="s">
        <v>3</v>
      </c>
      <c r="DH236" t="s">
        <v>3</v>
      </c>
      <c r="DI236" t="s">
        <v>3</v>
      </c>
      <c r="DJ236" t="s">
        <v>3</v>
      </c>
      <c r="DK236" t="s">
        <v>3</v>
      </c>
      <c r="DL236" t="s">
        <v>3</v>
      </c>
      <c r="DM236" t="s">
        <v>3</v>
      </c>
      <c r="DN236">
        <v>0</v>
      </c>
      <c r="DO236">
        <v>0</v>
      </c>
      <c r="DP236">
        <v>1</v>
      </c>
      <c r="DQ236">
        <v>1</v>
      </c>
      <c r="DU236">
        <v>1013</v>
      </c>
      <c r="DV236" t="s">
        <v>101</v>
      </c>
      <c r="DW236" t="s">
        <v>101</v>
      </c>
      <c r="DX236">
        <v>1</v>
      </c>
      <c r="EE236">
        <v>52538772</v>
      </c>
      <c r="EF236">
        <v>30</v>
      </c>
      <c r="EG236" t="s">
        <v>19</v>
      </c>
      <c r="EH236">
        <v>0</v>
      </c>
      <c r="EI236" t="s">
        <v>3</v>
      </c>
      <c r="EJ236">
        <v>1</v>
      </c>
      <c r="EK236">
        <v>152</v>
      </c>
      <c r="EL236" t="s">
        <v>103</v>
      </c>
      <c r="EM236" t="s">
        <v>104</v>
      </c>
      <c r="EO236" t="s">
        <v>3</v>
      </c>
      <c r="EQ236">
        <v>131072</v>
      </c>
      <c r="ER236">
        <v>12936.04</v>
      </c>
      <c r="ES236">
        <v>6731.62</v>
      </c>
      <c r="ET236">
        <v>3141.93</v>
      </c>
      <c r="EU236">
        <v>158.71</v>
      </c>
      <c r="EV236">
        <v>3062.49</v>
      </c>
      <c r="EW236">
        <v>267</v>
      </c>
      <c r="EX236">
        <v>0</v>
      </c>
      <c r="EY236">
        <v>0</v>
      </c>
      <c r="FQ236">
        <v>0</v>
      </c>
      <c r="FR236">
        <f t="shared" si="169"/>
        <v>0</v>
      </c>
      <c r="FS236">
        <v>0</v>
      </c>
      <c r="FX236">
        <v>161</v>
      </c>
      <c r="FY236">
        <v>107</v>
      </c>
      <c r="GA236" t="s">
        <v>3</v>
      </c>
      <c r="GD236">
        <v>0</v>
      </c>
      <c r="GF236">
        <v>-146221353</v>
      </c>
      <c r="GG236">
        <v>2</v>
      </c>
      <c r="GH236">
        <v>1</v>
      </c>
      <c r="GI236">
        <v>-2</v>
      </c>
      <c r="GJ236">
        <v>0</v>
      </c>
      <c r="GK236">
        <f>ROUND(R236*(R12)/100,2)</f>
        <v>8.33</v>
      </c>
      <c r="GL236">
        <f t="shared" si="170"/>
        <v>0</v>
      </c>
      <c r="GM236">
        <f t="shared" si="171"/>
        <v>642.62</v>
      </c>
      <c r="GN236">
        <f t="shared" si="172"/>
        <v>642.62</v>
      </c>
      <c r="GO236">
        <f t="shared" si="173"/>
        <v>0</v>
      </c>
      <c r="GP236">
        <f t="shared" si="174"/>
        <v>0</v>
      </c>
      <c r="GR236">
        <v>0</v>
      </c>
      <c r="GS236">
        <v>0</v>
      </c>
      <c r="GT236">
        <v>0</v>
      </c>
      <c r="GU236" t="s">
        <v>3</v>
      </c>
      <c r="GV236">
        <f t="shared" si="175"/>
        <v>0</v>
      </c>
      <c r="GW236">
        <v>1</v>
      </c>
      <c r="GX236">
        <f t="shared" si="176"/>
        <v>0</v>
      </c>
      <c r="HA236">
        <v>0</v>
      </c>
      <c r="HB236">
        <v>0</v>
      </c>
      <c r="HC236">
        <f t="shared" si="177"/>
        <v>0</v>
      </c>
      <c r="HE236" t="s">
        <v>3</v>
      </c>
      <c r="HF236" t="s">
        <v>3</v>
      </c>
      <c r="IK236">
        <v>0</v>
      </c>
    </row>
    <row r="237" spans="1:245" x14ac:dyDescent="0.2">
      <c r="A237">
        <v>17</v>
      </c>
      <c r="B237">
        <v>1</v>
      </c>
      <c r="C237">
        <f>ROW(SmtRes!A240)</f>
        <v>240</v>
      </c>
      <c r="D237">
        <f>ROW(EtalonRes!A232)</f>
        <v>232</v>
      </c>
      <c r="E237" t="s">
        <v>317</v>
      </c>
      <c r="F237" t="s">
        <v>99</v>
      </c>
      <c r="G237" t="s">
        <v>100</v>
      </c>
      <c r="H237" t="s">
        <v>101</v>
      </c>
      <c r="I237">
        <f>ROUND((((15/1000)*18)/18*4)/2,9)</f>
        <v>0.03</v>
      </c>
      <c r="J237">
        <v>0</v>
      </c>
      <c r="O237">
        <f t="shared" si="140"/>
        <v>4040.54</v>
      </c>
      <c r="P237">
        <f t="shared" si="141"/>
        <v>999.65</v>
      </c>
      <c r="Q237">
        <f t="shared" si="142"/>
        <v>760.68</v>
      </c>
      <c r="R237">
        <f t="shared" si="143"/>
        <v>118.14</v>
      </c>
      <c r="S237">
        <f t="shared" si="144"/>
        <v>2280.21</v>
      </c>
      <c r="T237">
        <f t="shared" si="145"/>
        <v>0</v>
      </c>
      <c r="U237">
        <f t="shared" si="146"/>
        <v>8.01</v>
      </c>
      <c r="V237">
        <f t="shared" si="147"/>
        <v>0</v>
      </c>
      <c r="W237">
        <f t="shared" si="148"/>
        <v>0</v>
      </c>
      <c r="X237">
        <f t="shared" si="149"/>
        <v>2987.08</v>
      </c>
      <c r="Y237">
        <f t="shared" si="150"/>
        <v>1231.31</v>
      </c>
      <c r="AA237">
        <v>53286460</v>
      </c>
      <c r="AB237">
        <f t="shared" si="151"/>
        <v>12936.04</v>
      </c>
      <c r="AC237">
        <f t="shared" si="152"/>
        <v>6731.62</v>
      </c>
      <c r="AD237">
        <f t="shared" si="153"/>
        <v>3141.93</v>
      </c>
      <c r="AE237">
        <f t="shared" si="154"/>
        <v>158.71</v>
      </c>
      <c r="AF237">
        <f t="shared" si="155"/>
        <v>3062.49</v>
      </c>
      <c r="AG237">
        <f t="shared" si="156"/>
        <v>0</v>
      </c>
      <c r="AH237">
        <f t="shared" si="157"/>
        <v>267</v>
      </c>
      <c r="AI237">
        <f t="shared" si="158"/>
        <v>0</v>
      </c>
      <c r="AJ237">
        <f t="shared" si="159"/>
        <v>0</v>
      </c>
      <c r="AK237">
        <v>12936.04</v>
      </c>
      <c r="AL237">
        <v>6731.62</v>
      </c>
      <c r="AM237">
        <v>3141.93</v>
      </c>
      <c r="AN237">
        <v>158.71</v>
      </c>
      <c r="AO237">
        <v>3062.49</v>
      </c>
      <c r="AP237">
        <v>0</v>
      </c>
      <c r="AQ237">
        <v>267</v>
      </c>
      <c r="AR237">
        <v>0</v>
      </c>
      <c r="AS237">
        <v>0</v>
      </c>
      <c r="AT237">
        <v>131</v>
      </c>
      <c r="AU237">
        <v>54</v>
      </c>
      <c r="AV237">
        <v>1</v>
      </c>
      <c r="AW237">
        <v>1</v>
      </c>
      <c r="AZ237">
        <v>1</v>
      </c>
      <c r="BA237">
        <v>24.82</v>
      </c>
      <c r="BB237">
        <v>8.07</v>
      </c>
      <c r="BC237">
        <v>4.95</v>
      </c>
      <c r="BD237" t="s">
        <v>3</v>
      </c>
      <c r="BE237" t="s">
        <v>3</v>
      </c>
      <c r="BF237" t="s">
        <v>3</v>
      </c>
      <c r="BG237" t="s">
        <v>3</v>
      </c>
      <c r="BH237">
        <v>0</v>
      </c>
      <c r="BI237">
        <v>1</v>
      </c>
      <c r="BJ237" t="s">
        <v>102</v>
      </c>
      <c r="BM237">
        <v>152</v>
      </c>
      <c r="BN237">
        <v>0</v>
      </c>
      <c r="BO237" t="s">
        <v>99</v>
      </c>
      <c r="BP237">
        <v>1</v>
      </c>
      <c r="BQ237">
        <v>30</v>
      </c>
      <c r="BR237">
        <v>0</v>
      </c>
      <c r="BS237">
        <v>24.82</v>
      </c>
      <c r="BT237">
        <v>1</v>
      </c>
      <c r="BU237">
        <v>1</v>
      </c>
      <c r="BV237">
        <v>1</v>
      </c>
      <c r="BW237">
        <v>1</v>
      </c>
      <c r="BX237">
        <v>1</v>
      </c>
      <c r="BY237" t="s">
        <v>3</v>
      </c>
      <c r="BZ237">
        <v>131</v>
      </c>
      <c r="CA237">
        <v>54</v>
      </c>
      <c r="CE237">
        <v>30</v>
      </c>
      <c r="CF237">
        <v>0</v>
      </c>
      <c r="CG237">
        <v>0</v>
      </c>
      <c r="CM237">
        <v>0</v>
      </c>
      <c r="CN237" t="s">
        <v>3</v>
      </c>
      <c r="CO237">
        <v>0</v>
      </c>
      <c r="CP237">
        <f t="shared" si="160"/>
        <v>4040.54</v>
      </c>
      <c r="CQ237">
        <f t="shared" si="161"/>
        <v>33321.519999999997</v>
      </c>
      <c r="CR237">
        <f t="shared" si="162"/>
        <v>25355.38</v>
      </c>
      <c r="CS237">
        <f t="shared" si="163"/>
        <v>3939.18</v>
      </c>
      <c r="CT237">
        <f t="shared" si="164"/>
        <v>76011</v>
      </c>
      <c r="CU237">
        <f t="shared" si="165"/>
        <v>0</v>
      </c>
      <c r="CV237">
        <f t="shared" si="166"/>
        <v>267</v>
      </c>
      <c r="CW237">
        <f t="shared" si="167"/>
        <v>0</v>
      </c>
      <c r="CX237">
        <f t="shared" si="168"/>
        <v>0</v>
      </c>
      <c r="CY237">
        <f>S237*(BZ237/100)</f>
        <v>2987.0751</v>
      </c>
      <c r="CZ237">
        <f>S237*(CA237/100)</f>
        <v>1231.3134</v>
      </c>
      <c r="DC237" t="s">
        <v>3</v>
      </c>
      <c r="DD237" t="s">
        <v>3</v>
      </c>
      <c r="DE237" t="s">
        <v>3</v>
      </c>
      <c r="DF237" t="s">
        <v>3</v>
      </c>
      <c r="DG237" t="s">
        <v>3</v>
      </c>
      <c r="DH237" t="s">
        <v>3</v>
      </c>
      <c r="DI237" t="s">
        <v>3</v>
      </c>
      <c r="DJ237" t="s">
        <v>3</v>
      </c>
      <c r="DK237" t="s">
        <v>3</v>
      </c>
      <c r="DL237" t="s">
        <v>3</v>
      </c>
      <c r="DM237" t="s">
        <v>3</v>
      </c>
      <c r="DN237">
        <v>161</v>
      </c>
      <c r="DO237">
        <v>107</v>
      </c>
      <c r="DP237">
        <v>1</v>
      </c>
      <c r="DQ237">
        <v>1</v>
      </c>
      <c r="DU237">
        <v>1013</v>
      </c>
      <c r="DV237" t="s">
        <v>101</v>
      </c>
      <c r="DW237" t="s">
        <v>101</v>
      </c>
      <c r="DX237">
        <v>1</v>
      </c>
      <c r="EE237">
        <v>52538772</v>
      </c>
      <c r="EF237">
        <v>30</v>
      </c>
      <c r="EG237" t="s">
        <v>19</v>
      </c>
      <c r="EH237">
        <v>0</v>
      </c>
      <c r="EI237" t="s">
        <v>3</v>
      </c>
      <c r="EJ237">
        <v>1</v>
      </c>
      <c r="EK237">
        <v>152</v>
      </c>
      <c r="EL237" t="s">
        <v>103</v>
      </c>
      <c r="EM237" t="s">
        <v>104</v>
      </c>
      <c r="EO237" t="s">
        <v>3</v>
      </c>
      <c r="EQ237">
        <v>131072</v>
      </c>
      <c r="ER237">
        <v>12936.04</v>
      </c>
      <c r="ES237">
        <v>6731.62</v>
      </c>
      <c r="ET237">
        <v>3141.93</v>
      </c>
      <c r="EU237">
        <v>158.71</v>
      </c>
      <c r="EV237">
        <v>3062.49</v>
      </c>
      <c r="EW237">
        <v>267</v>
      </c>
      <c r="EX237">
        <v>0</v>
      </c>
      <c r="EY237">
        <v>0</v>
      </c>
      <c r="FQ237">
        <v>0</v>
      </c>
      <c r="FR237">
        <f t="shared" si="169"/>
        <v>0</v>
      </c>
      <c r="FS237">
        <v>0</v>
      </c>
      <c r="FX237">
        <v>161</v>
      </c>
      <c r="FY237">
        <v>107</v>
      </c>
      <c r="GA237" t="s">
        <v>3</v>
      </c>
      <c r="GD237">
        <v>0</v>
      </c>
      <c r="GF237">
        <v>-146221353</v>
      </c>
      <c r="GG237">
        <v>2</v>
      </c>
      <c r="GH237">
        <v>1</v>
      </c>
      <c r="GI237">
        <v>2</v>
      </c>
      <c r="GJ237">
        <v>0</v>
      </c>
      <c r="GK237">
        <f>ROUND(R237*(S12)/100,2)</f>
        <v>185.48</v>
      </c>
      <c r="GL237">
        <f t="shared" si="170"/>
        <v>0</v>
      </c>
      <c r="GM237">
        <f t="shared" si="171"/>
        <v>8444.41</v>
      </c>
      <c r="GN237">
        <f t="shared" si="172"/>
        <v>8444.41</v>
      </c>
      <c r="GO237">
        <f t="shared" si="173"/>
        <v>0</v>
      </c>
      <c r="GP237">
        <f t="shared" si="174"/>
        <v>0</v>
      </c>
      <c r="GR237">
        <v>0</v>
      </c>
      <c r="GS237">
        <v>0</v>
      </c>
      <c r="GT237">
        <v>0</v>
      </c>
      <c r="GU237" t="s">
        <v>3</v>
      </c>
      <c r="GV237">
        <f t="shared" si="175"/>
        <v>0</v>
      </c>
      <c r="GW237">
        <v>1</v>
      </c>
      <c r="GX237">
        <f t="shared" si="176"/>
        <v>0</v>
      </c>
      <c r="HA237">
        <v>0</v>
      </c>
      <c r="HB237">
        <v>0</v>
      </c>
      <c r="HC237">
        <f t="shared" si="177"/>
        <v>0</v>
      </c>
      <c r="HE237" t="s">
        <v>3</v>
      </c>
      <c r="HF237" t="s">
        <v>3</v>
      </c>
      <c r="IK237">
        <v>0</v>
      </c>
    </row>
    <row r="238" spans="1:245" x14ac:dyDescent="0.2">
      <c r="A238">
        <v>18</v>
      </c>
      <c r="B238">
        <v>1</v>
      </c>
      <c r="C238">
        <v>228</v>
      </c>
      <c r="E238" t="s">
        <v>318</v>
      </c>
      <c r="F238" t="s">
        <v>74</v>
      </c>
      <c r="G238" t="s">
        <v>75</v>
      </c>
      <c r="H238" t="s">
        <v>51</v>
      </c>
      <c r="I238">
        <f>I236*J238</f>
        <v>4.8600000000000003</v>
      </c>
      <c r="J238">
        <v>162.00000000000003</v>
      </c>
      <c r="O238">
        <f t="shared" si="140"/>
        <v>3069.28</v>
      </c>
      <c r="P238">
        <f t="shared" si="141"/>
        <v>3069.28</v>
      </c>
      <c r="Q238">
        <f t="shared" si="142"/>
        <v>0</v>
      </c>
      <c r="R238">
        <f t="shared" si="143"/>
        <v>0</v>
      </c>
      <c r="S238">
        <f t="shared" si="144"/>
        <v>0</v>
      </c>
      <c r="T238">
        <f t="shared" si="145"/>
        <v>0</v>
      </c>
      <c r="U238">
        <f t="shared" si="146"/>
        <v>0</v>
      </c>
      <c r="V238">
        <f t="shared" si="147"/>
        <v>0</v>
      </c>
      <c r="W238">
        <f t="shared" si="148"/>
        <v>0</v>
      </c>
      <c r="X238">
        <f t="shared" si="149"/>
        <v>0</v>
      </c>
      <c r="Y238">
        <f t="shared" si="150"/>
        <v>0</v>
      </c>
      <c r="AA238">
        <v>53286459</v>
      </c>
      <c r="AB238">
        <f t="shared" si="151"/>
        <v>631.54</v>
      </c>
      <c r="AC238">
        <f t="shared" si="152"/>
        <v>631.54</v>
      </c>
      <c r="AD238">
        <f t="shared" si="153"/>
        <v>0</v>
      </c>
      <c r="AE238">
        <f t="shared" si="154"/>
        <v>0</v>
      </c>
      <c r="AF238">
        <f t="shared" si="155"/>
        <v>0</v>
      </c>
      <c r="AG238">
        <f t="shared" si="156"/>
        <v>0</v>
      </c>
      <c r="AH238">
        <f t="shared" si="157"/>
        <v>0</v>
      </c>
      <c r="AI238">
        <f t="shared" si="158"/>
        <v>0</v>
      </c>
      <c r="AJ238">
        <f t="shared" si="159"/>
        <v>0</v>
      </c>
      <c r="AK238">
        <v>631.54</v>
      </c>
      <c r="AL238">
        <v>631.54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161</v>
      </c>
      <c r="AU238">
        <v>107</v>
      </c>
      <c r="AV238">
        <v>1</v>
      </c>
      <c r="AW238">
        <v>1</v>
      </c>
      <c r="AZ238">
        <v>1</v>
      </c>
      <c r="BA238">
        <v>1</v>
      </c>
      <c r="BB238">
        <v>1</v>
      </c>
      <c r="BC238">
        <v>1</v>
      </c>
      <c r="BD238" t="s">
        <v>3</v>
      </c>
      <c r="BE238" t="s">
        <v>3</v>
      </c>
      <c r="BF238" t="s">
        <v>3</v>
      </c>
      <c r="BG238" t="s">
        <v>3</v>
      </c>
      <c r="BH238">
        <v>3</v>
      </c>
      <c r="BI238">
        <v>1</v>
      </c>
      <c r="BJ238" t="s">
        <v>76</v>
      </c>
      <c r="BM238">
        <v>152</v>
      </c>
      <c r="BN238">
        <v>0</v>
      </c>
      <c r="BO238" t="s">
        <v>3</v>
      </c>
      <c r="BP238">
        <v>0</v>
      </c>
      <c r="BQ238">
        <v>30</v>
      </c>
      <c r="BR238">
        <v>0</v>
      </c>
      <c r="BS238">
        <v>1</v>
      </c>
      <c r="BT238">
        <v>1</v>
      </c>
      <c r="BU238">
        <v>1</v>
      </c>
      <c r="BV238">
        <v>1</v>
      </c>
      <c r="BW238">
        <v>1</v>
      </c>
      <c r="BX238">
        <v>1</v>
      </c>
      <c r="BY238" t="s">
        <v>3</v>
      </c>
      <c r="BZ238">
        <v>161</v>
      </c>
      <c r="CA238">
        <v>107</v>
      </c>
      <c r="CE238">
        <v>30</v>
      </c>
      <c r="CF238">
        <v>0</v>
      </c>
      <c r="CG238">
        <v>0</v>
      </c>
      <c r="CM238">
        <v>0</v>
      </c>
      <c r="CN238" t="s">
        <v>3</v>
      </c>
      <c r="CO238">
        <v>0</v>
      </c>
      <c r="CP238">
        <f t="shared" si="160"/>
        <v>3069.28</v>
      </c>
      <c r="CQ238">
        <f t="shared" si="161"/>
        <v>631.54</v>
      </c>
      <c r="CR238">
        <f t="shared" si="162"/>
        <v>0</v>
      </c>
      <c r="CS238">
        <f t="shared" si="163"/>
        <v>0</v>
      </c>
      <c r="CT238">
        <f t="shared" si="164"/>
        <v>0</v>
      </c>
      <c r="CU238">
        <f t="shared" si="165"/>
        <v>0</v>
      </c>
      <c r="CV238">
        <f t="shared" si="166"/>
        <v>0</v>
      </c>
      <c r="CW238">
        <f t="shared" si="167"/>
        <v>0</v>
      </c>
      <c r="CX238">
        <f t="shared" si="168"/>
        <v>0</v>
      </c>
      <c r="CY238">
        <f>((S238*BZ238)/100)</f>
        <v>0</v>
      </c>
      <c r="CZ238">
        <f>((S238*CA238)/100)</f>
        <v>0</v>
      </c>
      <c r="DC238" t="s">
        <v>3</v>
      </c>
      <c r="DD238" t="s">
        <v>3</v>
      </c>
      <c r="DE238" t="s">
        <v>3</v>
      </c>
      <c r="DF238" t="s">
        <v>3</v>
      </c>
      <c r="DG238" t="s">
        <v>3</v>
      </c>
      <c r="DH238" t="s">
        <v>3</v>
      </c>
      <c r="DI238" t="s">
        <v>3</v>
      </c>
      <c r="DJ238" t="s">
        <v>3</v>
      </c>
      <c r="DK238" t="s">
        <v>3</v>
      </c>
      <c r="DL238" t="s">
        <v>3</v>
      </c>
      <c r="DM238" t="s">
        <v>3</v>
      </c>
      <c r="DN238">
        <v>0</v>
      </c>
      <c r="DO238">
        <v>0</v>
      </c>
      <c r="DP238">
        <v>1</v>
      </c>
      <c r="DQ238">
        <v>1</v>
      </c>
      <c r="DU238">
        <v>1007</v>
      </c>
      <c r="DV238" t="s">
        <v>51</v>
      </c>
      <c r="DW238" t="s">
        <v>51</v>
      </c>
      <c r="DX238">
        <v>1</v>
      </c>
      <c r="EE238">
        <v>52538772</v>
      </c>
      <c r="EF238">
        <v>30</v>
      </c>
      <c r="EG238" t="s">
        <v>19</v>
      </c>
      <c r="EH238">
        <v>0</v>
      </c>
      <c r="EI238" t="s">
        <v>3</v>
      </c>
      <c r="EJ238">
        <v>1</v>
      </c>
      <c r="EK238">
        <v>152</v>
      </c>
      <c r="EL238" t="s">
        <v>103</v>
      </c>
      <c r="EM238" t="s">
        <v>104</v>
      </c>
      <c r="EO238" t="s">
        <v>3</v>
      </c>
      <c r="EQ238">
        <v>0</v>
      </c>
      <c r="ER238">
        <v>631.54</v>
      </c>
      <c r="ES238">
        <v>631.54</v>
      </c>
      <c r="ET238">
        <v>0</v>
      </c>
      <c r="EU238">
        <v>0</v>
      </c>
      <c r="EV238">
        <v>0</v>
      </c>
      <c r="EW238">
        <v>0</v>
      </c>
      <c r="EX238">
        <v>0</v>
      </c>
      <c r="FQ238">
        <v>0</v>
      </c>
      <c r="FR238">
        <f t="shared" si="169"/>
        <v>0</v>
      </c>
      <c r="FS238">
        <v>0</v>
      </c>
      <c r="FX238">
        <v>161</v>
      </c>
      <c r="FY238">
        <v>107</v>
      </c>
      <c r="GA238" t="s">
        <v>3</v>
      </c>
      <c r="GD238">
        <v>0</v>
      </c>
      <c r="GF238">
        <v>-836286109</v>
      </c>
      <c r="GG238">
        <v>2</v>
      </c>
      <c r="GH238">
        <v>1</v>
      </c>
      <c r="GI238">
        <v>-2</v>
      </c>
      <c r="GJ238">
        <v>0</v>
      </c>
      <c r="GK238">
        <f>ROUND(R238*(R12)/100,2)</f>
        <v>0</v>
      </c>
      <c r="GL238">
        <f t="shared" si="170"/>
        <v>0</v>
      </c>
      <c r="GM238">
        <f t="shared" si="171"/>
        <v>3069.28</v>
      </c>
      <c r="GN238">
        <f t="shared" si="172"/>
        <v>3069.28</v>
      </c>
      <c r="GO238">
        <f t="shared" si="173"/>
        <v>0</v>
      </c>
      <c r="GP238">
        <f t="shared" si="174"/>
        <v>0</v>
      </c>
      <c r="GR238">
        <v>0</v>
      </c>
      <c r="GS238">
        <v>0</v>
      </c>
      <c r="GT238">
        <v>0</v>
      </c>
      <c r="GU238" t="s">
        <v>3</v>
      </c>
      <c r="GV238">
        <f t="shared" si="175"/>
        <v>0</v>
      </c>
      <c r="GW238">
        <v>1</v>
      </c>
      <c r="GX238">
        <f t="shared" si="176"/>
        <v>0</v>
      </c>
      <c r="HA238">
        <v>0</v>
      </c>
      <c r="HB238">
        <v>0</v>
      </c>
      <c r="HC238">
        <f t="shared" si="177"/>
        <v>0</v>
      </c>
      <c r="HE238" t="s">
        <v>3</v>
      </c>
      <c r="HF238" t="s">
        <v>3</v>
      </c>
      <c r="IK238">
        <v>0</v>
      </c>
    </row>
    <row r="239" spans="1:245" x14ac:dyDescent="0.2">
      <c r="A239">
        <v>18</v>
      </c>
      <c r="B239">
        <v>1</v>
      </c>
      <c r="C239">
        <v>238</v>
      </c>
      <c r="E239" t="s">
        <v>318</v>
      </c>
      <c r="F239" t="s">
        <v>74</v>
      </c>
      <c r="G239" t="s">
        <v>75</v>
      </c>
      <c r="H239" t="s">
        <v>51</v>
      </c>
      <c r="I239">
        <f>I237*J239</f>
        <v>4.8600000000000003</v>
      </c>
      <c r="J239">
        <v>162.00000000000003</v>
      </c>
      <c r="O239">
        <f t="shared" si="140"/>
        <v>18968.150000000001</v>
      </c>
      <c r="P239">
        <f t="shared" si="141"/>
        <v>18968.150000000001</v>
      </c>
      <c r="Q239">
        <f t="shared" si="142"/>
        <v>0</v>
      </c>
      <c r="R239">
        <f t="shared" si="143"/>
        <v>0</v>
      </c>
      <c r="S239">
        <f t="shared" si="144"/>
        <v>0</v>
      </c>
      <c r="T239">
        <f t="shared" si="145"/>
        <v>0</v>
      </c>
      <c r="U239">
        <f t="shared" si="146"/>
        <v>0</v>
      </c>
      <c r="V239">
        <f t="shared" si="147"/>
        <v>0</v>
      </c>
      <c r="W239">
        <f t="shared" si="148"/>
        <v>0</v>
      </c>
      <c r="X239">
        <f t="shared" si="149"/>
        <v>0</v>
      </c>
      <c r="Y239">
        <f t="shared" si="150"/>
        <v>0</v>
      </c>
      <c r="AA239">
        <v>53286460</v>
      </c>
      <c r="AB239">
        <f t="shared" si="151"/>
        <v>631.54</v>
      </c>
      <c r="AC239">
        <f t="shared" si="152"/>
        <v>631.54</v>
      </c>
      <c r="AD239">
        <f t="shared" si="153"/>
        <v>0</v>
      </c>
      <c r="AE239">
        <f t="shared" si="154"/>
        <v>0</v>
      </c>
      <c r="AF239">
        <f t="shared" si="155"/>
        <v>0</v>
      </c>
      <c r="AG239">
        <f t="shared" si="156"/>
        <v>0</v>
      </c>
      <c r="AH239">
        <f t="shared" si="157"/>
        <v>0</v>
      </c>
      <c r="AI239">
        <f t="shared" si="158"/>
        <v>0</v>
      </c>
      <c r="AJ239">
        <f t="shared" si="159"/>
        <v>0</v>
      </c>
      <c r="AK239">
        <v>631.54</v>
      </c>
      <c r="AL239">
        <v>631.54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1</v>
      </c>
      <c r="AW239">
        <v>1</v>
      </c>
      <c r="AZ239">
        <v>1</v>
      </c>
      <c r="BA239">
        <v>1</v>
      </c>
      <c r="BB239">
        <v>1</v>
      </c>
      <c r="BC239">
        <v>6.18</v>
      </c>
      <c r="BD239" t="s">
        <v>3</v>
      </c>
      <c r="BE239" t="s">
        <v>3</v>
      </c>
      <c r="BF239" t="s">
        <v>3</v>
      </c>
      <c r="BG239" t="s">
        <v>3</v>
      </c>
      <c r="BH239">
        <v>3</v>
      </c>
      <c r="BI239">
        <v>1</v>
      </c>
      <c r="BJ239" t="s">
        <v>76</v>
      </c>
      <c r="BM239">
        <v>152</v>
      </c>
      <c r="BN239">
        <v>0</v>
      </c>
      <c r="BO239" t="s">
        <v>74</v>
      </c>
      <c r="BP239">
        <v>1</v>
      </c>
      <c r="BQ239">
        <v>30</v>
      </c>
      <c r="BR239">
        <v>0</v>
      </c>
      <c r="BS239">
        <v>1</v>
      </c>
      <c r="BT239">
        <v>1</v>
      </c>
      <c r="BU239">
        <v>1</v>
      </c>
      <c r="BV239">
        <v>1</v>
      </c>
      <c r="BW239">
        <v>1</v>
      </c>
      <c r="BX239">
        <v>1</v>
      </c>
      <c r="BY239" t="s">
        <v>3</v>
      </c>
      <c r="BZ239">
        <v>0</v>
      </c>
      <c r="CA239">
        <v>0</v>
      </c>
      <c r="CE239">
        <v>30</v>
      </c>
      <c r="CF239">
        <v>0</v>
      </c>
      <c r="CG239">
        <v>0</v>
      </c>
      <c r="CM239">
        <v>0</v>
      </c>
      <c r="CN239" t="s">
        <v>3</v>
      </c>
      <c r="CO239">
        <v>0</v>
      </c>
      <c r="CP239">
        <f t="shared" si="160"/>
        <v>18968.150000000001</v>
      </c>
      <c r="CQ239">
        <f t="shared" si="161"/>
        <v>3902.92</v>
      </c>
      <c r="CR239">
        <f t="shared" si="162"/>
        <v>0</v>
      </c>
      <c r="CS239">
        <f t="shared" si="163"/>
        <v>0</v>
      </c>
      <c r="CT239">
        <f t="shared" si="164"/>
        <v>0</v>
      </c>
      <c r="CU239">
        <f t="shared" si="165"/>
        <v>0</v>
      </c>
      <c r="CV239">
        <f t="shared" si="166"/>
        <v>0</v>
      </c>
      <c r="CW239">
        <f t="shared" si="167"/>
        <v>0</v>
      </c>
      <c r="CX239">
        <f t="shared" si="168"/>
        <v>0</v>
      </c>
      <c r="CY239">
        <f>S239*(BZ239/100)</f>
        <v>0</v>
      </c>
      <c r="CZ239">
        <f>S239*(CA239/100)</f>
        <v>0</v>
      </c>
      <c r="DC239" t="s">
        <v>3</v>
      </c>
      <c r="DD239" t="s">
        <v>3</v>
      </c>
      <c r="DE239" t="s">
        <v>3</v>
      </c>
      <c r="DF239" t="s">
        <v>3</v>
      </c>
      <c r="DG239" t="s">
        <v>3</v>
      </c>
      <c r="DH239" t="s">
        <v>3</v>
      </c>
      <c r="DI239" t="s">
        <v>3</v>
      </c>
      <c r="DJ239" t="s">
        <v>3</v>
      </c>
      <c r="DK239" t="s">
        <v>3</v>
      </c>
      <c r="DL239" t="s">
        <v>3</v>
      </c>
      <c r="DM239" t="s">
        <v>3</v>
      </c>
      <c r="DN239">
        <v>161</v>
      </c>
      <c r="DO239">
        <v>107</v>
      </c>
      <c r="DP239">
        <v>1</v>
      </c>
      <c r="DQ239">
        <v>1</v>
      </c>
      <c r="DU239">
        <v>1007</v>
      </c>
      <c r="DV239" t="s">
        <v>51</v>
      </c>
      <c r="DW239" t="s">
        <v>51</v>
      </c>
      <c r="DX239">
        <v>1</v>
      </c>
      <c r="EE239">
        <v>52538772</v>
      </c>
      <c r="EF239">
        <v>30</v>
      </c>
      <c r="EG239" t="s">
        <v>19</v>
      </c>
      <c r="EH239">
        <v>0</v>
      </c>
      <c r="EI239" t="s">
        <v>3</v>
      </c>
      <c r="EJ239">
        <v>1</v>
      </c>
      <c r="EK239">
        <v>152</v>
      </c>
      <c r="EL239" t="s">
        <v>103</v>
      </c>
      <c r="EM239" t="s">
        <v>104</v>
      </c>
      <c r="EO239" t="s">
        <v>3</v>
      </c>
      <c r="EQ239">
        <v>0</v>
      </c>
      <c r="ER239">
        <v>631.54</v>
      </c>
      <c r="ES239">
        <v>631.54</v>
      </c>
      <c r="ET239">
        <v>0</v>
      </c>
      <c r="EU239">
        <v>0</v>
      </c>
      <c r="EV239">
        <v>0</v>
      </c>
      <c r="EW239">
        <v>0</v>
      </c>
      <c r="EX239">
        <v>0</v>
      </c>
      <c r="FQ239">
        <v>0</v>
      </c>
      <c r="FR239">
        <f t="shared" si="169"/>
        <v>0</v>
      </c>
      <c r="FS239">
        <v>0</v>
      </c>
      <c r="FX239">
        <v>161</v>
      </c>
      <c r="FY239">
        <v>107</v>
      </c>
      <c r="GA239" t="s">
        <v>3</v>
      </c>
      <c r="GD239">
        <v>0</v>
      </c>
      <c r="GF239">
        <v>-836286109</v>
      </c>
      <c r="GG239">
        <v>2</v>
      </c>
      <c r="GH239">
        <v>1</v>
      </c>
      <c r="GI239">
        <v>2</v>
      </c>
      <c r="GJ239">
        <v>0</v>
      </c>
      <c r="GK239">
        <f>ROUND(R239*(S12)/100,2)</f>
        <v>0</v>
      </c>
      <c r="GL239">
        <f t="shared" si="170"/>
        <v>0</v>
      </c>
      <c r="GM239">
        <f t="shared" si="171"/>
        <v>18968.150000000001</v>
      </c>
      <c r="GN239">
        <f t="shared" si="172"/>
        <v>18968.150000000001</v>
      </c>
      <c r="GO239">
        <f t="shared" si="173"/>
        <v>0</v>
      </c>
      <c r="GP239">
        <f t="shared" si="174"/>
        <v>0</v>
      </c>
      <c r="GR239">
        <v>0</v>
      </c>
      <c r="GS239">
        <v>0</v>
      </c>
      <c r="GT239">
        <v>0</v>
      </c>
      <c r="GU239" t="s">
        <v>3</v>
      </c>
      <c r="GV239">
        <f t="shared" si="175"/>
        <v>0</v>
      </c>
      <c r="GW239">
        <v>1</v>
      </c>
      <c r="GX239">
        <f t="shared" si="176"/>
        <v>0</v>
      </c>
      <c r="HA239">
        <v>0</v>
      </c>
      <c r="HB239">
        <v>0</v>
      </c>
      <c r="HC239">
        <f t="shared" si="177"/>
        <v>0</v>
      </c>
      <c r="HE239" t="s">
        <v>3</v>
      </c>
      <c r="HF239" t="s">
        <v>3</v>
      </c>
      <c r="IK239">
        <v>0</v>
      </c>
    </row>
    <row r="240" spans="1:245" x14ac:dyDescent="0.2">
      <c r="A240">
        <v>17</v>
      </c>
      <c r="B240">
        <v>1</v>
      </c>
      <c r="C240">
        <f>ROW(SmtRes!A243)</f>
        <v>243</v>
      </c>
      <c r="D240">
        <f>ROW(EtalonRes!A235)</f>
        <v>235</v>
      </c>
      <c r="E240" t="s">
        <v>319</v>
      </c>
      <c r="F240" t="s">
        <v>107</v>
      </c>
      <c r="G240" t="s">
        <v>108</v>
      </c>
      <c r="H240" t="s">
        <v>101</v>
      </c>
      <c r="I240">
        <f>ROUND((((-15/1000)*18)/18*4)/2,9)</f>
        <v>-0.03</v>
      </c>
      <c r="J240">
        <v>0</v>
      </c>
      <c r="O240">
        <f t="shared" si="140"/>
        <v>-31.83</v>
      </c>
      <c r="P240">
        <f t="shared" si="141"/>
        <v>-15.82</v>
      </c>
      <c r="Q240">
        <f>(ROUND((ROUND((((ET240*9))*AV240*I240),2)*BB240),2)+ROUND((ROUND(((AE240-((EU240*9)))*AV240*I240),2)*BS240),2))</f>
        <v>0</v>
      </c>
      <c r="R240">
        <f t="shared" si="143"/>
        <v>0</v>
      </c>
      <c r="S240">
        <f t="shared" si="144"/>
        <v>-16.010000000000002</v>
      </c>
      <c r="T240">
        <f t="shared" si="145"/>
        <v>0</v>
      </c>
      <c r="U240">
        <f t="shared" si="146"/>
        <v>-1.3958999999999999</v>
      </c>
      <c r="V240">
        <f t="shared" si="147"/>
        <v>0</v>
      </c>
      <c r="W240">
        <f t="shared" si="148"/>
        <v>0</v>
      </c>
      <c r="X240">
        <f t="shared" si="149"/>
        <v>-25.78</v>
      </c>
      <c r="Y240">
        <f t="shared" si="150"/>
        <v>-17.13</v>
      </c>
      <c r="AA240">
        <v>53286459</v>
      </c>
      <c r="AB240">
        <f t="shared" si="151"/>
        <v>1061.0999999999999</v>
      </c>
      <c r="AC240">
        <f>ROUND(((ES240*9)),6)</f>
        <v>527.4</v>
      </c>
      <c r="AD240">
        <f>ROUND(((((ET240*9))-((EU240*9)))+AE240),6)</f>
        <v>0</v>
      </c>
      <c r="AE240">
        <f>ROUND(((EU240*9)),6)</f>
        <v>0</v>
      </c>
      <c r="AF240">
        <f>ROUND(((EV240*9)),6)</f>
        <v>533.70000000000005</v>
      </c>
      <c r="AG240">
        <f t="shared" si="156"/>
        <v>0</v>
      </c>
      <c r="AH240">
        <f>((EW240*9))</f>
        <v>46.53</v>
      </c>
      <c r="AI240">
        <f>((EX240*9))</f>
        <v>0</v>
      </c>
      <c r="AJ240">
        <f t="shared" si="159"/>
        <v>0</v>
      </c>
      <c r="AK240">
        <v>117.9</v>
      </c>
      <c r="AL240">
        <v>58.6</v>
      </c>
      <c r="AM240">
        <v>0</v>
      </c>
      <c r="AN240">
        <v>0</v>
      </c>
      <c r="AO240">
        <v>59.3</v>
      </c>
      <c r="AP240">
        <v>0</v>
      </c>
      <c r="AQ240">
        <v>5.17</v>
      </c>
      <c r="AR240">
        <v>0</v>
      </c>
      <c r="AS240">
        <v>0</v>
      </c>
      <c r="AT240">
        <v>161</v>
      </c>
      <c r="AU240">
        <v>107</v>
      </c>
      <c r="AV240">
        <v>1</v>
      </c>
      <c r="AW240">
        <v>1</v>
      </c>
      <c r="AZ240">
        <v>1</v>
      </c>
      <c r="BA240">
        <v>1</v>
      </c>
      <c r="BB240">
        <v>1</v>
      </c>
      <c r="BC240">
        <v>1</v>
      </c>
      <c r="BD240" t="s">
        <v>3</v>
      </c>
      <c r="BE240" t="s">
        <v>3</v>
      </c>
      <c r="BF240" t="s">
        <v>3</v>
      </c>
      <c r="BG240" t="s">
        <v>3</v>
      </c>
      <c r="BH240">
        <v>0</v>
      </c>
      <c r="BI240">
        <v>1</v>
      </c>
      <c r="BJ240" t="s">
        <v>109</v>
      </c>
      <c r="BM240">
        <v>152</v>
      </c>
      <c r="BN240">
        <v>0</v>
      </c>
      <c r="BO240" t="s">
        <v>3</v>
      </c>
      <c r="BP240">
        <v>0</v>
      </c>
      <c r="BQ240">
        <v>30</v>
      </c>
      <c r="BR240">
        <v>0</v>
      </c>
      <c r="BS240">
        <v>1</v>
      </c>
      <c r="BT240">
        <v>1</v>
      </c>
      <c r="BU240">
        <v>1</v>
      </c>
      <c r="BV240">
        <v>1</v>
      </c>
      <c r="BW240">
        <v>1</v>
      </c>
      <c r="BX240">
        <v>1</v>
      </c>
      <c r="BY240" t="s">
        <v>3</v>
      </c>
      <c r="BZ240">
        <v>161</v>
      </c>
      <c r="CA240">
        <v>107</v>
      </c>
      <c r="CE240">
        <v>30</v>
      </c>
      <c r="CF240">
        <v>0</v>
      </c>
      <c r="CG240">
        <v>0</v>
      </c>
      <c r="CM240">
        <v>0</v>
      </c>
      <c r="CN240" t="s">
        <v>3</v>
      </c>
      <c r="CO240">
        <v>0</v>
      </c>
      <c r="CP240">
        <f t="shared" si="160"/>
        <v>-31.830000000000002</v>
      </c>
      <c r="CQ240">
        <f t="shared" si="161"/>
        <v>527.4</v>
      </c>
      <c r="CR240">
        <f>(ROUND((ROUND((((ET240*9))*AV240*1),2)*BB240),2)+ROUND((ROUND(((AE240-((EU240*9)))*AV240*1),2)*BS240),2))</f>
        <v>0</v>
      </c>
      <c r="CS240">
        <f t="shared" si="163"/>
        <v>0</v>
      </c>
      <c r="CT240">
        <f t="shared" si="164"/>
        <v>533.70000000000005</v>
      </c>
      <c r="CU240">
        <f t="shared" si="165"/>
        <v>0</v>
      </c>
      <c r="CV240">
        <f t="shared" si="166"/>
        <v>46.53</v>
      </c>
      <c r="CW240">
        <f t="shared" si="167"/>
        <v>0</v>
      </c>
      <c r="CX240">
        <f t="shared" si="168"/>
        <v>0</v>
      </c>
      <c r="CY240">
        <f>((S240*BZ240)/100)</f>
        <v>-25.7761</v>
      </c>
      <c r="CZ240">
        <f>((S240*CA240)/100)</f>
        <v>-17.130700000000001</v>
      </c>
      <c r="DC240" t="s">
        <v>3</v>
      </c>
      <c r="DD240" t="s">
        <v>110</v>
      </c>
      <c r="DE240" t="s">
        <v>110</v>
      </c>
      <c r="DF240" t="s">
        <v>110</v>
      </c>
      <c r="DG240" t="s">
        <v>110</v>
      </c>
      <c r="DH240" t="s">
        <v>3</v>
      </c>
      <c r="DI240" t="s">
        <v>110</v>
      </c>
      <c r="DJ240" t="s">
        <v>110</v>
      </c>
      <c r="DK240" t="s">
        <v>3</v>
      </c>
      <c r="DL240" t="s">
        <v>3</v>
      </c>
      <c r="DM240" t="s">
        <v>3</v>
      </c>
      <c r="DN240">
        <v>0</v>
      </c>
      <c r="DO240">
        <v>0</v>
      </c>
      <c r="DP240">
        <v>1</v>
      </c>
      <c r="DQ240">
        <v>1</v>
      </c>
      <c r="DU240">
        <v>1013</v>
      </c>
      <c r="DV240" t="s">
        <v>101</v>
      </c>
      <c r="DW240" t="s">
        <v>101</v>
      </c>
      <c r="DX240">
        <v>1</v>
      </c>
      <c r="EE240">
        <v>52538772</v>
      </c>
      <c r="EF240">
        <v>30</v>
      </c>
      <c r="EG240" t="s">
        <v>19</v>
      </c>
      <c r="EH240">
        <v>0</v>
      </c>
      <c r="EI240" t="s">
        <v>3</v>
      </c>
      <c r="EJ240">
        <v>1</v>
      </c>
      <c r="EK240">
        <v>152</v>
      </c>
      <c r="EL240" t="s">
        <v>103</v>
      </c>
      <c r="EM240" t="s">
        <v>104</v>
      </c>
      <c r="EO240" t="s">
        <v>3</v>
      </c>
      <c r="EQ240">
        <v>131072</v>
      </c>
      <c r="ER240">
        <v>117.9</v>
      </c>
      <c r="ES240">
        <v>58.6</v>
      </c>
      <c r="ET240">
        <v>0</v>
      </c>
      <c r="EU240">
        <v>0</v>
      </c>
      <c r="EV240">
        <v>59.3</v>
      </c>
      <c r="EW240">
        <v>5.17</v>
      </c>
      <c r="EX240">
        <v>0</v>
      </c>
      <c r="EY240">
        <v>0</v>
      </c>
      <c r="FQ240">
        <v>0</v>
      </c>
      <c r="FR240">
        <f t="shared" si="169"/>
        <v>0</v>
      </c>
      <c r="FS240">
        <v>0</v>
      </c>
      <c r="FX240">
        <v>161</v>
      </c>
      <c r="FY240">
        <v>107</v>
      </c>
      <c r="GA240" t="s">
        <v>3</v>
      </c>
      <c r="GD240">
        <v>0</v>
      </c>
      <c r="GF240">
        <v>1470043862</v>
      </c>
      <c r="GG240">
        <v>2</v>
      </c>
      <c r="GH240">
        <v>1</v>
      </c>
      <c r="GI240">
        <v>-2</v>
      </c>
      <c r="GJ240">
        <v>0</v>
      </c>
      <c r="GK240">
        <f>ROUND(R240*(R12)/100,2)</f>
        <v>0</v>
      </c>
      <c r="GL240">
        <f t="shared" si="170"/>
        <v>0</v>
      </c>
      <c r="GM240">
        <f t="shared" si="171"/>
        <v>-74.739999999999995</v>
      </c>
      <c r="GN240">
        <f t="shared" si="172"/>
        <v>-74.739999999999995</v>
      </c>
      <c r="GO240">
        <f t="shared" si="173"/>
        <v>0</v>
      </c>
      <c r="GP240">
        <f t="shared" si="174"/>
        <v>0</v>
      </c>
      <c r="GR240">
        <v>0</v>
      </c>
      <c r="GS240">
        <v>0</v>
      </c>
      <c r="GT240">
        <v>0</v>
      </c>
      <c r="GU240" t="s">
        <v>110</v>
      </c>
      <c r="GV240">
        <f>ROUND(((GT240*9)),6)</f>
        <v>0</v>
      </c>
      <c r="GW240">
        <v>1</v>
      </c>
      <c r="GX240">
        <f t="shared" si="176"/>
        <v>0</v>
      </c>
      <c r="HA240">
        <v>0</v>
      </c>
      <c r="HB240">
        <v>0</v>
      </c>
      <c r="HC240">
        <f t="shared" si="177"/>
        <v>0</v>
      </c>
      <c r="HE240" t="s">
        <v>3</v>
      </c>
      <c r="HF240" t="s">
        <v>3</v>
      </c>
      <c r="IK240">
        <v>0</v>
      </c>
    </row>
    <row r="241" spans="1:245" x14ac:dyDescent="0.2">
      <c r="A241">
        <v>17</v>
      </c>
      <c r="B241">
        <v>1</v>
      </c>
      <c r="C241">
        <f>ROW(SmtRes!A246)</f>
        <v>246</v>
      </c>
      <c r="D241">
        <f>ROW(EtalonRes!A238)</f>
        <v>238</v>
      </c>
      <c r="E241" t="s">
        <v>319</v>
      </c>
      <c r="F241" t="s">
        <v>107</v>
      </c>
      <c r="G241" t="s">
        <v>108</v>
      </c>
      <c r="H241" t="s">
        <v>101</v>
      </c>
      <c r="I241">
        <f>ROUND((((-15/1000)*18)/18*4)/2,9)</f>
        <v>-0.03</v>
      </c>
      <c r="J241">
        <v>0</v>
      </c>
      <c r="O241">
        <f t="shared" si="140"/>
        <v>-457.8</v>
      </c>
      <c r="P241">
        <f t="shared" si="141"/>
        <v>-60.43</v>
      </c>
      <c r="Q241">
        <f>(ROUND((ROUND((((ET241*9))*AV241*I241),2)*BB241),2)+ROUND((ROUND(((AE241-((EU241*9)))*AV241*I241),2)*BS241),2))</f>
        <v>0</v>
      </c>
      <c r="R241">
        <f t="shared" si="143"/>
        <v>0</v>
      </c>
      <c r="S241">
        <f t="shared" si="144"/>
        <v>-397.37</v>
      </c>
      <c r="T241">
        <f t="shared" si="145"/>
        <v>0</v>
      </c>
      <c r="U241">
        <f t="shared" si="146"/>
        <v>-1.3958999999999999</v>
      </c>
      <c r="V241">
        <f t="shared" si="147"/>
        <v>0</v>
      </c>
      <c r="W241">
        <f t="shared" si="148"/>
        <v>0</v>
      </c>
      <c r="X241">
        <f t="shared" si="149"/>
        <v>-520.54999999999995</v>
      </c>
      <c r="Y241">
        <f t="shared" si="150"/>
        <v>-214.58</v>
      </c>
      <c r="AA241">
        <v>53286460</v>
      </c>
      <c r="AB241">
        <f t="shared" si="151"/>
        <v>1061.0999999999999</v>
      </c>
      <c r="AC241">
        <f>ROUND(((ES241*9)),6)</f>
        <v>527.4</v>
      </c>
      <c r="AD241">
        <f>ROUND(((((ET241*9))-((EU241*9)))+AE241),6)</f>
        <v>0</v>
      </c>
      <c r="AE241">
        <f>ROUND(((EU241*9)),6)</f>
        <v>0</v>
      </c>
      <c r="AF241">
        <f>ROUND(((EV241*9)),6)</f>
        <v>533.70000000000005</v>
      </c>
      <c r="AG241">
        <f t="shared" si="156"/>
        <v>0</v>
      </c>
      <c r="AH241">
        <f>((EW241*9))</f>
        <v>46.53</v>
      </c>
      <c r="AI241">
        <f>((EX241*9))</f>
        <v>0</v>
      </c>
      <c r="AJ241">
        <f t="shared" si="159"/>
        <v>0</v>
      </c>
      <c r="AK241">
        <v>117.9</v>
      </c>
      <c r="AL241">
        <v>58.6</v>
      </c>
      <c r="AM241">
        <v>0</v>
      </c>
      <c r="AN241">
        <v>0</v>
      </c>
      <c r="AO241">
        <v>59.3</v>
      </c>
      <c r="AP241">
        <v>0</v>
      </c>
      <c r="AQ241">
        <v>5.17</v>
      </c>
      <c r="AR241">
        <v>0</v>
      </c>
      <c r="AS241">
        <v>0</v>
      </c>
      <c r="AT241">
        <v>131</v>
      </c>
      <c r="AU241">
        <v>54</v>
      </c>
      <c r="AV241">
        <v>1</v>
      </c>
      <c r="AW241">
        <v>1</v>
      </c>
      <c r="AZ241">
        <v>1</v>
      </c>
      <c r="BA241">
        <v>24.82</v>
      </c>
      <c r="BB241">
        <v>1</v>
      </c>
      <c r="BC241">
        <v>3.82</v>
      </c>
      <c r="BD241" t="s">
        <v>3</v>
      </c>
      <c r="BE241" t="s">
        <v>3</v>
      </c>
      <c r="BF241" t="s">
        <v>3</v>
      </c>
      <c r="BG241" t="s">
        <v>3</v>
      </c>
      <c r="BH241">
        <v>0</v>
      </c>
      <c r="BI241">
        <v>1</v>
      </c>
      <c r="BJ241" t="s">
        <v>109</v>
      </c>
      <c r="BM241">
        <v>152</v>
      </c>
      <c r="BN241">
        <v>0</v>
      </c>
      <c r="BO241" t="s">
        <v>107</v>
      </c>
      <c r="BP241">
        <v>1</v>
      </c>
      <c r="BQ241">
        <v>30</v>
      </c>
      <c r="BR241">
        <v>0</v>
      </c>
      <c r="BS241">
        <v>24.82</v>
      </c>
      <c r="BT241">
        <v>1</v>
      </c>
      <c r="BU241">
        <v>1</v>
      </c>
      <c r="BV241">
        <v>1</v>
      </c>
      <c r="BW241">
        <v>1</v>
      </c>
      <c r="BX241">
        <v>1</v>
      </c>
      <c r="BY241" t="s">
        <v>3</v>
      </c>
      <c r="BZ241">
        <v>131</v>
      </c>
      <c r="CA241">
        <v>54</v>
      </c>
      <c r="CE241">
        <v>30</v>
      </c>
      <c r="CF241">
        <v>0</v>
      </c>
      <c r="CG241">
        <v>0</v>
      </c>
      <c r="CM241">
        <v>0</v>
      </c>
      <c r="CN241" t="s">
        <v>3</v>
      </c>
      <c r="CO241">
        <v>0</v>
      </c>
      <c r="CP241">
        <f t="shared" si="160"/>
        <v>-457.8</v>
      </c>
      <c r="CQ241">
        <f t="shared" si="161"/>
        <v>2014.67</v>
      </c>
      <c r="CR241">
        <f>(ROUND((ROUND((((ET241*9))*AV241*1),2)*BB241),2)+ROUND((ROUND(((AE241-((EU241*9)))*AV241*1),2)*BS241),2))</f>
        <v>0</v>
      </c>
      <c r="CS241">
        <f t="shared" si="163"/>
        <v>0</v>
      </c>
      <c r="CT241">
        <f t="shared" si="164"/>
        <v>13246.43</v>
      </c>
      <c r="CU241">
        <f t="shared" si="165"/>
        <v>0</v>
      </c>
      <c r="CV241">
        <f t="shared" si="166"/>
        <v>46.53</v>
      </c>
      <c r="CW241">
        <f t="shared" si="167"/>
        <v>0</v>
      </c>
      <c r="CX241">
        <f t="shared" si="168"/>
        <v>0</v>
      </c>
      <c r="CY241">
        <f>S241*(BZ241/100)</f>
        <v>-520.55470000000003</v>
      </c>
      <c r="CZ241">
        <f>S241*(CA241/100)</f>
        <v>-214.57980000000001</v>
      </c>
      <c r="DC241" t="s">
        <v>3</v>
      </c>
      <c r="DD241" t="s">
        <v>110</v>
      </c>
      <c r="DE241" t="s">
        <v>110</v>
      </c>
      <c r="DF241" t="s">
        <v>110</v>
      </c>
      <c r="DG241" t="s">
        <v>110</v>
      </c>
      <c r="DH241" t="s">
        <v>3</v>
      </c>
      <c r="DI241" t="s">
        <v>110</v>
      </c>
      <c r="DJ241" t="s">
        <v>110</v>
      </c>
      <c r="DK241" t="s">
        <v>3</v>
      </c>
      <c r="DL241" t="s">
        <v>3</v>
      </c>
      <c r="DM241" t="s">
        <v>3</v>
      </c>
      <c r="DN241">
        <v>161</v>
      </c>
      <c r="DO241">
        <v>107</v>
      </c>
      <c r="DP241">
        <v>1</v>
      </c>
      <c r="DQ241">
        <v>1</v>
      </c>
      <c r="DU241">
        <v>1013</v>
      </c>
      <c r="DV241" t="s">
        <v>101</v>
      </c>
      <c r="DW241" t="s">
        <v>101</v>
      </c>
      <c r="DX241">
        <v>1</v>
      </c>
      <c r="EE241">
        <v>52538772</v>
      </c>
      <c r="EF241">
        <v>30</v>
      </c>
      <c r="EG241" t="s">
        <v>19</v>
      </c>
      <c r="EH241">
        <v>0</v>
      </c>
      <c r="EI241" t="s">
        <v>3</v>
      </c>
      <c r="EJ241">
        <v>1</v>
      </c>
      <c r="EK241">
        <v>152</v>
      </c>
      <c r="EL241" t="s">
        <v>103</v>
      </c>
      <c r="EM241" t="s">
        <v>104</v>
      </c>
      <c r="EO241" t="s">
        <v>3</v>
      </c>
      <c r="EQ241">
        <v>131072</v>
      </c>
      <c r="ER241">
        <v>117.9</v>
      </c>
      <c r="ES241">
        <v>58.6</v>
      </c>
      <c r="ET241">
        <v>0</v>
      </c>
      <c r="EU241">
        <v>0</v>
      </c>
      <c r="EV241">
        <v>59.3</v>
      </c>
      <c r="EW241">
        <v>5.17</v>
      </c>
      <c r="EX241">
        <v>0</v>
      </c>
      <c r="EY241">
        <v>0</v>
      </c>
      <c r="FQ241">
        <v>0</v>
      </c>
      <c r="FR241">
        <f t="shared" si="169"/>
        <v>0</v>
      </c>
      <c r="FS241">
        <v>0</v>
      </c>
      <c r="FX241">
        <v>161</v>
      </c>
      <c r="FY241">
        <v>107</v>
      </c>
      <c r="GA241" t="s">
        <v>3</v>
      </c>
      <c r="GD241">
        <v>0</v>
      </c>
      <c r="GF241">
        <v>1470043862</v>
      </c>
      <c r="GG241">
        <v>2</v>
      </c>
      <c r="GH241">
        <v>1</v>
      </c>
      <c r="GI241">
        <v>2</v>
      </c>
      <c r="GJ241">
        <v>0</v>
      </c>
      <c r="GK241">
        <f>ROUND(R241*(S12)/100,2)</f>
        <v>0</v>
      </c>
      <c r="GL241">
        <f t="shared" si="170"/>
        <v>0</v>
      </c>
      <c r="GM241">
        <f t="shared" si="171"/>
        <v>-1192.93</v>
      </c>
      <c r="GN241">
        <f t="shared" si="172"/>
        <v>-1192.93</v>
      </c>
      <c r="GO241">
        <f t="shared" si="173"/>
        <v>0</v>
      </c>
      <c r="GP241">
        <f t="shared" si="174"/>
        <v>0</v>
      </c>
      <c r="GR241">
        <v>0</v>
      </c>
      <c r="GS241">
        <v>0</v>
      </c>
      <c r="GT241">
        <v>0</v>
      </c>
      <c r="GU241" t="s">
        <v>110</v>
      </c>
      <c r="GV241">
        <f>ROUND(((GT241*9)),6)</f>
        <v>0</v>
      </c>
      <c r="GW241">
        <v>1</v>
      </c>
      <c r="GX241">
        <f t="shared" si="176"/>
        <v>0</v>
      </c>
      <c r="HA241">
        <v>0</v>
      </c>
      <c r="HB241">
        <v>0</v>
      </c>
      <c r="HC241">
        <f t="shared" si="177"/>
        <v>0</v>
      </c>
      <c r="HE241" t="s">
        <v>3</v>
      </c>
      <c r="HF241" t="s">
        <v>3</v>
      </c>
      <c r="IK241">
        <v>0</v>
      </c>
    </row>
    <row r="242" spans="1:245" x14ac:dyDescent="0.2">
      <c r="A242">
        <v>18</v>
      </c>
      <c r="B242">
        <v>1</v>
      </c>
      <c r="C242">
        <v>242</v>
      </c>
      <c r="E242" t="s">
        <v>320</v>
      </c>
      <c r="F242" t="s">
        <v>74</v>
      </c>
      <c r="G242" t="s">
        <v>75</v>
      </c>
      <c r="H242" t="s">
        <v>51</v>
      </c>
      <c r="I242">
        <f>I240*J242</f>
        <v>-2.754</v>
      </c>
      <c r="J242">
        <v>91.8</v>
      </c>
      <c r="O242">
        <f t="shared" si="140"/>
        <v>-1739.26</v>
      </c>
      <c r="P242">
        <f t="shared" si="141"/>
        <v>-1739.26</v>
      </c>
      <c r="Q242">
        <f t="shared" ref="Q242:Q251" si="178">(ROUND((ROUND(((ET242)*AV242*I242),2)*BB242),2)+ROUND((ROUND(((AE242-(EU242))*AV242*I242),2)*BS242),2))</f>
        <v>0</v>
      </c>
      <c r="R242">
        <f t="shared" si="143"/>
        <v>0</v>
      </c>
      <c r="S242">
        <f t="shared" si="144"/>
        <v>0</v>
      </c>
      <c r="T242">
        <f t="shared" si="145"/>
        <v>0</v>
      </c>
      <c r="U242">
        <f t="shared" si="146"/>
        <v>0</v>
      </c>
      <c r="V242">
        <f t="shared" si="147"/>
        <v>0</v>
      </c>
      <c r="W242">
        <f t="shared" si="148"/>
        <v>0</v>
      </c>
      <c r="X242">
        <f t="shared" si="149"/>
        <v>0</v>
      </c>
      <c r="Y242">
        <f t="shared" si="150"/>
        <v>0</v>
      </c>
      <c r="AA242">
        <v>53286459</v>
      </c>
      <c r="AB242">
        <f t="shared" si="151"/>
        <v>631.54</v>
      </c>
      <c r="AC242">
        <f t="shared" ref="AC242:AC251" si="179">ROUND((ES242),6)</f>
        <v>631.54</v>
      </c>
      <c r="AD242">
        <f t="shared" ref="AD242:AD251" si="180">ROUND((((ET242)-(EU242))+AE242),6)</f>
        <v>0</v>
      </c>
      <c r="AE242">
        <f t="shared" ref="AE242:AE251" si="181">ROUND((EU242),6)</f>
        <v>0</v>
      </c>
      <c r="AF242">
        <f t="shared" ref="AF242:AF251" si="182">ROUND((EV242),6)</f>
        <v>0</v>
      </c>
      <c r="AG242">
        <f t="shared" si="156"/>
        <v>0</v>
      </c>
      <c r="AH242">
        <f t="shared" ref="AH242:AH251" si="183">(EW242)</f>
        <v>0</v>
      </c>
      <c r="AI242">
        <f t="shared" ref="AI242:AI251" si="184">(EX242)</f>
        <v>0</v>
      </c>
      <c r="AJ242">
        <f t="shared" si="159"/>
        <v>0</v>
      </c>
      <c r="AK242">
        <v>631.54</v>
      </c>
      <c r="AL242">
        <v>631.54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161</v>
      </c>
      <c r="AU242">
        <v>107</v>
      </c>
      <c r="AV242">
        <v>1</v>
      </c>
      <c r="AW242">
        <v>1</v>
      </c>
      <c r="AZ242">
        <v>1</v>
      </c>
      <c r="BA242">
        <v>1</v>
      </c>
      <c r="BB242">
        <v>1</v>
      </c>
      <c r="BC242">
        <v>1</v>
      </c>
      <c r="BD242" t="s">
        <v>3</v>
      </c>
      <c r="BE242" t="s">
        <v>3</v>
      </c>
      <c r="BF242" t="s">
        <v>3</v>
      </c>
      <c r="BG242" t="s">
        <v>3</v>
      </c>
      <c r="BH242">
        <v>3</v>
      </c>
      <c r="BI242">
        <v>1</v>
      </c>
      <c r="BJ242" t="s">
        <v>76</v>
      </c>
      <c r="BM242">
        <v>152</v>
      </c>
      <c r="BN242">
        <v>0</v>
      </c>
      <c r="BO242" t="s">
        <v>3</v>
      </c>
      <c r="BP242">
        <v>0</v>
      </c>
      <c r="BQ242">
        <v>30</v>
      </c>
      <c r="BR242">
        <v>0</v>
      </c>
      <c r="BS242">
        <v>1</v>
      </c>
      <c r="BT242">
        <v>1</v>
      </c>
      <c r="BU242">
        <v>1</v>
      </c>
      <c r="BV242">
        <v>1</v>
      </c>
      <c r="BW242">
        <v>1</v>
      </c>
      <c r="BX242">
        <v>1</v>
      </c>
      <c r="BY242" t="s">
        <v>3</v>
      </c>
      <c r="BZ242">
        <v>161</v>
      </c>
      <c r="CA242">
        <v>107</v>
      </c>
      <c r="CE242">
        <v>30</v>
      </c>
      <c r="CF242">
        <v>0</v>
      </c>
      <c r="CG242">
        <v>0</v>
      </c>
      <c r="CM242">
        <v>0</v>
      </c>
      <c r="CN242" t="s">
        <v>3</v>
      </c>
      <c r="CO242">
        <v>0</v>
      </c>
      <c r="CP242">
        <f t="shared" si="160"/>
        <v>-1739.26</v>
      </c>
      <c r="CQ242">
        <f t="shared" si="161"/>
        <v>631.54</v>
      </c>
      <c r="CR242">
        <f t="shared" ref="CR242:CR251" si="185">(ROUND((ROUND(((ET242)*AV242*1),2)*BB242),2)+ROUND((ROUND(((AE242-(EU242))*AV242*1),2)*BS242),2))</f>
        <v>0</v>
      </c>
      <c r="CS242">
        <f t="shared" si="163"/>
        <v>0</v>
      </c>
      <c r="CT242">
        <f t="shared" si="164"/>
        <v>0</v>
      </c>
      <c r="CU242">
        <f t="shared" si="165"/>
        <v>0</v>
      </c>
      <c r="CV242">
        <f t="shared" si="166"/>
        <v>0</v>
      </c>
      <c r="CW242">
        <f t="shared" si="167"/>
        <v>0</v>
      </c>
      <c r="CX242">
        <f t="shared" si="168"/>
        <v>0</v>
      </c>
      <c r="CY242">
        <f>((S242*BZ242)/100)</f>
        <v>0</v>
      </c>
      <c r="CZ242">
        <f>((S242*CA242)/100)</f>
        <v>0</v>
      </c>
      <c r="DC242" t="s">
        <v>3</v>
      </c>
      <c r="DD242" t="s">
        <v>3</v>
      </c>
      <c r="DE242" t="s">
        <v>3</v>
      </c>
      <c r="DF242" t="s">
        <v>3</v>
      </c>
      <c r="DG242" t="s">
        <v>3</v>
      </c>
      <c r="DH242" t="s">
        <v>3</v>
      </c>
      <c r="DI242" t="s">
        <v>3</v>
      </c>
      <c r="DJ242" t="s">
        <v>3</v>
      </c>
      <c r="DK242" t="s">
        <v>3</v>
      </c>
      <c r="DL242" t="s">
        <v>3</v>
      </c>
      <c r="DM242" t="s">
        <v>3</v>
      </c>
      <c r="DN242">
        <v>0</v>
      </c>
      <c r="DO242">
        <v>0</v>
      </c>
      <c r="DP242">
        <v>1</v>
      </c>
      <c r="DQ242">
        <v>1</v>
      </c>
      <c r="DU242">
        <v>1007</v>
      </c>
      <c r="DV242" t="s">
        <v>51</v>
      </c>
      <c r="DW242" t="s">
        <v>51</v>
      </c>
      <c r="DX242">
        <v>1</v>
      </c>
      <c r="EE242">
        <v>52538772</v>
      </c>
      <c r="EF242">
        <v>30</v>
      </c>
      <c r="EG242" t="s">
        <v>19</v>
      </c>
      <c r="EH242">
        <v>0</v>
      </c>
      <c r="EI242" t="s">
        <v>3</v>
      </c>
      <c r="EJ242">
        <v>1</v>
      </c>
      <c r="EK242">
        <v>152</v>
      </c>
      <c r="EL242" t="s">
        <v>103</v>
      </c>
      <c r="EM242" t="s">
        <v>104</v>
      </c>
      <c r="EO242" t="s">
        <v>3</v>
      </c>
      <c r="EQ242">
        <v>0</v>
      </c>
      <c r="ER242">
        <v>631.54</v>
      </c>
      <c r="ES242">
        <v>631.54</v>
      </c>
      <c r="ET242">
        <v>0</v>
      </c>
      <c r="EU242">
        <v>0</v>
      </c>
      <c r="EV242">
        <v>0</v>
      </c>
      <c r="EW242">
        <v>0</v>
      </c>
      <c r="EX242">
        <v>0</v>
      </c>
      <c r="FQ242">
        <v>0</v>
      </c>
      <c r="FR242">
        <f t="shared" si="169"/>
        <v>0</v>
      </c>
      <c r="FS242">
        <v>0</v>
      </c>
      <c r="FX242">
        <v>161</v>
      </c>
      <c r="FY242">
        <v>107</v>
      </c>
      <c r="GA242" t="s">
        <v>3</v>
      </c>
      <c r="GD242">
        <v>0</v>
      </c>
      <c r="GF242">
        <v>-836286109</v>
      </c>
      <c r="GG242">
        <v>2</v>
      </c>
      <c r="GH242">
        <v>1</v>
      </c>
      <c r="GI242">
        <v>-2</v>
      </c>
      <c r="GJ242">
        <v>0</v>
      </c>
      <c r="GK242">
        <f>ROUND(R242*(R12)/100,2)</f>
        <v>0</v>
      </c>
      <c r="GL242">
        <f t="shared" si="170"/>
        <v>0</v>
      </c>
      <c r="GM242">
        <f t="shared" si="171"/>
        <v>-1739.26</v>
      </c>
      <c r="GN242">
        <f t="shared" si="172"/>
        <v>-1739.26</v>
      </c>
      <c r="GO242">
        <f t="shared" si="173"/>
        <v>0</v>
      </c>
      <c r="GP242">
        <f t="shared" si="174"/>
        <v>0</v>
      </c>
      <c r="GR242">
        <v>0</v>
      </c>
      <c r="GS242">
        <v>0</v>
      </c>
      <c r="GT242">
        <v>0</v>
      </c>
      <c r="GU242" t="s">
        <v>3</v>
      </c>
      <c r="GV242">
        <f t="shared" ref="GV242:GV251" si="186">ROUND((GT242),6)</f>
        <v>0</v>
      </c>
      <c r="GW242">
        <v>1</v>
      </c>
      <c r="GX242">
        <f t="shared" si="176"/>
        <v>0</v>
      </c>
      <c r="HA242">
        <v>0</v>
      </c>
      <c r="HB242">
        <v>0</v>
      </c>
      <c r="HC242">
        <f t="shared" si="177"/>
        <v>0</v>
      </c>
      <c r="HE242" t="s">
        <v>3</v>
      </c>
      <c r="HF242" t="s">
        <v>3</v>
      </c>
      <c r="IK242">
        <v>0</v>
      </c>
    </row>
    <row r="243" spans="1:245" x14ac:dyDescent="0.2">
      <c r="A243">
        <v>18</v>
      </c>
      <c r="B243">
        <v>1</v>
      </c>
      <c r="C243">
        <v>245</v>
      </c>
      <c r="E243" t="s">
        <v>320</v>
      </c>
      <c r="F243" t="s">
        <v>74</v>
      </c>
      <c r="G243" t="s">
        <v>75</v>
      </c>
      <c r="H243" t="s">
        <v>51</v>
      </c>
      <c r="I243">
        <f>I241*J243</f>
        <v>-2.754</v>
      </c>
      <c r="J243">
        <v>91.8</v>
      </c>
      <c r="O243">
        <f t="shared" si="140"/>
        <v>-10748.63</v>
      </c>
      <c r="P243">
        <f t="shared" si="141"/>
        <v>-10748.63</v>
      </c>
      <c r="Q243">
        <f t="shared" si="178"/>
        <v>0</v>
      </c>
      <c r="R243">
        <f t="shared" si="143"/>
        <v>0</v>
      </c>
      <c r="S243">
        <f t="shared" si="144"/>
        <v>0</v>
      </c>
      <c r="T243">
        <f t="shared" si="145"/>
        <v>0</v>
      </c>
      <c r="U243">
        <f t="shared" si="146"/>
        <v>0</v>
      </c>
      <c r="V243">
        <f t="shared" si="147"/>
        <v>0</v>
      </c>
      <c r="W243">
        <f t="shared" si="148"/>
        <v>0</v>
      </c>
      <c r="X243">
        <f t="shared" si="149"/>
        <v>0</v>
      </c>
      <c r="Y243">
        <f t="shared" si="150"/>
        <v>0</v>
      </c>
      <c r="AA243">
        <v>53286460</v>
      </c>
      <c r="AB243">
        <f t="shared" si="151"/>
        <v>631.54</v>
      </c>
      <c r="AC243">
        <f t="shared" si="179"/>
        <v>631.54</v>
      </c>
      <c r="AD243">
        <f t="shared" si="180"/>
        <v>0</v>
      </c>
      <c r="AE243">
        <f t="shared" si="181"/>
        <v>0</v>
      </c>
      <c r="AF243">
        <f t="shared" si="182"/>
        <v>0</v>
      </c>
      <c r="AG243">
        <f t="shared" si="156"/>
        <v>0</v>
      </c>
      <c r="AH243">
        <f t="shared" si="183"/>
        <v>0</v>
      </c>
      <c r="AI243">
        <f t="shared" si="184"/>
        <v>0</v>
      </c>
      <c r="AJ243">
        <f t="shared" si="159"/>
        <v>0</v>
      </c>
      <c r="AK243">
        <v>631.54</v>
      </c>
      <c r="AL243">
        <v>631.54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1</v>
      </c>
      <c r="AW243">
        <v>1</v>
      </c>
      <c r="AZ243">
        <v>1</v>
      </c>
      <c r="BA243">
        <v>1</v>
      </c>
      <c r="BB243">
        <v>1</v>
      </c>
      <c r="BC243">
        <v>6.18</v>
      </c>
      <c r="BD243" t="s">
        <v>3</v>
      </c>
      <c r="BE243" t="s">
        <v>3</v>
      </c>
      <c r="BF243" t="s">
        <v>3</v>
      </c>
      <c r="BG243" t="s">
        <v>3</v>
      </c>
      <c r="BH243">
        <v>3</v>
      </c>
      <c r="BI243">
        <v>1</v>
      </c>
      <c r="BJ243" t="s">
        <v>76</v>
      </c>
      <c r="BM243">
        <v>152</v>
      </c>
      <c r="BN243">
        <v>0</v>
      </c>
      <c r="BO243" t="s">
        <v>74</v>
      </c>
      <c r="BP243">
        <v>1</v>
      </c>
      <c r="BQ243">
        <v>30</v>
      </c>
      <c r="BR243">
        <v>0</v>
      </c>
      <c r="BS243">
        <v>1</v>
      </c>
      <c r="BT243">
        <v>1</v>
      </c>
      <c r="BU243">
        <v>1</v>
      </c>
      <c r="BV243">
        <v>1</v>
      </c>
      <c r="BW243">
        <v>1</v>
      </c>
      <c r="BX243">
        <v>1</v>
      </c>
      <c r="BY243" t="s">
        <v>3</v>
      </c>
      <c r="BZ243">
        <v>0</v>
      </c>
      <c r="CA243">
        <v>0</v>
      </c>
      <c r="CE243">
        <v>30</v>
      </c>
      <c r="CF243">
        <v>0</v>
      </c>
      <c r="CG243">
        <v>0</v>
      </c>
      <c r="CM243">
        <v>0</v>
      </c>
      <c r="CN243" t="s">
        <v>3</v>
      </c>
      <c r="CO243">
        <v>0</v>
      </c>
      <c r="CP243">
        <f t="shared" si="160"/>
        <v>-10748.63</v>
      </c>
      <c r="CQ243">
        <f t="shared" si="161"/>
        <v>3902.92</v>
      </c>
      <c r="CR243">
        <f t="shared" si="185"/>
        <v>0</v>
      </c>
      <c r="CS243">
        <f t="shared" si="163"/>
        <v>0</v>
      </c>
      <c r="CT243">
        <f t="shared" si="164"/>
        <v>0</v>
      </c>
      <c r="CU243">
        <f t="shared" si="165"/>
        <v>0</v>
      </c>
      <c r="CV243">
        <f t="shared" si="166"/>
        <v>0</v>
      </c>
      <c r="CW243">
        <f t="shared" si="167"/>
        <v>0</v>
      </c>
      <c r="CX243">
        <f t="shared" si="168"/>
        <v>0</v>
      </c>
      <c r="CY243">
        <f>S243*(BZ243/100)</f>
        <v>0</v>
      </c>
      <c r="CZ243">
        <f>S243*(CA243/100)</f>
        <v>0</v>
      </c>
      <c r="DC243" t="s">
        <v>3</v>
      </c>
      <c r="DD243" t="s">
        <v>3</v>
      </c>
      <c r="DE243" t="s">
        <v>3</v>
      </c>
      <c r="DF243" t="s">
        <v>3</v>
      </c>
      <c r="DG243" t="s">
        <v>3</v>
      </c>
      <c r="DH243" t="s">
        <v>3</v>
      </c>
      <c r="DI243" t="s">
        <v>3</v>
      </c>
      <c r="DJ243" t="s">
        <v>3</v>
      </c>
      <c r="DK243" t="s">
        <v>3</v>
      </c>
      <c r="DL243" t="s">
        <v>3</v>
      </c>
      <c r="DM243" t="s">
        <v>3</v>
      </c>
      <c r="DN243">
        <v>161</v>
      </c>
      <c r="DO243">
        <v>107</v>
      </c>
      <c r="DP243">
        <v>1</v>
      </c>
      <c r="DQ243">
        <v>1</v>
      </c>
      <c r="DU243">
        <v>1007</v>
      </c>
      <c r="DV243" t="s">
        <v>51</v>
      </c>
      <c r="DW243" t="s">
        <v>51</v>
      </c>
      <c r="DX243">
        <v>1</v>
      </c>
      <c r="EE243">
        <v>52538772</v>
      </c>
      <c r="EF243">
        <v>30</v>
      </c>
      <c r="EG243" t="s">
        <v>19</v>
      </c>
      <c r="EH243">
        <v>0</v>
      </c>
      <c r="EI243" t="s">
        <v>3</v>
      </c>
      <c r="EJ243">
        <v>1</v>
      </c>
      <c r="EK243">
        <v>152</v>
      </c>
      <c r="EL243" t="s">
        <v>103</v>
      </c>
      <c r="EM243" t="s">
        <v>104</v>
      </c>
      <c r="EO243" t="s">
        <v>3</v>
      </c>
      <c r="EQ243">
        <v>0</v>
      </c>
      <c r="ER243">
        <v>631.54</v>
      </c>
      <c r="ES243">
        <v>631.54</v>
      </c>
      <c r="ET243">
        <v>0</v>
      </c>
      <c r="EU243">
        <v>0</v>
      </c>
      <c r="EV243">
        <v>0</v>
      </c>
      <c r="EW243">
        <v>0</v>
      </c>
      <c r="EX243">
        <v>0</v>
      </c>
      <c r="FQ243">
        <v>0</v>
      </c>
      <c r="FR243">
        <f t="shared" si="169"/>
        <v>0</v>
      </c>
      <c r="FS243">
        <v>0</v>
      </c>
      <c r="FX243">
        <v>161</v>
      </c>
      <c r="FY243">
        <v>107</v>
      </c>
      <c r="GA243" t="s">
        <v>3</v>
      </c>
      <c r="GD243">
        <v>0</v>
      </c>
      <c r="GF243">
        <v>-836286109</v>
      </c>
      <c r="GG243">
        <v>2</v>
      </c>
      <c r="GH243">
        <v>1</v>
      </c>
      <c r="GI243">
        <v>2</v>
      </c>
      <c r="GJ243">
        <v>0</v>
      </c>
      <c r="GK243">
        <f>ROUND(R243*(S12)/100,2)</f>
        <v>0</v>
      </c>
      <c r="GL243">
        <f t="shared" si="170"/>
        <v>0</v>
      </c>
      <c r="GM243">
        <f t="shared" si="171"/>
        <v>-10748.63</v>
      </c>
      <c r="GN243">
        <f t="shared" si="172"/>
        <v>-10748.63</v>
      </c>
      <c r="GO243">
        <f t="shared" si="173"/>
        <v>0</v>
      </c>
      <c r="GP243">
        <f t="shared" si="174"/>
        <v>0</v>
      </c>
      <c r="GR243">
        <v>0</v>
      </c>
      <c r="GS243">
        <v>0</v>
      </c>
      <c r="GT243">
        <v>0</v>
      </c>
      <c r="GU243" t="s">
        <v>3</v>
      </c>
      <c r="GV243">
        <f t="shared" si="186"/>
        <v>0</v>
      </c>
      <c r="GW243">
        <v>1</v>
      </c>
      <c r="GX243">
        <f t="shared" si="176"/>
        <v>0</v>
      </c>
      <c r="HA243">
        <v>0</v>
      </c>
      <c r="HB243">
        <v>0</v>
      </c>
      <c r="HC243">
        <f t="shared" si="177"/>
        <v>0</v>
      </c>
      <c r="HE243" t="s">
        <v>3</v>
      </c>
      <c r="HF243" t="s">
        <v>3</v>
      </c>
      <c r="IK243">
        <v>0</v>
      </c>
    </row>
    <row r="244" spans="1:245" x14ac:dyDescent="0.2">
      <c r="A244">
        <v>17</v>
      </c>
      <c r="B244">
        <v>1</v>
      </c>
      <c r="C244">
        <f>ROW(SmtRes!A252)</f>
        <v>252</v>
      </c>
      <c r="D244">
        <f>ROW(EtalonRes!A244)</f>
        <v>244</v>
      </c>
      <c r="E244" t="s">
        <v>321</v>
      </c>
      <c r="F244" t="s">
        <v>322</v>
      </c>
      <c r="G244" t="s">
        <v>323</v>
      </c>
      <c r="H244" t="s">
        <v>324</v>
      </c>
      <c r="I244">
        <f>ROUND((((15/100)*18)/18*4)/2,9)</f>
        <v>0.3</v>
      </c>
      <c r="J244">
        <v>0</v>
      </c>
      <c r="O244">
        <f t="shared" si="140"/>
        <v>83.92</v>
      </c>
      <c r="P244">
        <f t="shared" si="141"/>
        <v>4.3499999999999996</v>
      </c>
      <c r="Q244">
        <f t="shared" si="178"/>
        <v>36.979999999999997</v>
      </c>
      <c r="R244">
        <f t="shared" si="143"/>
        <v>10.61</v>
      </c>
      <c r="S244">
        <f t="shared" si="144"/>
        <v>42.59</v>
      </c>
      <c r="T244">
        <f t="shared" si="145"/>
        <v>0</v>
      </c>
      <c r="U244">
        <f t="shared" si="146"/>
        <v>3.54</v>
      </c>
      <c r="V244">
        <f t="shared" si="147"/>
        <v>0</v>
      </c>
      <c r="W244">
        <f t="shared" si="148"/>
        <v>0</v>
      </c>
      <c r="X244">
        <f t="shared" si="149"/>
        <v>68.569999999999993</v>
      </c>
      <c r="Y244">
        <f t="shared" si="150"/>
        <v>45.57</v>
      </c>
      <c r="AA244">
        <v>53286459</v>
      </c>
      <c r="AB244">
        <f t="shared" si="151"/>
        <v>279.73</v>
      </c>
      <c r="AC244">
        <f t="shared" si="179"/>
        <v>14.5</v>
      </c>
      <c r="AD244">
        <f t="shared" si="180"/>
        <v>123.28</v>
      </c>
      <c r="AE244">
        <f t="shared" si="181"/>
        <v>35.369999999999997</v>
      </c>
      <c r="AF244">
        <f t="shared" si="182"/>
        <v>141.94999999999999</v>
      </c>
      <c r="AG244">
        <f t="shared" si="156"/>
        <v>0</v>
      </c>
      <c r="AH244">
        <f t="shared" si="183"/>
        <v>11.8</v>
      </c>
      <c r="AI244">
        <f t="shared" si="184"/>
        <v>0</v>
      </c>
      <c r="AJ244">
        <f t="shared" si="159"/>
        <v>0</v>
      </c>
      <c r="AK244">
        <v>279.73</v>
      </c>
      <c r="AL244">
        <v>14.5</v>
      </c>
      <c r="AM244">
        <v>123.28</v>
      </c>
      <c r="AN244">
        <v>35.369999999999997</v>
      </c>
      <c r="AO244">
        <v>141.94999999999999</v>
      </c>
      <c r="AP244">
        <v>0</v>
      </c>
      <c r="AQ244">
        <v>11.8</v>
      </c>
      <c r="AR244">
        <v>0</v>
      </c>
      <c r="AS244">
        <v>0</v>
      </c>
      <c r="AT244">
        <v>161</v>
      </c>
      <c r="AU244">
        <v>107</v>
      </c>
      <c r="AV244">
        <v>1</v>
      </c>
      <c r="AW244">
        <v>1</v>
      </c>
      <c r="AZ244">
        <v>1</v>
      </c>
      <c r="BA244">
        <v>1</v>
      </c>
      <c r="BB244">
        <v>1</v>
      </c>
      <c r="BC244">
        <v>1</v>
      </c>
      <c r="BD244" t="s">
        <v>3</v>
      </c>
      <c r="BE244" t="s">
        <v>3</v>
      </c>
      <c r="BF244" t="s">
        <v>3</v>
      </c>
      <c r="BG244" t="s">
        <v>3</v>
      </c>
      <c r="BH244">
        <v>0</v>
      </c>
      <c r="BI244">
        <v>1</v>
      </c>
      <c r="BJ244" t="s">
        <v>325</v>
      </c>
      <c r="BM244">
        <v>158</v>
      </c>
      <c r="BN244">
        <v>0</v>
      </c>
      <c r="BO244" t="s">
        <v>3</v>
      </c>
      <c r="BP244">
        <v>0</v>
      </c>
      <c r="BQ244">
        <v>30</v>
      </c>
      <c r="BR244">
        <v>0</v>
      </c>
      <c r="BS244">
        <v>1</v>
      </c>
      <c r="BT244">
        <v>1</v>
      </c>
      <c r="BU244">
        <v>1</v>
      </c>
      <c r="BV244">
        <v>1</v>
      </c>
      <c r="BW244">
        <v>1</v>
      </c>
      <c r="BX244">
        <v>1</v>
      </c>
      <c r="BY244" t="s">
        <v>3</v>
      </c>
      <c r="BZ244">
        <v>161</v>
      </c>
      <c r="CA244">
        <v>107</v>
      </c>
      <c r="CE244">
        <v>30</v>
      </c>
      <c r="CF244">
        <v>0</v>
      </c>
      <c r="CG244">
        <v>0</v>
      </c>
      <c r="CM244">
        <v>0</v>
      </c>
      <c r="CN244" t="s">
        <v>3</v>
      </c>
      <c r="CO244">
        <v>0</v>
      </c>
      <c r="CP244">
        <f t="shared" si="160"/>
        <v>83.92</v>
      </c>
      <c r="CQ244">
        <f t="shared" si="161"/>
        <v>14.5</v>
      </c>
      <c r="CR244">
        <f t="shared" si="185"/>
        <v>123.28</v>
      </c>
      <c r="CS244">
        <f t="shared" si="163"/>
        <v>35.369999999999997</v>
      </c>
      <c r="CT244">
        <f t="shared" si="164"/>
        <v>141.94999999999999</v>
      </c>
      <c r="CU244">
        <f t="shared" si="165"/>
        <v>0</v>
      </c>
      <c r="CV244">
        <f t="shared" si="166"/>
        <v>11.8</v>
      </c>
      <c r="CW244">
        <f t="shared" si="167"/>
        <v>0</v>
      </c>
      <c r="CX244">
        <f t="shared" si="168"/>
        <v>0</v>
      </c>
      <c r="CY244">
        <f>((S244*BZ244)/100)</f>
        <v>68.569900000000004</v>
      </c>
      <c r="CZ244">
        <f>((S244*CA244)/100)</f>
        <v>45.571300000000001</v>
      </c>
      <c r="DC244" t="s">
        <v>3</v>
      </c>
      <c r="DD244" t="s">
        <v>3</v>
      </c>
      <c r="DE244" t="s">
        <v>3</v>
      </c>
      <c r="DF244" t="s">
        <v>3</v>
      </c>
      <c r="DG244" t="s">
        <v>3</v>
      </c>
      <c r="DH244" t="s">
        <v>3</v>
      </c>
      <c r="DI244" t="s">
        <v>3</v>
      </c>
      <c r="DJ244" t="s">
        <v>3</v>
      </c>
      <c r="DK244" t="s">
        <v>3</v>
      </c>
      <c r="DL244" t="s">
        <v>3</v>
      </c>
      <c r="DM244" t="s">
        <v>3</v>
      </c>
      <c r="DN244">
        <v>0</v>
      </c>
      <c r="DO244">
        <v>0</v>
      </c>
      <c r="DP244">
        <v>1</v>
      </c>
      <c r="DQ244">
        <v>1</v>
      </c>
      <c r="DU244">
        <v>1005</v>
      </c>
      <c r="DV244" t="s">
        <v>324</v>
      </c>
      <c r="DW244" t="s">
        <v>324</v>
      </c>
      <c r="DX244">
        <v>100</v>
      </c>
      <c r="EE244">
        <v>52538778</v>
      </c>
      <c r="EF244">
        <v>30</v>
      </c>
      <c r="EG244" t="s">
        <v>19</v>
      </c>
      <c r="EH244">
        <v>0</v>
      </c>
      <c r="EI244" t="s">
        <v>3</v>
      </c>
      <c r="EJ244">
        <v>1</v>
      </c>
      <c r="EK244">
        <v>158</v>
      </c>
      <c r="EL244" t="s">
        <v>326</v>
      </c>
      <c r="EM244" t="s">
        <v>327</v>
      </c>
      <c r="EO244" t="s">
        <v>3</v>
      </c>
      <c r="EQ244">
        <v>2097152</v>
      </c>
      <c r="ER244">
        <v>279.73</v>
      </c>
      <c r="ES244">
        <v>14.5</v>
      </c>
      <c r="ET244">
        <v>123.28</v>
      </c>
      <c r="EU244">
        <v>35.369999999999997</v>
      </c>
      <c r="EV244">
        <v>141.94999999999999</v>
      </c>
      <c r="EW244">
        <v>11.8</v>
      </c>
      <c r="EX244">
        <v>0</v>
      </c>
      <c r="EY244">
        <v>0</v>
      </c>
      <c r="FQ244">
        <v>0</v>
      </c>
      <c r="FR244">
        <f t="shared" si="169"/>
        <v>0</v>
      </c>
      <c r="FS244">
        <v>0</v>
      </c>
      <c r="FX244">
        <v>161</v>
      </c>
      <c r="FY244">
        <v>107</v>
      </c>
      <c r="GA244" t="s">
        <v>3</v>
      </c>
      <c r="GD244">
        <v>0</v>
      </c>
      <c r="GF244">
        <v>-103294744</v>
      </c>
      <c r="GG244">
        <v>2</v>
      </c>
      <c r="GH244">
        <v>1</v>
      </c>
      <c r="GI244">
        <v>-2</v>
      </c>
      <c r="GJ244">
        <v>0</v>
      </c>
      <c r="GK244">
        <f>ROUND(R244*(R12)/100,2)</f>
        <v>18.57</v>
      </c>
      <c r="GL244">
        <f t="shared" si="170"/>
        <v>0</v>
      </c>
      <c r="GM244">
        <f t="shared" si="171"/>
        <v>216.63</v>
      </c>
      <c r="GN244">
        <f t="shared" si="172"/>
        <v>216.63</v>
      </c>
      <c r="GO244">
        <f t="shared" si="173"/>
        <v>0</v>
      </c>
      <c r="GP244">
        <f t="shared" si="174"/>
        <v>0</v>
      </c>
      <c r="GR244">
        <v>0</v>
      </c>
      <c r="GS244">
        <v>3</v>
      </c>
      <c r="GT244">
        <v>0</v>
      </c>
      <c r="GU244" t="s">
        <v>3</v>
      </c>
      <c r="GV244">
        <f t="shared" si="186"/>
        <v>0</v>
      </c>
      <c r="GW244">
        <v>1</v>
      </c>
      <c r="GX244">
        <f t="shared" si="176"/>
        <v>0</v>
      </c>
      <c r="HA244">
        <v>0</v>
      </c>
      <c r="HB244">
        <v>0</v>
      </c>
      <c r="HC244">
        <f t="shared" si="177"/>
        <v>0</v>
      </c>
      <c r="HE244" t="s">
        <v>3</v>
      </c>
      <c r="HF244" t="s">
        <v>3</v>
      </c>
      <c r="IK244">
        <v>0</v>
      </c>
    </row>
    <row r="245" spans="1:245" x14ac:dyDescent="0.2">
      <c r="A245">
        <v>17</v>
      </c>
      <c r="B245">
        <v>1</v>
      </c>
      <c r="C245">
        <f>ROW(SmtRes!A258)</f>
        <v>258</v>
      </c>
      <c r="D245">
        <f>ROW(EtalonRes!A250)</f>
        <v>250</v>
      </c>
      <c r="E245" t="s">
        <v>321</v>
      </c>
      <c r="F245" t="s">
        <v>322</v>
      </c>
      <c r="G245" t="s">
        <v>323</v>
      </c>
      <c r="H245" t="s">
        <v>324</v>
      </c>
      <c r="I245">
        <f>ROUND((((15/100)*18)/18*4)/2,9)</f>
        <v>0.3</v>
      </c>
      <c r="J245">
        <v>0</v>
      </c>
      <c r="O245">
        <f t="shared" si="140"/>
        <v>1495.84</v>
      </c>
      <c r="P245">
        <f t="shared" si="141"/>
        <v>25.32</v>
      </c>
      <c r="Q245">
        <f t="shared" si="178"/>
        <v>413.44</v>
      </c>
      <c r="R245">
        <f t="shared" si="143"/>
        <v>263.33999999999997</v>
      </c>
      <c r="S245">
        <f t="shared" si="144"/>
        <v>1057.08</v>
      </c>
      <c r="T245">
        <f t="shared" si="145"/>
        <v>0</v>
      </c>
      <c r="U245">
        <f t="shared" si="146"/>
        <v>3.54</v>
      </c>
      <c r="V245">
        <f t="shared" si="147"/>
        <v>0</v>
      </c>
      <c r="W245">
        <f t="shared" si="148"/>
        <v>0</v>
      </c>
      <c r="X245">
        <f t="shared" si="149"/>
        <v>1384.77</v>
      </c>
      <c r="Y245">
        <f t="shared" si="150"/>
        <v>570.82000000000005</v>
      </c>
      <c r="AA245">
        <v>53286460</v>
      </c>
      <c r="AB245">
        <f t="shared" si="151"/>
        <v>279.73</v>
      </c>
      <c r="AC245">
        <f t="shared" si="179"/>
        <v>14.5</v>
      </c>
      <c r="AD245">
        <f t="shared" si="180"/>
        <v>123.28</v>
      </c>
      <c r="AE245">
        <f t="shared" si="181"/>
        <v>35.369999999999997</v>
      </c>
      <c r="AF245">
        <f t="shared" si="182"/>
        <v>141.94999999999999</v>
      </c>
      <c r="AG245">
        <f t="shared" si="156"/>
        <v>0</v>
      </c>
      <c r="AH245">
        <f t="shared" si="183"/>
        <v>11.8</v>
      </c>
      <c r="AI245">
        <f t="shared" si="184"/>
        <v>0</v>
      </c>
      <c r="AJ245">
        <f t="shared" si="159"/>
        <v>0</v>
      </c>
      <c r="AK245">
        <v>279.73</v>
      </c>
      <c r="AL245">
        <v>14.5</v>
      </c>
      <c r="AM245">
        <v>123.28</v>
      </c>
      <c r="AN245">
        <v>35.369999999999997</v>
      </c>
      <c r="AO245">
        <v>141.94999999999999</v>
      </c>
      <c r="AP245">
        <v>0</v>
      </c>
      <c r="AQ245">
        <v>11.8</v>
      </c>
      <c r="AR245">
        <v>0</v>
      </c>
      <c r="AS245">
        <v>0</v>
      </c>
      <c r="AT245">
        <v>131</v>
      </c>
      <c r="AU245">
        <v>54</v>
      </c>
      <c r="AV245">
        <v>1</v>
      </c>
      <c r="AW245">
        <v>1</v>
      </c>
      <c r="AZ245">
        <v>1</v>
      </c>
      <c r="BA245">
        <v>24.82</v>
      </c>
      <c r="BB245">
        <v>11.18</v>
      </c>
      <c r="BC245">
        <v>5.82</v>
      </c>
      <c r="BD245" t="s">
        <v>3</v>
      </c>
      <c r="BE245" t="s">
        <v>3</v>
      </c>
      <c r="BF245" t="s">
        <v>3</v>
      </c>
      <c r="BG245" t="s">
        <v>3</v>
      </c>
      <c r="BH245">
        <v>0</v>
      </c>
      <c r="BI245">
        <v>1</v>
      </c>
      <c r="BJ245" t="s">
        <v>325</v>
      </c>
      <c r="BM245">
        <v>158</v>
      </c>
      <c r="BN245">
        <v>0</v>
      </c>
      <c r="BO245" t="s">
        <v>322</v>
      </c>
      <c r="BP245">
        <v>1</v>
      </c>
      <c r="BQ245">
        <v>30</v>
      </c>
      <c r="BR245">
        <v>0</v>
      </c>
      <c r="BS245">
        <v>24.82</v>
      </c>
      <c r="BT245">
        <v>1</v>
      </c>
      <c r="BU245">
        <v>1</v>
      </c>
      <c r="BV245">
        <v>1</v>
      </c>
      <c r="BW245">
        <v>1</v>
      </c>
      <c r="BX245">
        <v>1</v>
      </c>
      <c r="BY245" t="s">
        <v>3</v>
      </c>
      <c r="BZ245">
        <v>131</v>
      </c>
      <c r="CA245">
        <v>54</v>
      </c>
      <c r="CE245">
        <v>30</v>
      </c>
      <c r="CF245">
        <v>0</v>
      </c>
      <c r="CG245">
        <v>0</v>
      </c>
      <c r="CM245">
        <v>0</v>
      </c>
      <c r="CN245" t="s">
        <v>3</v>
      </c>
      <c r="CO245">
        <v>0</v>
      </c>
      <c r="CP245">
        <f t="shared" si="160"/>
        <v>1495.84</v>
      </c>
      <c r="CQ245">
        <f t="shared" si="161"/>
        <v>84.39</v>
      </c>
      <c r="CR245">
        <f t="shared" si="185"/>
        <v>1378.27</v>
      </c>
      <c r="CS245">
        <f t="shared" si="163"/>
        <v>877.88</v>
      </c>
      <c r="CT245">
        <f t="shared" si="164"/>
        <v>3523.2</v>
      </c>
      <c r="CU245">
        <f t="shared" si="165"/>
        <v>0</v>
      </c>
      <c r="CV245">
        <f t="shared" si="166"/>
        <v>11.8</v>
      </c>
      <c r="CW245">
        <f t="shared" si="167"/>
        <v>0</v>
      </c>
      <c r="CX245">
        <f t="shared" si="168"/>
        <v>0</v>
      </c>
      <c r="CY245">
        <f>S245*(BZ245/100)</f>
        <v>1384.7747999999999</v>
      </c>
      <c r="CZ245">
        <f>S245*(CA245/100)</f>
        <v>570.82320000000004</v>
      </c>
      <c r="DC245" t="s">
        <v>3</v>
      </c>
      <c r="DD245" t="s">
        <v>3</v>
      </c>
      <c r="DE245" t="s">
        <v>3</v>
      </c>
      <c r="DF245" t="s">
        <v>3</v>
      </c>
      <c r="DG245" t="s">
        <v>3</v>
      </c>
      <c r="DH245" t="s">
        <v>3</v>
      </c>
      <c r="DI245" t="s">
        <v>3</v>
      </c>
      <c r="DJ245" t="s">
        <v>3</v>
      </c>
      <c r="DK245" t="s">
        <v>3</v>
      </c>
      <c r="DL245" t="s">
        <v>3</v>
      </c>
      <c r="DM245" t="s">
        <v>3</v>
      </c>
      <c r="DN245">
        <v>161</v>
      </c>
      <c r="DO245">
        <v>107</v>
      </c>
      <c r="DP245">
        <v>1</v>
      </c>
      <c r="DQ245">
        <v>1</v>
      </c>
      <c r="DU245">
        <v>1005</v>
      </c>
      <c r="DV245" t="s">
        <v>324</v>
      </c>
      <c r="DW245" t="s">
        <v>324</v>
      </c>
      <c r="DX245">
        <v>100</v>
      </c>
      <c r="EE245">
        <v>52538778</v>
      </c>
      <c r="EF245">
        <v>30</v>
      </c>
      <c r="EG245" t="s">
        <v>19</v>
      </c>
      <c r="EH245">
        <v>0</v>
      </c>
      <c r="EI245" t="s">
        <v>3</v>
      </c>
      <c r="EJ245">
        <v>1</v>
      </c>
      <c r="EK245">
        <v>158</v>
      </c>
      <c r="EL245" t="s">
        <v>326</v>
      </c>
      <c r="EM245" t="s">
        <v>327</v>
      </c>
      <c r="EO245" t="s">
        <v>3</v>
      </c>
      <c r="EQ245">
        <v>2097152</v>
      </c>
      <c r="ER245">
        <v>279.73</v>
      </c>
      <c r="ES245">
        <v>14.5</v>
      </c>
      <c r="ET245">
        <v>123.28</v>
      </c>
      <c r="EU245">
        <v>35.369999999999997</v>
      </c>
      <c r="EV245">
        <v>141.94999999999999</v>
      </c>
      <c r="EW245">
        <v>11.8</v>
      </c>
      <c r="EX245">
        <v>0</v>
      </c>
      <c r="EY245">
        <v>0</v>
      </c>
      <c r="FQ245">
        <v>0</v>
      </c>
      <c r="FR245">
        <f t="shared" si="169"/>
        <v>0</v>
      </c>
      <c r="FS245">
        <v>0</v>
      </c>
      <c r="FX245">
        <v>161</v>
      </c>
      <c r="FY245">
        <v>107</v>
      </c>
      <c r="GA245" t="s">
        <v>3</v>
      </c>
      <c r="GD245">
        <v>0</v>
      </c>
      <c r="GF245">
        <v>-103294744</v>
      </c>
      <c r="GG245">
        <v>2</v>
      </c>
      <c r="GH245">
        <v>1</v>
      </c>
      <c r="GI245">
        <v>2</v>
      </c>
      <c r="GJ245">
        <v>0</v>
      </c>
      <c r="GK245">
        <f>ROUND(R245*(S12)/100,2)</f>
        <v>413.44</v>
      </c>
      <c r="GL245">
        <f t="shared" si="170"/>
        <v>0</v>
      </c>
      <c r="GM245">
        <f t="shared" si="171"/>
        <v>3864.87</v>
      </c>
      <c r="GN245">
        <f t="shared" si="172"/>
        <v>3864.87</v>
      </c>
      <c r="GO245">
        <f t="shared" si="173"/>
        <v>0</v>
      </c>
      <c r="GP245">
        <f t="shared" si="174"/>
        <v>0</v>
      </c>
      <c r="GR245">
        <v>0</v>
      </c>
      <c r="GS245">
        <v>3</v>
      </c>
      <c r="GT245">
        <v>0</v>
      </c>
      <c r="GU245" t="s">
        <v>3</v>
      </c>
      <c r="GV245">
        <f t="shared" si="186"/>
        <v>0</v>
      </c>
      <c r="GW245">
        <v>1</v>
      </c>
      <c r="GX245">
        <f t="shared" si="176"/>
        <v>0</v>
      </c>
      <c r="HA245">
        <v>0</v>
      </c>
      <c r="HB245">
        <v>0</v>
      </c>
      <c r="HC245">
        <f t="shared" si="177"/>
        <v>0</v>
      </c>
      <c r="HE245" t="s">
        <v>3</v>
      </c>
      <c r="HF245" t="s">
        <v>3</v>
      </c>
      <c r="IK245">
        <v>0</v>
      </c>
    </row>
    <row r="246" spans="1:245" x14ac:dyDescent="0.2">
      <c r="A246">
        <v>18</v>
      </c>
      <c r="B246">
        <v>1</v>
      </c>
      <c r="C246">
        <v>251</v>
      </c>
      <c r="E246" t="s">
        <v>328</v>
      </c>
      <c r="F246" t="s">
        <v>329</v>
      </c>
      <c r="G246" t="s">
        <v>330</v>
      </c>
      <c r="H246" t="s">
        <v>122</v>
      </c>
      <c r="I246">
        <f>I244*J246</f>
        <v>4.3499999999999996</v>
      </c>
      <c r="J246">
        <v>14.5</v>
      </c>
      <c r="O246">
        <f t="shared" si="140"/>
        <v>1339.28</v>
      </c>
      <c r="P246">
        <f t="shared" si="141"/>
        <v>1339.28</v>
      </c>
      <c r="Q246">
        <f t="shared" si="178"/>
        <v>0</v>
      </c>
      <c r="R246">
        <f t="shared" si="143"/>
        <v>0</v>
      </c>
      <c r="S246">
        <f t="shared" si="144"/>
        <v>0</v>
      </c>
      <c r="T246">
        <f t="shared" si="145"/>
        <v>0</v>
      </c>
      <c r="U246">
        <f t="shared" si="146"/>
        <v>0</v>
      </c>
      <c r="V246">
        <f t="shared" si="147"/>
        <v>0</v>
      </c>
      <c r="W246">
        <f t="shared" si="148"/>
        <v>0</v>
      </c>
      <c r="X246">
        <f t="shared" si="149"/>
        <v>0</v>
      </c>
      <c r="Y246">
        <f t="shared" si="150"/>
        <v>0</v>
      </c>
      <c r="AA246">
        <v>53286459</v>
      </c>
      <c r="AB246">
        <f t="shared" si="151"/>
        <v>307.88</v>
      </c>
      <c r="AC246">
        <f t="shared" si="179"/>
        <v>307.88</v>
      </c>
      <c r="AD246">
        <f t="shared" si="180"/>
        <v>0</v>
      </c>
      <c r="AE246">
        <f t="shared" si="181"/>
        <v>0</v>
      </c>
      <c r="AF246">
        <f t="shared" si="182"/>
        <v>0</v>
      </c>
      <c r="AG246">
        <f t="shared" si="156"/>
        <v>0</v>
      </c>
      <c r="AH246">
        <f t="shared" si="183"/>
        <v>0</v>
      </c>
      <c r="AI246">
        <f t="shared" si="184"/>
        <v>0</v>
      </c>
      <c r="AJ246">
        <f t="shared" si="159"/>
        <v>0</v>
      </c>
      <c r="AK246">
        <v>307.88</v>
      </c>
      <c r="AL246">
        <v>307.88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161</v>
      </c>
      <c r="AU246">
        <v>107</v>
      </c>
      <c r="AV246">
        <v>1</v>
      </c>
      <c r="AW246">
        <v>1</v>
      </c>
      <c r="AZ246">
        <v>1</v>
      </c>
      <c r="BA246">
        <v>1</v>
      </c>
      <c r="BB246">
        <v>1</v>
      </c>
      <c r="BC246">
        <v>1</v>
      </c>
      <c r="BD246" t="s">
        <v>3</v>
      </c>
      <c r="BE246" t="s">
        <v>3</v>
      </c>
      <c r="BF246" t="s">
        <v>3</v>
      </c>
      <c r="BG246" t="s">
        <v>3</v>
      </c>
      <c r="BH246">
        <v>3</v>
      </c>
      <c r="BI246">
        <v>1</v>
      </c>
      <c r="BJ246" t="s">
        <v>331</v>
      </c>
      <c r="BM246">
        <v>158</v>
      </c>
      <c r="BN246">
        <v>0</v>
      </c>
      <c r="BO246" t="s">
        <v>3</v>
      </c>
      <c r="BP246">
        <v>0</v>
      </c>
      <c r="BQ246">
        <v>30</v>
      </c>
      <c r="BR246">
        <v>0</v>
      </c>
      <c r="BS246">
        <v>1</v>
      </c>
      <c r="BT246">
        <v>1</v>
      </c>
      <c r="BU246">
        <v>1</v>
      </c>
      <c r="BV246">
        <v>1</v>
      </c>
      <c r="BW246">
        <v>1</v>
      </c>
      <c r="BX246">
        <v>1</v>
      </c>
      <c r="BY246" t="s">
        <v>3</v>
      </c>
      <c r="BZ246">
        <v>161</v>
      </c>
      <c r="CA246">
        <v>107</v>
      </c>
      <c r="CE246">
        <v>30</v>
      </c>
      <c r="CF246">
        <v>0</v>
      </c>
      <c r="CG246">
        <v>0</v>
      </c>
      <c r="CM246">
        <v>0</v>
      </c>
      <c r="CN246" t="s">
        <v>3</v>
      </c>
      <c r="CO246">
        <v>0</v>
      </c>
      <c r="CP246">
        <f t="shared" si="160"/>
        <v>1339.28</v>
      </c>
      <c r="CQ246">
        <f t="shared" si="161"/>
        <v>307.88</v>
      </c>
      <c r="CR246">
        <f t="shared" si="185"/>
        <v>0</v>
      </c>
      <c r="CS246">
        <f t="shared" si="163"/>
        <v>0</v>
      </c>
      <c r="CT246">
        <f t="shared" si="164"/>
        <v>0</v>
      </c>
      <c r="CU246">
        <f t="shared" si="165"/>
        <v>0</v>
      </c>
      <c r="CV246">
        <f t="shared" si="166"/>
        <v>0</v>
      </c>
      <c r="CW246">
        <f t="shared" si="167"/>
        <v>0</v>
      </c>
      <c r="CX246">
        <f t="shared" si="168"/>
        <v>0</v>
      </c>
      <c r="CY246">
        <f>((S246*BZ246)/100)</f>
        <v>0</v>
      </c>
      <c r="CZ246">
        <f>((S246*CA246)/100)</f>
        <v>0</v>
      </c>
      <c r="DC246" t="s">
        <v>3</v>
      </c>
      <c r="DD246" t="s">
        <v>3</v>
      </c>
      <c r="DE246" t="s">
        <v>3</v>
      </c>
      <c r="DF246" t="s">
        <v>3</v>
      </c>
      <c r="DG246" t="s">
        <v>3</v>
      </c>
      <c r="DH246" t="s">
        <v>3</v>
      </c>
      <c r="DI246" t="s">
        <v>3</v>
      </c>
      <c r="DJ246" t="s">
        <v>3</v>
      </c>
      <c r="DK246" t="s">
        <v>3</v>
      </c>
      <c r="DL246" t="s">
        <v>3</v>
      </c>
      <c r="DM246" t="s">
        <v>3</v>
      </c>
      <c r="DN246">
        <v>0</v>
      </c>
      <c r="DO246">
        <v>0</v>
      </c>
      <c r="DP246">
        <v>1</v>
      </c>
      <c r="DQ246">
        <v>1</v>
      </c>
      <c r="DU246">
        <v>1009</v>
      </c>
      <c r="DV246" t="s">
        <v>122</v>
      </c>
      <c r="DW246" t="s">
        <v>122</v>
      </c>
      <c r="DX246">
        <v>1000</v>
      </c>
      <c r="EE246">
        <v>52538778</v>
      </c>
      <c r="EF246">
        <v>30</v>
      </c>
      <c r="EG246" t="s">
        <v>19</v>
      </c>
      <c r="EH246">
        <v>0</v>
      </c>
      <c r="EI246" t="s">
        <v>3</v>
      </c>
      <c r="EJ246">
        <v>1</v>
      </c>
      <c r="EK246">
        <v>158</v>
      </c>
      <c r="EL246" t="s">
        <v>326</v>
      </c>
      <c r="EM246" t="s">
        <v>327</v>
      </c>
      <c r="EO246" t="s">
        <v>3</v>
      </c>
      <c r="EQ246">
        <v>2097152</v>
      </c>
      <c r="ER246">
        <v>307.88</v>
      </c>
      <c r="ES246">
        <v>307.88</v>
      </c>
      <c r="ET246">
        <v>0</v>
      </c>
      <c r="EU246">
        <v>0</v>
      </c>
      <c r="EV246">
        <v>0</v>
      </c>
      <c r="EW246">
        <v>0</v>
      </c>
      <c r="EX246">
        <v>0</v>
      </c>
      <c r="FQ246">
        <v>0</v>
      </c>
      <c r="FR246">
        <f t="shared" si="169"/>
        <v>0</v>
      </c>
      <c r="FS246">
        <v>0</v>
      </c>
      <c r="FX246">
        <v>161</v>
      </c>
      <c r="FY246">
        <v>107</v>
      </c>
      <c r="GA246" t="s">
        <v>3</v>
      </c>
      <c r="GD246">
        <v>0</v>
      </c>
      <c r="GF246">
        <v>305310980</v>
      </c>
      <c r="GG246">
        <v>2</v>
      </c>
      <c r="GH246">
        <v>1</v>
      </c>
      <c r="GI246">
        <v>-2</v>
      </c>
      <c r="GJ246">
        <v>0</v>
      </c>
      <c r="GK246">
        <f>ROUND(R246*(R12)/100,2)</f>
        <v>0</v>
      </c>
      <c r="GL246">
        <f t="shared" si="170"/>
        <v>0</v>
      </c>
      <c r="GM246">
        <f t="shared" si="171"/>
        <v>1339.28</v>
      </c>
      <c r="GN246">
        <f t="shared" si="172"/>
        <v>1339.28</v>
      </c>
      <c r="GO246">
        <f t="shared" si="173"/>
        <v>0</v>
      </c>
      <c r="GP246">
        <f t="shared" si="174"/>
        <v>0</v>
      </c>
      <c r="GR246">
        <v>0</v>
      </c>
      <c r="GS246">
        <v>3</v>
      </c>
      <c r="GT246">
        <v>0</v>
      </c>
      <c r="GU246" t="s">
        <v>3</v>
      </c>
      <c r="GV246">
        <f t="shared" si="186"/>
        <v>0</v>
      </c>
      <c r="GW246">
        <v>1</v>
      </c>
      <c r="GX246">
        <f t="shared" si="176"/>
        <v>0</v>
      </c>
      <c r="HA246">
        <v>0</v>
      </c>
      <c r="HB246">
        <v>0</v>
      </c>
      <c r="HC246">
        <f t="shared" si="177"/>
        <v>0</v>
      </c>
      <c r="HE246" t="s">
        <v>3</v>
      </c>
      <c r="HF246" t="s">
        <v>3</v>
      </c>
      <c r="IK246">
        <v>0</v>
      </c>
    </row>
    <row r="247" spans="1:245" x14ac:dyDescent="0.2">
      <c r="A247">
        <v>18</v>
      </c>
      <c r="B247">
        <v>1</v>
      </c>
      <c r="C247">
        <v>257</v>
      </c>
      <c r="E247" t="s">
        <v>328</v>
      </c>
      <c r="F247" t="s">
        <v>329</v>
      </c>
      <c r="G247" t="s">
        <v>330</v>
      </c>
      <c r="H247" t="s">
        <v>122</v>
      </c>
      <c r="I247">
        <f>I245*J247</f>
        <v>4.3499999999999996</v>
      </c>
      <c r="J247">
        <v>14.5</v>
      </c>
      <c r="O247">
        <f t="shared" si="140"/>
        <v>11544.59</v>
      </c>
      <c r="P247">
        <f t="shared" si="141"/>
        <v>11544.59</v>
      </c>
      <c r="Q247">
        <f t="shared" si="178"/>
        <v>0</v>
      </c>
      <c r="R247">
        <f t="shared" si="143"/>
        <v>0</v>
      </c>
      <c r="S247">
        <f t="shared" si="144"/>
        <v>0</v>
      </c>
      <c r="T247">
        <f t="shared" si="145"/>
        <v>0</v>
      </c>
      <c r="U247">
        <f t="shared" si="146"/>
        <v>0</v>
      </c>
      <c r="V247">
        <f t="shared" si="147"/>
        <v>0</v>
      </c>
      <c r="W247">
        <f t="shared" si="148"/>
        <v>0</v>
      </c>
      <c r="X247">
        <f t="shared" si="149"/>
        <v>0</v>
      </c>
      <c r="Y247">
        <f t="shared" si="150"/>
        <v>0</v>
      </c>
      <c r="AA247">
        <v>53286460</v>
      </c>
      <c r="AB247">
        <f t="shared" si="151"/>
        <v>307.88</v>
      </c>
      <c r="AC247">
        <f t="shared" si="179"/>
        <v>307.88</v>
      </c>
      <c r="AD247">
        <f t="shared" si="180"/>
        <v>0</v>
      </c>
      <c r="AE247">
        <f t="shared" si="181"/>
        <v>0</v>
      </c>
      <c r="AF247">
        <f t="shared" si="182"/>
        <v>0</v>
      </c>
      <c r="AG247">
        <f t="shared" si="156"/>
        <v>0</v>
      </c>
      <c r="AH247">
        <f t="shared" si="183"/>
        <v>0</v>
      </c>
      <c r="AI247">
        <f t="shared" si="184"/>
        <v>0</v>
      </c>
      <c r="AJ247">
        <f t="shared" si="159"/>
        <v>0</v>
      </c>
      <c r="AK247">
        <v>307.88</v>
      </c>
      <c r="AL247">
        <v>307.88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1</v>
      </c>
      <c r="AW247">
        <v>1</v>
      </c>
      <c r="AZ247">
        <v>1</v>
      </c>
      <c r="BA247">
        <v>1</v>
      </c>
      <c r="BB247">
        <v>1</v>
      </c>
      <c r="BC247">
        <v>8.6199999999999992</v>
      </c>
      <c r="BD247" t="s">
        <v>3</v>
      </c>
      <c r="BE247" t="s">
        <v>3</v>
      </c>
      <c r="BF247" t="s">
        <v>3</v>
      </c>
      <c r="BG247" t="s">
        <v>3</v>
      </c>
      <c r="BH247">
        <v>3</v>
      </c>
      <c r="BI247">
        <v>1</v>
      </c>
      <c r="BJ247" t="s">
        <v>331</v>
      </c>
      <c r="BM247">
        <v>158</v>
      </c>
      <c r="BN247">
        <v>0</v>
      </c>
      <c r="BO247" t="s">
        <v>329</v>
      </c>
      <c r="BP247">
        <v>1</v>
      </c>
      <c r="BQ247">
        <v>30</v>
      </c>
      <c r="BR247">
        <v>0</v>
      </c>
      <c r="BS247">
        <v>1</v>
      </c>
      <c r="BT247">
        <v>1</v>
      </c>
      <c r="BU247">
        <v>1</v>
      </c>
      <c r="BV247">
        <v>1</v>
      </c>
      <c r="BW247">
        <v>1</v>
      </c>
      <c r="BX247">
        <v>1</v>
      </c>
      <c r="BY247" t="s">
        <v>3</v>
      </c>
      <c r="BZ247">
        <v>0</v>
      </c>
      <c r="CA247">
        <v>0</v>
      </c>
      <c r="CE247">
        <v>30</v>
      </c>
      <c r="CF247">
        <v>0</v>
      </c>
      <c r="CG247">
        <v>0</v>
      </c>
      <c r="CM247">
        <v>0</v>
      </c>
      <c r="CN247" t="s">
        <v>3</v>
      </c>
      <c r="CO247">
        <v>0</v>
      </c>
      <c r="CP247">
        <f t="shared" si="160"/>
        <v>11544.59</v>
      </c>
      <c r="CQ247">
        <f t="shared" si="161"/>
        <v>2653.93</v>
      </c>
      <c r="CR247">
        <f t="shared" si="185"/>
        <v>0</v>
      </c>
      <c r="CS247">
        <f t="shared" si="163"/>
        <v>0</v>
      </c>
      <c r="CT247">
        <f t="shared" si="164"/>
        <v>0</v>
      </c>
      <c r="CU247">
        <f t="shared" si="165"/>
        <v>0</v>
      </c>
      <c r="CV247">
        <f t="shared" si="166"/>
        <v>0</v>
      </c>
      <c r="CW247">
        <f t="shared" si="167"/>
        <v>0</v>
      </c>
      <c r="CX247">
        <f t="shared" si="168"/>
        <v>0</v>
      </c>
      <c r="CY247">
        <f>S247*(BZ247/100)</f>
        <v>0</v>
      </c>
      <c r="CZ247">
        <f>S247*(CA247/100)</f>
        <v>0</v>
      </c>
      <c r="DC247" t="s">
        <v>3</v>
      </c>
      <c r="DD247" t="s">
        <v>3</v>
      </c>
      <c r="DE247" t="s">
        <v>3</v>
      </c>
      <c r="DF247" t="s">
        <v>3</v>
      </c>
      <c r="DG247" t="s">
        <v>3</v>
      </c>
      <c r="DH247" t="s">
        <v>3</v>
      </c>
      <c r="DI247" t="s">
        <v>3</v>
      </c>
      <c r="DJ247" t="s">
        <v>3</v>
      </c>
      <c r="DK247" t="s">
        <v>3</v>
      </c>
      <c r="DL247" t="s">
        <v>3</v>
      </c>
      <c r="DM247" t="s">
        <v>3</v>
      </c>
      <c r="DN247">
        <v>161</v>
      </c>
      <c r="DO247">
        <v>107</v>
      </c>
      <c r="DP247">
        <v>1</v>
      </c>
      <c r="DQ247">
        <v>1</v>
      </c>
      <c r="DU247">
        <v>1009</v>
      </c>
      <c r="DV247" t="s">
        <v>122</v>
      </c>
      <c r="DW247" t="s">
        <v>122</v>
      </c>
      <c r="DX247">
        <v>1000</v>
      </c>
      <c r="EE247">
        <v>52538778</v>
      </c>
      <c r="EF247">
        <v>30</v>
      </c>
      <c r="EG247" t="s">
        <v>19</v>
      </c>
      <c r="EH247">
        <v>0</v>
      </c>
      <c r="EI247" t="s">
        <v>3</v>
      </c>
      <c r="EJ247">
        <v>1</v>
      </c>
      <c r="EK247">
        <v>158</v>
      </c>
      <c r="EL247" t="s">
        <v>326</v>
      </c>
      <c r="EM247" t="s">
        <v>327</v>
      </c>
      <c r="EO247" t="s">
        <v>3</v>
      </c>
      <c r="EQ247">
        <v>2097152</v>
      </c>
      <c r="ER247">
        <v>307.88</v>
      </c>
      <c r="ES247">
        <v>307.88</v>
      </c>
      <c r="ET247">
        <v>0</v>
      </c>
      <c r="EU247">
        <v>0</v>
      </c>
      <c r="EV247">
        <v>0</v>
      </c>
      <c r="EW247">
        <v>0</v>
      </c>
      <c r="EX247">
        <v>0</v>
      </c>
      <c r="FQ247">
        <v>0</v>
      </c>
      <c r="FR247">
        <f t="shared" si="169"/>
        <v>0</v>
      </c>
      <c r="FS247">
        <v>0</v>
      </c>
      <c r="FX247">
        <v>161</v>
      </c>
      <c r="FY247">
        <v>107</v>
      </c>
      <c r="GA247" t="s">
        <v>3</v>
      </c>
      <c r="GD247">
        <v>0</v>
      </c>
      <c r="GF247">
        <v>305310980</v>
      </c>
      <c r="GG247">
        <v>2</v>
      </c>
      <c r="GH247">
        <v>1</v>
      </c>
      <c r="GI247">
        <v>2</v>
      </c>
      <c r="GJ247">
        <v>0</v>
      </c>
      <c r="GK247">
        <f>ROUND(R247*(S12)/100,2)</f>
        <v>0</v>
      </c>
      <c r="GL247">
        <f t="shared" si="170"/>
        <v>0</v>
      </c>
      <c r="GM247">
        <f t="shared" si="171"/>
        <v>11544.59</v>
      </c>
      <c r="GN247">
        <f t="shared" si="172"/>
        <v>11544.59</v>
      </c>
      <c r="GO247">
        <f t="shared" si="173"/>
        <v>0</v>
      </c>
      <c r="GP247">
        <f t="shared" si="174"/>
        <v>0</v>
      </c>
      <c r="GR247">
        <v>0</v>
      </c>
      <c r="GS247">
        <v>0</v>
      </c>
      <c r="GT247">
        <v>0</v>
      </c>
      <c r="GU247" t="s">
        <v>3</v>
      </c>
      <c r="GV247">
        <f t="shared" si="186"/>
        <v>0</v>
      </c>
      <c r="GW247">
        <v>1</v>
      </c>
      <c r="GX247">
        <f t="shared" si="176"/>
        <v>0</v>
      </c>
      <c r="HA247">
        <v>0</v>
      </c>
      <c r="HB247">
        <v>0</v>
      </c>
      <c r="HC247">
        <f t="shared" si="177"/>
        <v>0</v>
      </c>
      <c r="HE247" t="s">
        <v>3</v>
      </c>
      <c r="HF247" t="s">
        <v>3</v>
      </c>
      <c r="IK247">
        <v>0</v>
      </c>
    </row>
    <row r="248" spans="1:245" x14ac:dyDescent="0.2">
      <c r="A248">
        <v>17</v>
      </c>
      <c r="B248">
        <v>1</v>
      </c>
      <c r="C248">
        <f>ROW(SmtRes!A264)</f>
        <v>264</v>
      </c>
      <c r="D248">
        <f>ROW(EtalonRes!A256)</f>
        <v>256</v>
      </c>
      <c r="E248" t="s">
        <v>332</v>
      </c>
      <c r="F248" t="s">
        <v>322</v>
      </c>
      <c r="G248" t="s">
        <v>333</v>
      </c>
      <c r="H248" t="s">
        <v>324</v>
      </c>
      <c r="I248">
        <f>ROUND((((15/100)*18)/18*4)/2,9)</f>
        <v>0.3</v>
      </c>
      <c r="J248">
        <v>0</v>
      </c>
      <c r="O248">
        <f t="shared" si="140"/>
        <v>83.92</v>
      </c>
      <c r="P248">
        <f t="shared" si="141"/>
        <v>4.3499999999999996</v>
      </c>
      <c r="Q248">
        <f t="shared" si="178"/>
        <v>36.979999999999997</v>
      </c>
      <c r="R248">
        <f t="shared" si="143"/>
        <v>10.61</v>
      </c>
      <c r="S248">
        <f t="shared" si="144"/>
        <v>42.59</v>
      </c>
      <c r="T248">
        <f t="shared" si="145"/>
        <v>0</v>
      </c>
      <c r="U248">
        <f t="shared" si="146"/>
        <v>3.54</v>
      </c>
      <c r="V248">
        <f t="shared" si="147"/>
        <v>0</v>
      </c>
      <c r="W248">
        <f t="shared" si="148"/>
        <v>0</v>
      </c>
      <c r="X248">
        <f t="shared" si="149"/>
        <v>68.569999999999993</v>
      </c>
      <c r="Y248">
        <f t="shared" si="150"/>
        <v>45.57</v>
      </c>
      <c r="AA248">
        <v>53286459</v>
      </c>
      <c r="AB248">
        <f t="shared" si="151"/>
        <v>279.73</v>
      </c>
      <c r="AC248">
        <f t="shared" si="179"/>
        <v>14.5</v>
      </c>
      <c r="AD248">
        <f t="shared" si="180"/>
        <v>123.28</v>
      </c>
      <c r="AE248">
        <f t="shared" si="181"/>
        <v>35.369999999999997</v>
      </c>
      <c r="AF248">
        <f t="shared" si="182"/>
        <v>141.94999999999999</v>
      </c>
      <c r="AG248">
        <f t="shared" si="156"/>
        <v>0</v>
      </c>
      <c r="AH248">
        <f t="shared" si="183"/>
        <v>11.8</v>
      </c>
      <c r="AI248">
        <f t="shared" si="184"/>
        <v>0</v>
      </c>
      <c r="AJ248">
        <f t="shared" si="159"/>
        <v>0</v>
      </c>
      <c r="AK248">
        <v>279.73</v>
      </c>
      <c r="AL248">
        <v>14.5</v>
      </c>
      <c r="AM248">
        <v>123.28</v>
      </c>
      <c r="AN248">
        <v>35.369999999999997</v>
      </c>
      <c r="AO248">
        <v>141.94999999999999</v>
      </c>
      <c r="AP248">
        <v>0</v>
      </c>
      <c r="AQ248">
        <v>11.8</v>
      </c>
      <c r="AR248">
        <v>0</v>
      </c>
      <c r="AS248">
        <v>0</v>
      </c>
      <c r="AT248">
        <v>161</v>
      </c>
      <c r="AU248">
        <v>107</v>
      </c>
      <c r="AV248">
        <v>1</v>
      </c>
      <c r="AW248">
        <v>1</v>
      </c>
      <c r="AZ248">
        <v>1</v>
      </c>
      <c r="BA248">
        <v>1</v>
      </c>
      <c r="BB248">
        <v>1</v>
      </c>
      <c r="BC248">
        <v>1</v>
      </c>
      <c r="BD248" t="s">
        <v>3</v>
      </c>
      <c r="BE248" t="s">
        <v>3</v>
      </c>
      <c r="BF248" t="s">
        <v>3</v>
      </c>
      <c r="BG248" t="s">
        <v>3</v>
      </c>
      <c r="BH248">
        <v>0</v>
      </c>
      <c r="BI248">
        <v>1</v>
      </c>
      <c r="BJ248" t="s">
        <v>325</v>
      </c>
      <c r="BM248">
        <v>158</v>
      </c>
      <c r="BN248">
        <v>0</v>
      </c>
      <c r="BO248" t="s">
        <v>3</v>
      </c>
      <c r="BP248">
        <v>0</v>
      </c>
      <c r="BQ248">
        <v>30</v>
      </c>
      <c r="BR248">
        <v>0</v>
      </c>
      <c r="BS248">
        <v>1</v>
      </c>
      <c r="BT248">
        <v>1</v>
      </c>
      <c r="BU248">
        <v>1</v>
      </c>
      <c r="BV248">
        <v>1</v>
      </c>
      <c r="BW248">
        <v>1</v>
      </c>
      <c r="BX248">
        <v>1</v>
      </c>
      <c r="BY248" t="s">
        <v>3</v>
      </c>
      <c r="BZ248">
        <v>161</v>
      </c>
      <c r="CA248">
        <v>107</v>
      </c>
      <c r="CE248">
        <v>30</v>
      </c>
      <c r="CF248">
        <v>0</v>
      </c>
      <c r="CG248">
        <v>0</v>
      </c>
      <c r="CM248">
        <v>0</v>
      </c>
      <c r="CN248" t="s">
        <v>3</v>
      </c>
      <c r="CO248">
        <v>0</v>
      </c>
      <c r="CP248">
        <f t="shared" si="160"/>
        <v>83.92</v>
      </c>
      <c r="CQ248">
        <f t="shared" si="161"/>
        <v>14.5</v>
      </c>
      <c r="CR248">
        <f t="shared" si="185"/>
        <v>123.28</v>
      </c>
      <c r="CS248">
        <f t="shared" si="163"/>
        <v>35.369999999999997</v>
      </c>
      <c r="CT248">
        <f t="shared" si="164"/>
        <v>141.94999999999999</v>
      </c>
      <c r="CU248">
        <f t="shared" si="165"/>
        <v>0</v>
      </c>
      <c r="CV248">
        <f t="shared" si="166"/>
        <v>11.8</v>
      </c>
      <c r="CW248">
        <f t="shared" si="167"/>
        <v>0</v>
      </c>
      <c r="CX248">
        <f t="shared" si="168"/>
        <v>0</v>
      </c>
      <c r="CY248">
        <f>((S248*BZ248)/100)</f>
        <v>68.569900000000004</v>
      </c>
      <c r="CZ248">
        <f>((S248*CA248)/100)</f>
        <v>45.571300000000001</v>
      </c>
      <c r="DC248" t="s">
        <v>3</v>
      </c>
      <c r="DD248" t="s">
        <v>3</v>
      </c>
      <c r="DE248" t="s">
        <v>3</v>
      </c>
      <c r="DF248" t="s">
        <v>3</v>
      </c>
      <c r="DG248" t="s">
        <v>3</v>
      </c>
      <c r="DH248" t="s">
        <v>3</v>
      </c>
      <c r="DI248" t="s">
        <v>3</v>
      </c>
      <c r="DJ248" t="s">
        <v>3</v>
      </c>
      <c r="DK248" t="s">
        <v>3</v>
      </c>
      <c r="DL248" t="s">
        <v>3</v>
      </c>
      <c r="DM248" t="s">
        <v>3</v>
      </c>
      <c r="DN248">
        <v>0</v>
      </c>
      <c r="DO248">
        <v>0</v>
      </c>
      <c r="DP248">
        <v>1</v>
      </c>
      <c r="DQ248">
        <v>1</v>
      </c>
      <c r="DU248">
        <v>1005</v>
      </c>
      <c r="DV248" t="s">
        <v>324</v>
      </c>
      <c r="DW248" t="s">
        <v>324</v>
      </c>
      <c r="DX248">
        <v>100</v>
      </c>
      <c r="EE248">
        <v>52538778</v>
      </c>
      <c r="EF248">
        <v>30</v>
      </c>
      <c r="EG248" t="s">
        <v>19</v>
      </c>
      <c r="EH248">
        <v>0</v>
      </c>
      <c r="EI248" t="s">
        <v>3</v>
      </c>
      <c r="EJ248">
        <v>1</v>
      </c>
      <c r="EK248">
        <v>158</v>
      </c>
      <c r="EL248" t="s">
        <v>326</v>
      </c>
      <c r="EM248" t="s">
        <v>327</v>
      </c>
      <c r="EO248" t="s">
        <v>3</v>
      </c>
      <c r="EQ248">
        <v>2097152</v>
      </c>
      <c r="ER248">
        <v>279.73</v>
      </c>
      <c r="ES248">
        <v>14.5</v>
      </c>
      <c r="ET248">
        <v>123.28</v>
      </c>
      <c r="EU248">
        <v>35.369999999999997</v>
      </c>
      <c r="EV248">
        <v>141.94999999999999</v>
      </c>
      <c r="EW248">
        <v>11.8</v>
      </c>
      <c r="EX248">
        <v>0</v>
      </c>
      <c r="EY248">
        <v>0</v>
      </c>
      <c r="FQ248">
        <v>0</v>
      </c>
      <c r="FR248">
        <f t="shared" si="169"/>
        <v>0</v>
      </c>
      <c r="FS248">
        <v>0</v>
      </c>
      <c r="FX248">
        <v>161</v>
      </c>
      <c r="FY248">
        <v>107</v>
      </c>
      <c r="GA248" t="s">
        <v>3</v>
      </c>
      <c r="GD248">
        <v>0</v>
      </c>
      <c r="GF248">
        <v>-1050223762</v>
      </c>
      <c r="GG248">
        <v>2</v>
      </c>
      <c r="GH248">
        <v>1</v>
      </c>
      <c r="GI248">
        <v>-2</v>
      </c>
      <c r="GJ248">
        <v>0</v>
      </c>
      <c r="GK248">
        <f>ROUND(R248*(R12)/100,2)</f>
        <v>18.57</v>
      </c>
      <c r="GL248">
        <f t="shared" si="170"/>
        <v>0</v>
      </c>
      <c r="GM248">
        <f t="shared" si="171"/>
        <v>216.63</v>
      </c>
      <c r="GN248">
        <f t="shared" si="172"/>
        <v>216.63</v>
      </c>
      <c r="GO248">
        <f t="shared" si="173"/>
        <v>0</v>
      </c>
      <c r="GP248">
        <f t="shared" si="174"/>
        <v>0</v>
      </c>
      <c r="GR248">
        <v>0</v>
      </c>
      <c r="GS248">
        <v>3</v>
      </c>
      <c r="GT248">
        <v>0</v>
      </c>
      <c r="GU248" t="s">
        <v>3</v>
      </c>
      <c r="GV248">
        <f t="shared" si="186"/>
        <v>0</v>
      </c>
      <c r="GW248">
        <v>1</v>
      </c>
      <c r="GX248">
        <f t="shared" si="176"/>
        <v>0</v>
      </c>
      <c r="HA248">
        <v>0</v>
      </c>
      <c r="HB248">
        <v>0</v>
      </c>
      <c r="HC248">
        <f t="shared" si="177"/>
        <v>0</v>
      </c>
      <c r="HE248" t="s">
        <v>3</v>
      </c>
      <c r="HF248" t="s">
        <v>3</v>
      </c>
      <c r="IK248">
        <v>0</v>
      </c>
    </row>
    <row r="249" spans="1:245" x14ac:dyDescent="0.2">
      <c r="A249">
        <v>17</v>
      </c>
      <c r="B249">
        <v>1</v>
      </c>
      <c r="C249">
        <f>ROW(SmtRes!A270)</f>
        <v>270</v>
      </c>
      <c r="D249">
        <f>ROW(EtalonRes!A262)</f>
        <v>262</v>
      </c>
      <c r="E249" t="s">
        <v>332</v>
      </c>
      <c r="F249" t="s">
        <v>322</v>
      </c>
      <c r="G249" t="s">
        <v>333</v>
      </c>
      <c r="H249" t="s">
        <v>324</v>
      </c>
      <c r="I249">
        <f>ROUND((((15/100)*18)/18*4)/2,9)</f>
        <v>0.3</v>
      </c>
      <c r="J249">
        <v>0</v>
      </c>
      <c r="O249">
        <f t="shared" si="140"/>
        <v>1495.84</v>
      </c>
      <c r="P249">
        <f t="shared" si="141"/>
        <v>25.32</v>
      </c>
      <c r="Q249">
        <f t="shared" si="178"/>
        <v>413.44</v>
      </c>
      <c r="R249">
        <f t="shared" si="143"/>
        <v>263.33999999999997</v>
      </c>
      <c r="S249">
        <f t="shared" si="144"/>
        <v>1057.08</v>
      </c>
      <c r="T249">
        <f t="shared" si="145"/>
        <v>0</v>
      </c>
      <c r="U249">
        <f t="shared" si="146"/>
        <v>3.54</v>
      </c>
      <c r="V249">
        <f t="shared" si="147"/>
        <v>0</v>
      </c>
      <c r="W249">
        <f t="shared" si="148"/>
        <v>0</v>
      </c>
      <c r="X249">
        <f t="shared" si="149"/>
        <v>1384.77</v>
      </c>
      <c r="Y249">
        <f t="shared" si="150"/>
        <v>570.82000000000005</v>
      </c>
      <c r="AA249">
        <v>53286460</v>
      </c>
      <c r="AB249">
        <f t="shared" si="151"/>
        <v>279.73</v>
      </c>
      <c r="AC249">
        <f t="shared" si="179"/>
        <v>14.5</v>
      </c>
      <c r="AD249">
        <f t="shared" si="180"/>
        <v>123.28</v>
      </c>
      <c r="AE249">
        <f t="shared" si="181"/>
        <v>35.369999999999997</v>
      </c>
      <c r="AF249">
        <f t="shared" si="182"/>
        <v>141.94999999999999</v>
      </c>
      <c r="AG249">
        <f t="shared" si="156"/>
        <v>0</v>
      </c>
      <c r="AH249">
        <f t="shared" si="183"/>
        <v>11.8</v>
      </c>
      <c r="AI249">
        <f t="shared" si="184"/>
        <v>0</v>
      </c>
      <c r="AJ249">
        <f t="shared" si="159"/>
        <v>0</v>
      </c>
      <c r="AK249">
        <v>279.73</v>
      </c>
      <c r="AL249">
        <v>14.5</v>
      </c>
      <c r="AM249">
        <v>123.28</v>
      </c>
      <c r="AN249">
        <v>35.369999999999997</v>
      </c>
      <c r="AO249">
        <v>141.94999999999999</v>
      </c>
      <c r="AP249">
        <v>0</v>
      </c>
      <c r="AQ249">
        <v>11.8</v>
      </c>
      <c r="AR249">
        <v>0</v>
      </c>
      <c r="AS249">
        <v>0</v>
      </c>
      <c r="AT249">
        <v>131</v>
      </c>
      <c r="AU249">
        <v>54</v>
      </c>
      <c r="AV249">
        <v>1</v>
      </c>
      <c r="AW249">
        <v>1</v>
      </c>
      <c r="AZ249">
        <v>1</v>
      </c>
      <c r="BA249">
        <v>24.82</v>
      </c>
      <c r="BB249">
        <v>11.18</v>
      </c>
      <c r="BC249">
        <v>5.82</v>
      </c>
      <c r="BD249" t="s">
        <v>3</v>
      </c>
      <c r="BE249" t="s">
        <v>3</v>
      </c>
      <c r="BF249" t="s">
        <v>3</v>
      </c>
      <c r="BG249" t="s">
        <v>3</v>
      </c>
      <c r="BH249">
        <v>0</v>
      </c>
      <c r="BI249">
        <v>1</v>
      </c>
      <c r="BJ249" t="s">
        <v>325</v>
      </c>
      <c r="BM249">
        <v>158</v>
      </c>
      <c r="BN249">
        <v>0</v>
      </c>
      <c r="BO249" t="s">
        <v>322</v>
      </c>
      <c r="BP249">
        <v>1</v>
      </c>
      <c r="BQ249">
        <v>30</v>
      </c>
      <c r="BR249">
        <v>0</v>
      </c>
      <c r="BS249">
        <v>24.82</v>
      </c>
      <c r="BT249">
        <v>1</v>
      </c>
      <c r="BU249">
        <v>1</v>
      </c>
      <c r="BV249">
        <v>1</v>
      </c>
      <c r="BW249">
        <v>1</v>
      </c>
      <c r="BX249">
        <v>1</v>
      </c>
      <c r="BY249" t="s">
        <v>3</v>
      </c>
      <c r="BZ249">
        <v>131</v>
      </c>
      <c r="CA249">
        <v>54</v>
      </c>
      <c r="CE249">
        <v>30</v>
      </c>
      <c r="CF249">
        <v>0</v>
      </c>
      <c r="CG249">
        <v>0</v>
      </c>
      <c r="CM249">
        <v>0</v>
      </c>
      <c r="CN249" t="s">
        <v>3</v>
      </c>
      <c r="CO249">
        <v>0</v>
      </c>
      <c r="CP249">
        <f t="shared" si="160"/>
        <v>1495.84</v>
      </c>
      <c r="CQ249">
        <f t="shared" si="161"/>
        <v>84.39</v>
      </c>
      <c r="CR249">
        <f t="shared" si="185"/>
        <v>1378.27</v>
      </c>
      <c r="CS249">
        <f t="shared" si="163"/>
        <v>877.88</v>
      </c>
      <c r="CT249">
        <f t="shared" si="164"/>
        <v>3523.2</v>
      </c>
      <c r="CU249">
        <f t="shared" si="165"/>
        <v>0</v>
      </c>
      <c r="CV249">
        <f t="shared" si="166"/>
        <v>11.8</v>
      </c>
      <c r="CW249">
        <f t="shared" si="167"/>
        <v>0</v>
      </c>
      <c r="CX249">
        <f t="shared" si="168"/>
        <v>0</v>
      </c>
      <c r="CY249">
        <f>S249*(BZ249/100)</f>
        <v>1384.7747999999999</v>
      </c>
      <c r="CZ249">
        <f>S249*(CA249/100)</f>
        <v>570.82320000000004</v>
      </c>
      <c r="DC249" t="s">
        <v>3</v>
      </c>
      <c r="DD249" t="s">
        <v>3</v>
      </c>
      <c r="DE249" t="s">
        <v>3</v>
      </c>
      <c r="DF249" t="s">
        <v>3</v>
      </c>
      <c r="DG249" t="s">
        <v>3</v>
      </c>
      <c r="DH249" t="s">
        <v>3</v>
      </c>
      <c r="DI249" t="s">
        <v>3</v>
      </c>
      <c r="DJ249" t="s">
        <v>3</v>
      </c>
      <c r="DK249" t="s">
        <v>3</v>
      </c>
      <c r="DL249" t="s">
        <v>3</v>
      </c>
      <c r="DM249" t="s">
        <v>3</v>
      </c>
      <c r="DN249">
        <v>161</v>
      </c>
      <c r="DO249">
        <v>107</v>
      </c>
      <c r="DP249">
        <v>1</v>
      </c>
      <c r="DQ249">
        <v>1</v>
      </c>
      <c r="DU249">
        <v>1005</v>
      </c>
      <c r="DV249" t="s">
        <v>324</v>
      </c>
      <c r="DW249" t="s">
        <v>324</v>
      </c>
      <c r="DX249">
        <v>100</v>
      </c>
      <c r="EE249">
        <v>52538778</v>
      </c>
      <c r="EF249">
        <v>30</v>
      </c>
      <c r="EG249" t="s">
        <v>19</v>
      </c>
      <c r="EH249">
        <v>0</v>
      </c>
      <c r="EI249" t="s">
        <v>3</v>
      </c>
      <c r="EJ249">
        <v>1</v>
      </c>
      <c r="EK249">
        <v>158</v>
      </c>
      <c r="EL249" t="s">
        <v>326</v>
      </c>
      <c r="EM249" t="s">
        <v>327</v>
      </c>
      <c r="EO249" t="s">
        <v>3</v>
      </c>
      <c r="EQ249">
        <v>2097152</v>
      </c>
      <c r="ER249">
        <v>279.73</v>
      </c>
      <c r="ES249">
        <v>14.5</v>
      </c>
      <c r="ET249">
        <v>123.28</v>
      </c>
      <c r="EU249">
        <v>35.369999999999997</v>
      </c>
      <c r="EV249">
        <v>141.94999999999999</v>
      </c>
      <c r="EW249">
        <v>11.8</v>
      </c>
      <c r="EX249">
        <v>0</v>
      </c>
      <c r="EY249">
        <v>0</v>
      </c>
      <c r="FQ249">
        <v>0</v>
      </c>
      <c r="FR249">
        <f t="shared" si="169"/>
        <v>0</v>
      </c>
      <c r="FS249">
        <v>0</v>
      </c>
      <c r="FX249">
        <v>161</v>
      </c>
      <c r="FY249">
        <v>107</v>
      </c>
      <c r="GA249" t="s">
        <v>3</v>
      </c>
      <c r="GD249">
        <v>0</v>
      </c>
      <c r="GF249">
        <v>-1050223762</v>
      </c>
      <c r="GG249">
        <v>2</v>
      </c>
      <c r="GH249">
        <v>1</v>
      </c>
      <c r="GI249">
        <v>2</v>
      </c>
      <c r="GJ249">
        <v>0</v>
      </c>
      <c r="GK249">
        <f>ROUND(R249*(S12)/100,2)</f>
        <v>413.44</v>
      </c>
      <c r="GL249">
        <f t="shared" si="170"/>
        <v>0</v>
      </c>
      <c r="GM249">
        <f t="shared" si="171"/>
        <v>3864.87</v>
      </c>
      <c r="GN249">
        <f t="shared" si="172"/>
        <v>3864.87</v>
      </c>
      <c r="GO249">
        <f t="shared" si="173"/>
        <v>0</v>
      </c>
      <c r="GP249">
        <f t="shared" si="174"/>
        <v>0</v>
      </c>
      <c r="GR249">
        <v>0</v>
      </c>
      <c r="GS249">
        <v>0</v>
      </c>
      <c r="GT249">
        <v>0</v>
      </c>
      <c r="GU249" t="s">
        <v>3</v>
      </c>
      <c r="GV249">
        <f t="shared" si="186"/>
        <v>0</v>
      </c>
      <c r="GW249">
        <v>1</v>
      </c>
      <c r="GX249">
        <f t="shared" si="176"/>
        <v>0</v>
      </c>
      <c r="HA249">
        <v>0</v>
      </c>
      <c r="HB249">
        <v>0</v>
      </c>
      <c r="HC249">
        <f t="shared" si="177"/>
        <v>0</v>
      </c>
      <c r="HE249" t="s">
        <v>3</v>
      </c>
      <c r="HF249" t="s">
        <v>3</v>
      </c>
      <c r="IK249">
        <v>0</v>
      </c>
    </row>
    <row r="250" spans="1:245" x14ac:dyDescent="0.2">
      <c r="A250">
        <v>18</v>
      </c>
      <c r="B250">
        <v>1</v>
      </c>
      <c r="C250">
        <v>263</v>
      </c>
      <c r="E250" t="s">
        <v>334</v>
      </c>
      <c r="F250" t="s">
        <v>329</v>
      </c>
      <c r="G250" t="s">
        <v>330</v>
      </c>
      <c r="H250" t="s">
        <v>122</v>
      </c>
      <c r="I250">
        <f>I248*J250</f>
        <v>3.6239999999999997</v>
      </c>
      <c r="J250">
        <v>12.08</v>
      </c>
      <c r="O250">
        <f t="shared" si="140"/>
        <v>1115.76</v>
      </c>
      <c r="P250">
        <f t="shared" si="141"/>
        <v>1115.76</v>
      </c>
      <c r="Q250">
        <f t="shared" si="178"/>
        <v>0</v>
      </c>
      <c r="R250">
        <f t="shared" si="143"/>
        <v>0</v>
      </c>
      <c r="S250">
        <f t="shared" si="144"/>
        <v>0</v>
      </c>
      <c r="T250">
        <f t="shared" si="145"/>
        <v>0</v>
      </c>
      <c r="U250">
        <f t="shared" si="146"/>
        <v>0</v>
      </c>
      <c r="V250">
        <f t="shared" si="147"/>
        <v>0</v>
      </c>
      <c r="W250">
        <f t="shared" si="148"/>
        <v>0</v>
      </c>
      <c r="X250">
        <f t="shared" si="149"/>
        <v>0</v>
      </c>
      <c r="Y250">
        <f t="shared" si="150"/>
        <v>0</v>
      </c>
      <c r="AA250">
        <v>53286459</v>
      </c>
      <c r="AB250">
        <f t="shared" si="151"/>
        <v>307.88</v>
      </c>
      <c r="AC250">
        <f t="shared" si="179"/>
        <v>307.88</v>
      </c>
      <c r="AD250">
        <f t="shared" si="180"/>
        <v>0</v>
      </c>
      <c r="AE250">
        <f t="shared" si="181"/>
        <v>0</v>
      </c>
      <c r="AF250">
        <f t="shared" si="182"/>
        <v>0</v>
      </c>
      <c r="AG250">
        <f t="shared" si="156"/>
        <v>0</v>
      </c>
      <c r="AH250">
        <f t="shared" si="183"/>
        <v>0</v>
      </c>
      <c r="AI250">
        <f t="shared" si="184"/>
        <v>0</v>
      </c>
      <c r="AJ250">
        <f t="shared" si="159"/>
        <v>0</v>
      </c>
      <c r="AK250">
        <v>307.88</v>
      </c>
      <c r="AL250">
        <v>307.88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161</v>
      </c>
      <c r="AU250">
        <v>107</v>
      </c>
      <c r="AV250">
        <v>1</v>
      </c>
      <c r="AW250">
        <v>1</v>
      </c>
      <c r="AZ250">
        <v>1</v>
      </c>
      <c r="BA250">
        <v>1</v>
      </c>
      <c r="BB250">
        <v>1</v>
      </c>
      <c r="BC250">
        <v>1</v>
      </c>
      <c r="BD250" t="s">
        <v>3</v>
      </c>
      <c r="BE250" t="s">
        <v>3</v>
      </c>
      <c r="BF250" t="s">
        <v>3</v>
      </c>
      <c r="BG250" t="s">
        <v>3</v>
      </c>
      <c r="BH250">
        <v>3</v>
      </c>
      <c r="BI250">
        <v>1</v>
      </c>
      <c r="BJ250" t="s">
        <v>331</v>
      </c>
      <c r="BM250">
        <v>158</v>
      </c>
      <c r="BN250">
        <v>0</v>
      </c>
      <c r="BO250" t="s">
        <v>3</v>
      </c>
      <c r="BP250">
        <v>0</v>
      </c>
      <c r="BQ250">
        <v>30</v>
      </c>
      <c r="BR250">
        <v>0</v>
      </c>
      <c r="BS250">
        <v>1</v>
      </c>
      <c r="BT250">
        <v>1</v>
      </c>
      <c r="BU250">
        <v>1</v>
      </c>
      <c r="BV250">
        <v>1</v>
      </c>
      <c r="BW250">
        <v>1</v>
      </c>
      <c r="BX250">
        <v>1</v>
      </c>
      <c r="BY250" t="s">
        <v>3</v>
      </c>
      <c r="BZ250">
        <v>161</v>
      </c>
      <c r="CA250">
        <v>107</v>
      </c>
      <c r="CE250">
        <v>30</v>
      </c>
      <c r="CF250">
        <v>0</v>
      </c>
      <c r="CG250">
        <v>0</v>
      </c>
      <c r="CM250">
        <v>0</v>
      </c>
      <c r="CN250" t="s">
        <v>3</v>
      </c>
      <c r="CO250">
        <v>0</v>
      </c>
      <c r="CP250">
        <f t="shared" si="160"/>
        <v>1115.76</v>
      </c>
      <c r="CQ250">
        <f t="shared" si="161"/>
        <v>307.88</v>
      </c>
      <c r="CR250">
        <f t="shared" si="185"/>
        <v>0</v>
      </c>
      <c r="CS250">
        <f t="shared" si="163"/>
        <v>0</v>
      </c>
      <c r="CT250">
        <f t="shared" si="164"/>
        <v>0</v>
      </c>
      <c r="CU250">
        <f t="shared" si="165"/>
        <v>0</v>
      </c>
      <c r="CV250">
        <f t="shared" si="166"/>
        <v>0</v>
      </c>
      <c r="CW250">
        <f t="shared" si="167"/>
        <v>0</v>
      </c>
      <c r="CX250">
        <f t="shared" si="168"/>
        <v>0</v>
      </c>
      <c r="CY250">
        <f>((S250*BZ250)/100)</f>
        <v>0</v>
      </c>
      <c r="CZ250">
        <f>((S250*CA250)/100)</f>
        <v>0</v>
      </c>
      <c r="DC250" t="s">
        <v>3</v>
      </c>
      <c r="DD250" t="s">
        <v>3</v>
      </c>
      <c r="DE250" t="s">
        <v>3</v>
      </c>
      <c r="DF250" t="s">
        <v>3</v>
      </c>
      <c r="DG250" t="s">
        <v>3</v>
      </c>
      <c r="DH250" t="s">
        <v>3</v>
      </c>
      <c r="DI250" t="s">
        <v>3</v>
      </c>
      <c r="DJ250" t="s">
        <v>3</v>
      </c>
      <c r="DK250" t="s">
        <v>3</v>
      </c>
      <c r="DL250" t="s">
        <v>3</v>
      </c>
      <c r="DM250" t="s">
        <v>3</v>
      </c>
      <c r="DN250">
        <v>0</v>
      </c>
      <c r="DO250">
        <v>0</v>
      </c>
      <c r="DP250">
        <v>1</v>
      </c>
      <c r="DQ250">
        <v>1</v>
      </c>
      <c r="DU250">
        <v>1009</v>
      </c>
      <c r="DV250" t="s">
        <v>122</v>
      </c>
      <c r="DW250" t="s">
        <v>122</v>
      </c>
      <c r="DX250">
        <v>1000</v>
      </c>
      <c r="EE250">
        <v>52538778</v>
      </c>
      <c r="EF250">
        <v>30</v>
      </c>
      <c r="EG250" t="s">
        <v>19</v>
      </c>
      <c r="EH250">
        <v>0</v>
      </c>
      <c r="EI250" t="s">
        <v>3</v>
      </c>
      <c r="EJ250">
        <v>1</v>
      </c>
      <c r="EK250">
        <v>158</v>
      </c>
      <c r="EL250" t="s">
        <v>326</v>
      </c>
      <c r="EM250" t="s">
        <v>327</v>
      </c>
      <c r="EO250" t="s">
        <v>3</v>
      </c>
      <c r="EQ250">
        <v>2097152</v>
      </c>
      <c r="ER250">
        <v>307.88</v>
      </c>
      <c r="ES250">
        <v>307.88</v>
      </c>
      <c r="ET250">
        <v>0</v>
      </c>
      <c r="EU250">
        <v>0</v>
      </c>
      <c r="EV250">
        <v>0</v>
      </c>
      <c r="EW250">
        <v>0</v>
      </c>
      <c r="EX250">
        <v>0</v>
      </c>
      <c r="FQ250">
        <v>0</v>
      </c>
      <c r="FR250">
        <f t="shared" si="169"/>
        <v>0</v>
      </c>
      <c r="FS250">
        <v>0</v>
      </c>
      <c r="FX250">
        <v>161</v>
      </c>
      <c r="FY250">
        <v>107</v>
      </c>
      <c r="GA250" t="s">
        <v>3</v>
      </c>
      <c r="GD250">
        <v>0</v>
      </c>
      <c r="GF250">
        <v>305310980</v>
      </c>
      <c r="GG250">
        <v>2</v>
      </c>
      <c r="GH250">
        <v>1</v>
      </c>
      <c r="GI250">
        <v>-2</v>
      </c>
      <c r="GJ250">
        <v>0</v>
      </c>
      <c r="GK250">
        <f>ROUND(R250*(R12)/100,2)</f>
        <v>0</v>
      </c>
      <c r="GL250">
        <f t="shared" si="170"/>
        <v>0</v>
      </c>
      <c r="GM250">
        <f t="shared" si="171"/>
        <v>1115.76</v>
      </c>
      <c r="GN250">
        <f t="shared" si="172"/>
        <v>1115.76</v>
      </c>
      <c r="GO250">
        <f t="shared" si="173"/>
        <v>0</v>
      </c>
      <c r="GP250">
        <f t="shared" si="174"/>
        <v>0</v>
      </c>
      <c r="GR250">
        <v>0</v>
      </c>
      <c r="GS250">
        <v>3</v>
      </c>
      <c r="GT250">
        <v>0</v>
      </c>
      <c r="GU250" t="s">
        <v>3</v>
      </c>
      <c r="GV250">
        <f t="shared" si="186"/>
        <v>0</v>
      </c>
      <c r="GW250">
        <v>1</v>
      </c>
      <c r="GX250">
        <f t="shared" si="176"/>
        <v>0</v>
      </c>
      <c r="HA250">
        <v>0</v>
      </c>
      <c r="HB250">
        <v>0</v>
      </c>
      <c r="HC250">
        <f t="shared" si="177"/>
        <v>0</v>
      </c>
      <c r="HE250" t="s">
        <v>3</v>
      </c>
      <c r="HF250" t="s">
        <v>3</v>
      </c>
      <c r="IK250">
        <v>0</v>
      </c>
    </row>
    <row r="251" spans="1:245" x14ac:dyDescent="0.2">
      <c r="A251">
        <v>18</v>
      </c>
      <c r="B251">
        <v>1</v>
      </c>
      <c r="C251">
        <v>269</v>
      </c>
      <c r="E251" t="s">
        <v>334</v>
      </c>
      <c r="F251" t="s">
        <v>329</v>
      </c>
      <c r="G251" t="s">
        <v>330</v>
      </c>
      <c r="H251" t="s">
        <v>122</v>
      </c>
      <c r="I251">
        <f>I249*J251</f>
        <v>3.6239999999999997</v>
      </c>
      <c r="J251">
        <v>12.08</v>
      </c>
      <c r="O251">
        <f t="shared" si="140"/>
        <v>9617.85</v>
      </c>
      <c r="P251">
        <f t="shared" si="141"/>
        <v>9617.85</v>
      </c>
      <c r="Q251">
        <f t="shared" si="178"/>
        <v>0</v>
      </c>
      <c r="R251">
        <f t="shared" si="143"/>
        <v>0</v>
      </c>
      <c r="S251">
        <f t="shared" si="144"/>
        <v>0</v>
      </c>
      <c r="T251">
        <f t="shared" si="145"/>
        <v>0</v>
      </c>
      <c r="U251">
        <f t="shared" si="146"/>
        <v>0</v>
      </c>
      <c r="V251">
        <f t="shared" si="147"/>
        <v>0</v>
      </c>
      <c r="W251">
        <f t="shared" si="148"/>
        <v>0</v>
      </c>
      <c r="X251">
        <f t="shared" si="149"/>
        <v>0</v>
      </c>
      <c r="Y251">
        <f t="shared" si="150"/>
        <v>0</v>
      </c>
      <c r="AA251">
        <v>53286460</v>
      </c>
      <c r="AB251">
        <f t="shared" si="151"/>
        <v>307.88</v>
      </c>
      <c r="AC251">
        <f t="shared" si="179"/>
        <v>307.88</v>
      </c>
      <c r="AD251">
        <f t="shared" si="180"/>
        <v>0</v>
      </c>
      <c r="AE251">
        <f t="shared" si="181"/>
        <v>0</v>
      </c>
      <c r="AF251">
        <f t="shared" si="182"/>
        <v>0</v>
      </c>
      <c r="AG251">
        <f t="shared" si="156"/>
        <v>0</v>
      </c>
      <c r="AH251">
        <f t="shared" si="183"/>
        <v>0</v>
      </c>
      <c r="AI251">
        <f t="shared" si="184"/>
        <v>0</v>
      </c>
      <c r="AJ251">
        <f t="shared" si="159"/>
        <v>0</v>
      </c>
      <c r="AK251">
        <v>307.88</v>
      </c>
      <c r="AL251">
        <v>307.88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1</v>
      </c>
      <c r="AW251">
        <v>1</v>
      </c>
      <c r="AZ251">
        <v>1</v>
      </c>
      <c r="BA251">
        <v>1</v>
      </c>
      <c r="BB251">
        <v>1</v>
      </c>
      <c r="BC251">
        <v>8.6199999999999992</v>
      </c>
      <c r="BD251" t="s">
        <v>3</v>
      </c>
      <c r="BE251" t="s">
        <v>3</v>
      </c>
      <c r="BF251" t="s">
        <v>3</v>
      </c>
      <c r="BG251" t="s">
        <v>3</v>
      </c>
      <c r="BH251">
        <v>3</v>
      </c>
      <c r="BI251">
        <v>1</v>
      </c>
      <c r="BJ251" t="s">
        <v>331</v>
      </c>
      <c r="BM251">
        <v>158</v>
      </c>
      <c r="BN251">
        <v>0</v>
      </c>
      <c r="BO251" t="s">
        <v>329</v>
      </c>
      <c r="BP251">
        <v>1</v>
      </c>
      <c r="BQ251">
        <v>30</v>
      </c>
      <c r="BR251">
        <v>0</v>
      </c>
      <c r="BS251">
        <v>1</v>
      </c>
      <c r="BT251">
        <v>1</v>
      </c>
      <c r="BU251">
        <v>1</v>
      </c>
      <c r="BV251">
        <v>1</v>
      </c>
      <c r="BW251">
        <v>1</v>
      </c>
      <c r="BX251">
        <v>1</v>
      </c>
      <c r="BY251" t="s">
        <v>3</v>
      </c>
      <c r="BZ251">
        <v>0</v>
      </c>
      <c r="CA251">
        <v>0</v>
      </c>
      <c r="CE251">
        <v>30</v>
      </c>
      <c r="CF251">
        <v>0</v>
      </c>
      <c r="CG251">
        <v>0</v>
      </c>
      <c r="CM251">
        <v>0</v>
      </c>
      <c r="CN251" t="s">
        <v>3</v>
      </c>
      <c r="CO251">
        <v>0</v>
      </c>
      <c r="CP251">
        <f t="shared" si="160"/>
        <v>9617.85</v>
      </c>
      <c r="CQ251">
        <f t="shared" si="161"/>
        <v>2653.93</v>
      </c>
      <c r="CR251">
        <f t="shared" si="185"/>
        <v>0</v>
      </c>
      <c r="CS251">
        <f t="shared" si="163"/>
        <v>0</v>
      </c>
      <c r="CT251">
        <f t="shared" si="164"/>
        <v>0</v>
      </c>
      <c r="CU251">
        <f t="shared" si="165"/>
        <v>0</v>
      </c>
      <c r="CV251">
        <f t="shared" si="166"/>
        <v>0</v>
      </c>
      <c r="CW251">
        <f t="shared" si="167"/>
        <v>0</v>
      </c>
      <c r="CX251">
        <f t="shared" si="168"/>
        <v>0</v>
      </c>
      <c r="CY251">
        <f>S251*(BZ251/100)</f>
        <v>0</v>
      </c>
      <c r="CZ251">
        <f>S251*(CA251/100)</f>
        <v>0</v>
      </c>
      <c r="DC251" t="s">
        <v>3</v>
      </c>
      <c r="DD251" t="s">
        <v>3</v>
      </c>
      <c r="DE251" t="s">
        <v>3</v>
      </c>
      <c r="DF251" t="s">
        <v>3</v>
      </c>
      <c r="DG251" t="s">
        <v>3</v>
      </c>
      <c r="DH251" t="s">
        <v>3</v>
      </c>
      <c r="DI251" t="s">
        <v>3</v>
      </c>
      <c r="DJ251" t="s">
        <v>3</v>
      </c>
      <c r="DK251" t="s">
        <v>3</v>
      </c>
      <c r="DL251" t="s">
        <v>3</v>
      </c>
      <c r="DM251" t="s">
        <v>3</v>
      </c>
      <c r="DN251">
        <v>161</v>
      </c>
      <c r="DO251">
        <v>107</v>
      </c>
      <c r="DP251">
        <v>1</v>
      </c>
      <c r="DQ251">
        <v>1</v>
      </c>
      <c r="DU251">
        <v>1009</v>
      </c>
      <c r="DV251" t="s">
        <v>122</v>
      </c>
      <c r="DW251" t="s">
        <v>122</v>
      </c>
      <c r="DX251">
        <v>1000</v>
      </c>
      <c r="EE251">
        <v>52538778</v>
      </c>
      <c r="EF251">
        <v>30</v>
      </c>
      <c r="EG251" t="s">
        <v>19</v>
      </c>
      <c r="EH251">
        <v>0</v>
      </c>
      <c r="EI251" t="s">
        <v>3</v>
      </c>
      <c r="EJ251">
        <v>1</v>
      </c>
      <c r="EK251">
        <v>158</v>
      </c>
      <c r="EL251" t="s">
        <v>326</v>
      </c>
      <c r="EM251" t="s">
        <v>327</v>
      </c>
      <c r="EO251" t="s">
        <v>3</v>
      </c>
      <c r="EQ251">
        <v>2097152</v>
      </c>
      <c r="ER251">
        <v>307.88</v>
      </c>
      <c r="ES251">
        <v>307.88</v>
      </c>
      <c r="ET251">
        <v>0</v>
      </c>
      <c r="EU251">
        <v>0</v>
      </c>
      <c r="EV251">
        <v>0</v>
      </c>
      <c r="EW251">
        <v>0</v>
      </c>
      <c r="EX251">
        <v>0</v>
      </c>
      <c r="FQ251">
        <v>0</v>
      </c>
      <c r="FR251">
        <f t="shared" si="169"/>
        <v>0</v>
      </c>
      <c r="FS251">
        <v>0</v>
      </c>
      <c r="FX251">
        <v>161</v>
      </c>
      <c r="FY251">
        <v>107</v>
      </c>
      <c r="GA251" t="s">
        <v>3</v>
      </c>
      <c r="GD251">
        <v>0</v>
      </c>
      <c r="GF251">
        <v>305310980</v>
      </c>
      <c r="GG251">
        <v>2</v>
      </c>
      <c r="GH251">
        <v>1</v>
      </c>
      <c r="GI251">
        <v>2</v>
      </c>
      <c r="GJ251">
        <v>0</v>
      </c>
      <c r="GK251">
        <f>ROUND(R251*(S12)/100,2)</f>
        <v>0</v>
      </c>
      <c r="GL251">
        <f t="shared" si="170"/>
        <v>0</v>
      </c>
      <c r="GM251">
        <f t="shared" si="171"/>
        <v>9617.85</v>
      </c>
      <c r="GN251">
        <f t="shared" si="172"/>
        <v>9617.85</v>
      </c>
      <c r="GO251">
        <f t="shared" si="173"/>
        <v>0</v>
      </c>
      <c r="GP251">
        <f t="shared" si="174"/>
        <v>0</v>
      </c>
      <c r="GR251">
        <v>0</v>
      </c>
      <c r="GS251">
        <v>0</v>
      </c>
      <c r="GT251">
        <v>0</v>
      </c>
      <c r="GU251" t="s">
        <v>3</v>
      </c>
      <c r="GV251">
        <f t="shared" si="186"/>
        <v>0</v>
      </c>
      <c r="GW251">
        <v>1</v>
      </c>
      <c r="GX251">
        <f t="shared" si="176"/>
        <v>0</v>
      </c>
      <c r="HA251">
        <v>0</v>
      </c>
      <c r="HB251">
        <v>0</v>
      </c>
      <c r="HC251">
        <f t="shared" si="177"/>
        <v>0</v>
      </c>
      <c r="HE251" t="s">
        <v>3</v>
      </c>
      <c r="HF251" t="s">
        <v>3</v>
      </c>
      <c r="IK251">
        <v>0</v>
      </c>
    </row>
    <row r="253" spans="1:245" x14ac:dyDescent="0.2">
      <c r="A253">
        <v>51</v>
      </c>
      <c r="B253">
        <f>B200</f>
        <v>1</v>
      </c>
      <c r="C253">
        <f>A200</f>
        <v>4</v>
      </c>
      <c r="D253">
        <f>ROW(A200)</f>
        <v>200</v>
      </c>
      <c r="F253" t="str">
        <f>IF(F200&lt;&gt;"",F200,"")</f>
        <v>Новый раздел</v>
      </c>
      <c r="G253" t="str">
        <f>IF(G200&lt;&gt;"",G200,"")</f>
        <v>Устройство траншеи в асфальте с прокладкой кабеля ВБШВ 4х16 (30м.)</v>
      </c>
      <c r="H253">
        <v>0</v>
      </c>
      <c r="O253">
        <f t="shared" ref="O253:T253" si="187">ROUND(AB253,2)</f>
        <v>14416.14</v>
      </c>
      <c r="P253">
        <f t="shared" si="187"/>
        <v>12321.9</v>
      </c>
      <c r="Q253">
        <f t="shared" si="187"/>
        <v>897.34</v>
      </c>
      <c r="R253">
        <f t="shared" si="187"/>
        <v>146.46</v>
      </c>
      <c r="S253">
        <f t="shared" si="187"/>
        <v>1196.9000000000001</v>
      </c>
      <c r="T253">
        <f t="shared" si="187"/>
        <v>0</v>
      </c>
      <c r="U253">
        <f>AH253</f>
        <v>108.96865200000002</v>
      </c>
      <c r="V253">
        <f>AI253</f>
        <v>0</v>
      </c>
      <c r="W253">
        <f>ROUND(AJ253,2)</f>
        <v>0</v>
      </c>
      <c r="X253">
        <f>ROUND(AK253,2)</f>
        <v>1351.53</v>
      </c>
      <c r="Y253">
        <f>ROUND(AL253,2)</f>
        <v>925.48</v>
      </c>
      <c r="AB253">
        <f>ROUND(SUMIF(AA204:AA251,"=53286459",O204:O251),2)</f>
        <v>14416.14</v>
      </c>
      <c r="AC253">
        <f>ROUND(SUMIF(AA204:AA251,"=53286459",P204:P251),2)</f>
        <v>12321.9</v>
      </c>
      <c r="AD253">
        <f>ROUND(SUMIF(AA204:AA251,"=53286459",Q204:Q251),2)</f>
        <v>897.34</v>
      </c>
      <c r="AE253">
        <f>ROUND(SUMIF(AA204:AA251,"=53286459",R204:R251),2)</f>
        <v>146.46</v>
      </c>
      <c r="AF253">
        <f>ROUND(SUMIF(AA204:AA251,"=53286459",S204:S251),2)</f>
        <v>1196.9000000000001</v>
      </c>
      <c r="AG253">
        <f>ROUND(SUMIF(AA204:AA251,"=53286459",T204:T251),2)</f>
        <v>0</v>
      </c>
      <c r="AH253">
        <f>SUMIF(AA204:AA251,"=53286459",U204:U251)</f>
        <v>108.96865200000002</v>
      </c>
      <c r="AI253">
        <f>SUMIF(AA204:AA251,"=53286459",V204:V251)</f>
        <v>0</v>
      </c>
      <c r="AJ253">
        <f>ROUND(SUMIF(AA204:AA251,"=53286459",W204:W251),2)</f>
        <v>0</v>
      </c>
      <c r="AK253">
        <f>ROUND(SUMIF(AA204:AA251,"=53286459",X204:X251),2)</f>
        <v>1351.53</v>
      </c>
      <c r="AL253">
        <f>ROUND(SUMIF(AA204:AA251,"=53286459",Y204:Y251),2)</f>
        <v>925.48</v>
      </c>
      <c r="AO253">
        <f t="shared" ref="AO253:BD253" si="188">ROUND(BX253,2)</f>
        <v>0</v>
      </c>
      <c r="AP253">
        <f t="shared" si="188"/>
        <v>0</v>
      </c>
      <c r="AQ253">
        <f t="shared" si="188"/>
        <v>0</v>
      </c>
      <c r="AR253">
        <f t="shared" si="188"/>
        <v>16949.48</v>
      </c>
      <c r="AS253">
        <f t="shared" si="188"/>
        <v>11553.8</v>
      </c>
      <c r="AT253">
        <f t="shared" si="188"/>
        <v>5395.68</v>
      </c>
      <c r="AU253">
        <f t="shared" si="188"/>
        <v>0</v>
      </c>
      <c r="AV253">
        <f t="shared" si="188"/>
        <v>12321.9</v>
      </c>
      <c r="AW253">
        <f t="shared" si="188"/>
        <v>12321.9</v>
      </c>
      <c r="AX253">
        <f t="shared" si="188"/>
        <v>0</v>
      </c>
      <c r="AY253">
        <f t="shared" si="188"/>
        <v>12321.9</v>
      </c>
      <c r="AZ253">
        <f t="shared" si="188"/>
        <v>0</v>
      </c>
      <c r="BA253">
        <f t="shared" si="188"/>
        <v>0</v>
      </c>
      <c r="BB253">
        <f t="shared" si="188"/>
        <v>0</v>
      </c>
      <c r="BC253">
        <f t="shared" si="188"/>
        <v>0</v>
      </c>
      <c r="BD253">
        <f t="shared" si="188"/>
        <v>0</v>
      </c>
      <c r="BX253">
        <f>ROUND(SUMIF(AA204:AA251,"=53286459",FQ204:FQ251),2)</f>
        <v>0</v>
      </c>
      <c r="BY253">
        <f>ROUND(SUMIF(AA204:AA251,"=53286459",FR204:FR251),2)</f>
        <v>0</v>
      </c>
      <c r="BZ253">
        <f>ROUND(SUMIF(AA204:AA251,"=53286459",GL204:GL251),2)</f>
        <v>0</v>
      </c>
      <c r="CA253">
        <f>ROUND(SUMIF(AA204:AA251,"=53286459",GM204:GM251),2)</f>
        <v>16949.48</v>
      </c>
      <c r="CB253">
        <f>ROUND(SUMIF(AA204:AA251,"=53286459",GN204:GN251),2)</f>
        <v>11553.8</v>
      </c>
      <c r="CC253">
        <f>ROUND(SUMIF(AA204:AA251,"=53286459",GO204:GO251),2)</f>
        <v>5395.68</v>
      </c>
      <c r="CD253">
        <f>ROUND(SUMIF(AA204:AA251,"=53286459",GP204:GP251),2)</f>
        <v>0</v>
      </c>
      <c r="CE253">
        <f>AC253-BX253</f>
        <v>12321.9</v>
      </c>
      <c r="CF253">
        <f>AC253-BY253</f>
        <v>12321.9</v>
      </c>
      <c r="CG253">
        <f>BX253-BZ253</f>
        <v>0</v>
      </c>
      <c r="CH253">
        <f>AC253-BX253-BY253+BZ253</f>
        <v>12321.9</v>
      </c>
      <c r="CI253">
        <f>BY253-BZ253</f>
        <v>0</v>
      </c>
      <c r="CJ253">
        <f>ROUND(SUMIF(AA204:AA251,"=53286459",GX204:GX251),2)</f>
        <v>0</v>
      </c>
      <c r="CK253">
        <f>ROUND(SUMIF(AA204:AA251,"=53286459",GY204:GY251),2)</f>
        <v>0</v>
      </c>
      <c r="CL253">
        <f>ROUND(SUMIF(AA204:AA251,"=53286459",GZ204:GZ251),2)</f>
        <v>0</v>
      </c>
      <c r="CM253">
        <f>ROUND(SUMIF(AA204:AA251,"=53286459",HD204:HD251),2)</f>
        <v>0</v>
      </c>
      <c r="DG253">
        <f t="shared" ref="DG253:DL253" si="189">ROUND(DT253,2)</f>
        <v>122133.79</v>
      </c>
      <c r="DH253">
        <f t="shared" si="189"/>
        <v>84036.06</v>
      </c>
      <c r="DI253">
        <f t="shared" si="189"/>
        <v>8390.67</v>
      </c>
      <c r="DJ253">
        <f t="shared" si="189"/>
        <v>3635.13</v>
      </c>
      <c r="DK253">
        <f t="shared" si="189"/>
        <v>29707.06</v>
      </c>
      <c r="DL253">
        <f t="shared" si="189"/>
        <v>0</v>
      </c>
      <c r="DM253">
        <f>DZ253</f>
        <v>108.96865200000002</v>
      </c>
      <c r="DN253">
        <f>EA253</f>
        <v>0</v>
      </c>
      <c r="DO253">
        <f>ROUND(EB253,2)</f>
        <v>0</v>
      </c>
      <c r="DP253">
        <f>ROUND(EC253,2)</f>
        <v>27171.95</v>
      </c>
      <c r="DQ253">
        <f>ROUND(ED253,2)</f>
        <v>12820.05</v>
      </c>
      <c r="DT253">
        <f>ROUND(SUMIF(AA204:AA251,"=53286460",O204:O251),2)</f>
        <v>122133.79</v>
      </c>
      <c r="DU253">
        <f>ROUND(SUMIF(AA204:AA251,"=53286460",P204:P251),2)</f>
        <v>84036.06</v>
      </c>
      <c r="DV253">
        <f>ROUND(SUMIF(AA204:AA251,"=53286460",Q204:Q251),2)</f>
        <v>8390.67</v>
      </c>
      <c r="DW253">
        <f>ROUND(SUMIF(AA204:AA251,"=53286460",R204:R251),2)</f>
        <v>3635.13</v>
      </c>
      <c r="DX253">
        <f>ROUND(SUMIF(AA204:AA251,"=53286460",S204:S251),2)</f>
        <v>29707.06</v>
      </c>
      <c r="DY253">
        <f>ROUND(SUMIF(AA204:AA251,"=53286460",T204:T251),2)</f>
        <v>0</v>
      </c>
      <c r="DZ253">
        <f>SUMIF(AA204:AA251,"=53286460",U204:U251)</f>
        <v>108.96865200000002</v>
      </c>
      <c r="EA253">
        <f>SUMIF(AA204:AA251,"=53286460",V204:V251)</f>
        <v>0</v>
      </c>
      <c r="EB253">
        <f>ROUND(SUMIF(AA204:AA251,"=53286460",W204:W251),2)</f>
        <v>0</v>
      </c>
      <c r="EC253">
        <f>ROUND(SUMIF(AA204:AA251,"=53286460",X204:X251),2)</f>
        <v>27171.95</v>
      </c>
      <c r="ED253">
        <f>ROUND(SUMIF(AA204:AA251,"=53286460",Y204:Y251),2)</f>
        <v>12820.05</v>
      </c>
      <c r="EG253">
        <f t="shared" ref="EG253:EV253" si="190">ROUND(FP253,2)</f>
        <v>0</v>
      </c>
      <c r="EH253">
        <f t="shared" si="190"/>
        <v>0</v>
      </c>
      <c r="EI253">
        <f t="shared" si="190"/>
        <v>0</v>
      </c>
      <c r="EJ253">
        <f t="shared" si="190"/>
        <v>167832.93</v>
      </c>
      <c r="EK253">
        <f t="shared" si="190"/>
        <v>124181.94</v>
      </c>
      <c r="EL253">
        <f t="shared" si="190"/>
        <v>43650.99</v>
      </c>
      <c r="EM253">
        <f t="shared" si="190"/>
        <v>0</v>
      </c>
      <c r="EN253">
        <f t="shared" si="190"/>
        <v>84036.06</v>
      </c>
      <c r="EO253">
        <f t="shared" si="190"/>
        <v>84036.06</v>
      </c>
      <c r="EP253">
        <f t="shared" si="190"/>
        <v>0</v>
      </c>
      <c r="EQ253">
        <f t="shared" si="190"/>
        <v>84036.06</v>
      </c>
      <c r="ER253">
        <f t="shared" si="190"/>
        <v>0</v>
      </c>
      <c r="ES253">
        <f t="shared" si="190"/>
        <v>0</v>
      </c>
      <c r="ET253">
        <f t="shared" si="190"/>
        <v>0</v>
      </c>
      <c r="EU253">
        <f t="shared" si="190"/>
        <v>0</v>
      </c>
      <c r="EV253">
        <f t="shared" si="190"/>
        <v>0</v>
      </c>
      <c r="FP253">
        <f>ROUND(SUMIF(AA204:AA251,"=53286460",FQ204:FQ251),2)</f>
        <v>0</v>
      </c>
      <c r="FQ253">
        <f>ROUND(SUMIF(AA204:AA251,"=53286460",FR204:FR251),2)</f>
        <v>0</v>
      </c>
      <c r="FR253">
        <f>ROUND(SUMIF(AA204:AA251,"=53286460",GL204:GL251),2)</f>
        <v>0</v>
      </c>
      <c r="FS253">
        <f>ROUND(SUMIF(AA204:AA251,"=53286460",GM204:GM251),2)</f>
        <v>167832.93</v>
      </c>
      <c r="FT253">
        <f>ROUND(SUMIF(AA204:AA251,"=53286460",GN204:GN251),2)</f>
        <v>124181.94</v>
      </c>
      <c r="FU253">
        <f>ROUND(SUMIF(AA204:AA251,"=53286460",GO204:GO251),2)</f>
        <v>43650.99</v>
      </c>
      <c r="FV253">
        <f>ROUND(SUMIF(AA204:AA251,"=53286460",GP204:GP251),2)</f>
        <v>0</v>
      </c>
      <c r="FW253">
        <f>DU253-FP253</f>
        <v>84036.06</v>
      </c>
      <c r="FX253">
        <f>DU253-FQ253</f>
        <v>84036.06</v>
      </c>
      <c r="FY253">
        <f>FP253-FR253</f>
        <v>0</v>
      </c>
      <c r="FZ253">
        <f>DU253-FP253-FQ253+FR253</f>
        <v>84036.06</v>
      </c>
      <c r="GA253">
        <f>FQ253-FR253</f>
        <v>0</v>
      </c>
      <c r="GB253">
        <f>ROUND(SUMIF(AA204:AA251,"=53286460",GX204:GX251),2)</f>
        <v>0</v>
      </c>
      <c r="GC253">
        <f>ROUND(SUMIF(AA204:AA251,"=53286460",GY204:GY251),2)</f>
        <v>0</v>
      </c>
      <c r="GD253">
        <f>ROUND(SUMIF(AA204:AA251,"=53286460",GZ204:GZ251),2)</f>
        <v>0</v>
      </c>
      <c r="GE253">
        <f>ROUND(SUMIF(AA204:AA251,"=53286460",HD204:HD251),2)</f>
        <v>0</v>
      </c>
      <c r="GX253">
        <v>0</v>
      </c>
    </row>
    <row r="255" spans="1:245" x14ac:dyDescent="0.2">
      <c r="A255">
        <v>50</v>
      </c>
      <c r="B255">
        <v>0</v>
      </c>
      <c r="C255">
        <v>0</v>
      </c>
      <c r="D255">
        <v>1</v>
      </c>
      <c r="E255">
        <v>201</v>
      </c>
      <c r="F255">
        <f>ROUND(Source!O253,O255)</f>
        <v>14416.14</v>
      </c>
      <c r="G255" t="s">
        <v>136</v>
      </c>
      <c r="H255" t="s">
        <v>137</v>
      </c>
      <c r="K255">
        <v>201</v>
      </c>
      <c r="L255">
        <v>1</v>
      </c>
      <c r="M255">
        <v>3</v>
      </c>
      <c r="N255" t="s">
        <v>3</v>
      </c>
      <c r="O255">
        <v>2</v>
      </c>
      <c r="P255">
        <f>ROUND(Source!DG253,O255)</f>
        <v>122133.79</v>
      </c>
    </row>
    <row r="256" spans="1:245" x14ac:dyDescent="0.2">
      <c r="A256">
        <v>50</v>
      </c>
      <c r="B256">
        <v>0</v>
      </c>
      <c r="C256">
        <v>0</v>
      </c>
      <c r="D256">
        <v>1</v>
      </c>
      <c r="E256">
        <v>202</v>
      </c>
      <c r="F256">
        <f>ROUND(Source!P253,O256)</f>
        <v>12321.9</v>
      </c>
      <c r="G256" t="s">
        <v>138</v>
      </c>
      <c r="H256" t="s">
        <v>139</v>
      </c>
      <c r="K256">
        <v>202</v>
      </c>
      <c r="L256">
        <v>2</v>
      </c>
      <c r="M256">
        <v>3</v>
      </c>
      <c r="N256" t="s">
        <v>3</v>
      </c>
      <c r="O256">
        <v>2</v>
      </c>
      <c r="P256">
        <f>ROUND(Source!DH253,O256)</f>
        <v>84036.06</v>
      </c>
    </row>
    <row r="257" spans="1:16" x14ac:dyDescent="0.2">
      <c r="A257">
        <v>50</v>
      </c>
      <c r="B257">
        <v>0</v>
      </c>
      <c r="C257">
        <v>0</v>
      </c>
      <c r="D257">
        <v>1</v>
      </c>
      <c r="E257">
        <v>222</v>
      </c>
      <c r="F257">
        <f>ROUND(Source!AO253,O257)</f>
        <v>0</v>
      </c>
      <c r="G257" t="s">
        <v>140</v>
      </c>
      <c r="H257" t="s">
        <v>141</v>
      </c>
      <c r="K257">
        <v>222</v>
      </c>
      <c r="L257">
        <v>3</v>
      </c>
      <c r="M257">
        <v>3</v>
      </c>
      <c r="N257" t="s">
        <v>3</v>
      </c>
      <c r="O257">
        <v>2</v>
      </c>
      <c r="P257">
        <f>ROUND(Source!EG253,O257)</f>
        <v>0</v>
      </c>
    </row>
    <row r="258" spans="1:16" x14ac:dyDescent="0.2">
      <c r="A258">
        <v>50</v>
      </c>
      <c r="B258">
        <v>0</v>
      </c>
      <c r="C258">
        <v>0</v>
      </c>
      <c r="D258">
        <v>1</v>
      </c>
      <c r="E258">
        <v>225</v>
      </c>
      <c r="F258">
        <f>ROUND(Source!AV253,O258)</f>
        <v>12321.9</v>
      </c>
      <c r="G258" t="s">
        <v>142</v>
      </c>
      <c r="H258" t="s">
        <v>143</v>
      </c>
      <c r="K258">
        <v>225</v>
      </c>
      <c r="L258">
        <v>4</v>
      </c>
      <c r="M258">
        <v>3</v>
      </c>
      <c r="N258" t="s">
        <v>3</v>
      </c>
      <c r="O258">
        <v>2</v>
      </c>
      <c r="P258">
        <f>ROUND(Source!EN253,O258)</f>
        <v>84036.06</v>
      </c>
    </row>
    <row r="259" spans="1:16" x14ac:dyDescent="0.2">
      <c r="A259">
        <v>50</v>
      </c>
      <c r="B259">
        <v>0</v>
      </c>
      <c r="C259">
        <v>0</v>
      </c>
      <c r="D259">
        <v>1</v>
      </c>
      <c r="E259">
        <v>226</v>
      </c>
      <c r="F259">
        <f>ROUND(Source!AW253,O259)</f>
        <v>12321.9</v>
      </c>
      <c r="G259" t="s">
        <v>144</v>
      </c>
      <c r="H259" t="s">
        <v>145</v>
      </c>
      <c r="K259">
        <v>226</v>
      </c>
      <c r="L259">
        <v>5</v>
      </c>
      <c r="M259">
        <v>3</v>
      </c>
      <c r="N259" t="s">
        <v>3</v>
      </c>
      <c r="O259">
        <v>2</v>
      </c>
      <c r="P259">
        <f>ROUND(Source!EO253,O259)</f>
        <v>84036.06</v>
      </c>
    </row>
    <row r="260" spans="1:16" x14ac:dyDescent="0.2">
      <c r="A260">
        <v>50</v>
      </c>
      <c r="B260">
        <v>0</v>
      </c>
      <c r="C260">
        <v>0</v>
      </c>
      <c r="D260">
        <v>1</v>
      </c>
      <c r="E260">
        <v>227</v>
      </c>
      <c r="F260">
        <f>ROUND(Source!AX253,O260)</f>
        <v>0</v>
      </c>
      <c r="G260" t="s">
        <v>146</v>
      </c>
      <c r="H260" t="s">
        <v>147</v>
      </c>
      <c r="K260">
        <v>227</v>
      </c>
      <c r="L260">
        <v>6</v>
      </c>
      <c r="M260">
        <v>3</v>
      </c>
      <c r="N260" t="s">
        <v>3</v>
      </c>
      <c r="O260">
        <v>2</v>
      </c>
      <c r="P260">
        <f>ROUND(Source!EP253,O260)</f>
        <v>0</v>
      </c>
    </row>
    <row r="261" spans="1:16" x14ac:dyDescent="0.2">
      <c r="A261">
        <v>50</v>
      </c>
      <c r="B261">
        <v>0</v>
      </c>
      <c r="C261">
        <v>0</v>
      </c>
      <c r="D261">
        <v>1</v>
      </c>
      <c r="E261">
        <v>228</v>
      </c>
      <c r="F261">
        <f>ROUND(Source!AY253,O261)</f>
        <v>12321.9</v>
      </c>
      <c r="G261" t="s">
        <v>148</v>
      </c>
      <c r="H261" t="s">
        <v>149</v>
      </c>
      <c r="K261">
        <v>228</v>
      </c>
      <c r="L261">
        <v>7</v>
      </c>
      <c r="M261">
        <v>3</v>
      </c>
      <c r="N261" t="s">
        <v>3</v>
      </c>
      <c r="O261">
        <v>2</v>
      </c>
      <c r="P261">
        <f>ROUND(Source!EQ253,O261)</f>
        <v>84036.06</v>
      </c>
    </row>
    <row r="262" spans="1:16" x14ac:dyDescent="0.2">
      <c r="A262">
        <v>50</v>
      </c>
      <c r="B262">
        <v>0</v>
      </c>
      <c r="C262">
        <v>0</v>
      </c>
      <c r="D262">
        <v>1</v>
      </c>
      <c r="E262">
        <v>216</v>
      </c>
      <c r="F262">
        <f>ROUND(Source!AP253,O262)</f>
        <v>0</v>
      </c>
      <c r="G262" t="s">
        <v>150</v>
      </c>
      <c r="H262" t="s">
        <v>151</v>
      </c>
      <c r="K262">
        <v>216</v>
      </c>
      <c r="L262">
        <v>8</v>
      </c>
      <c r="M262">
        <v>3</v>
      </c>
      <c r="N262" t="s">
        <v>3</v>
      </c>
      <c r="O262">
        <v>2</v>
      </c>
      <c r="P262">
        <f>ROUND(Source!EH253,O262)</f>
        <v>0</v>
      </c>
    </row>
    <row r="263" spans="1:16" x14ac:dyDescent="0.2">
      <c r="A263">
        <v>50</v>
      </c>
      <c r="B263">
        <v>0</v>
      </c>
      <c r="C263">
        <v>0</v>
      </c>
      <c r="D263">
        <v>1</v>
      </c>
      <c r="E263">
        <v>223</v>
      </c>
      <c r="F263">
        <f>ROUND(Source!AQ253,O263)</f>
        <v>0</v>
      </c>
      <c r="G263" t="s">
        <v>152</v>
      </c>
      <c r="H263" t="s">
        <v>153</v>
      </c>
      <c r="K263">
        <v>223</v>
      </c>
      <c r="L263">
        <v>9</v>
      </c>
      <c r="M263">
        <v>3</v>
      </c>
      <c r="N263" t="s">
        <v>3</v>
      </c>
      <c r="O263">
        <v>2</v>
      </c>
      <c r="P263">
        <f>ROUND(Source!EI253,O263)</f>
        <v>0</v>
      </c>
    </row>
    <row r="264" spans="1:16" x14ac:dyDescent="0.2">
      <c r="A264">
        <v>50</v>
      </c>
      <c r="B264">
        <v>0</v>
      </c>
      <c r="C264">
        <v>0</v>
      </c>
      <c r="D264">
        <v>1</v>
      </c>
      <c r="E264">
        <v>229</v>
      </c>
      <c r="F264">
        <f>ROUND(Source!AZ253,O264)</f>
        <v>0</v>
      </c>
      <c r="G264" t="s">
        <v>154</v>
      </c>
      <c r="H264" t="s">
        <v>155</v>
      </c>
      <c r="K264">
        <v>229</v>
      </c>
      <c r="L264">
        <v>10</v>
      </c>
      <c r="M264">
        <v>3</v>
      </c>
      <c r="N264" t="s">
        <v>3</v>
      </c>
      <c r="O264">
        <v>2</v>
      </c>
      <c r="P264">
        <f>ROUND(Source!ER253,O264)</f>
        <v>0</v>
      </c>
    </row>
    <row r="265" spans="1:16" x14ac:dyDescent="0.2">
      <c r="A265">
        <v>50</v>
      </c>
      <c r="B265">
        <v>0</v>
      </c>
      <c r="C265">
        <v>0</v>
      </c>
      <c r="D265">
        <v>1</v>
      </c>
      <c r="E265">
        <v>203</v>
      </c>
      <c r="F265">
        <f>ROUND(Source!Q253,O265)</f>
        <v>897.34</v>
      </c>
      <c r="G265" t="s">
        <v>156</v>
      </c>
      <c r="H265" t="s">
        <v>157</v>
      </c>
      <c r="K265">
        <v>203</v>
      </c>
      <c r="L265">
        <v>11</v>
      </c>
      <c r="M265">
        <v>3</v>
      </c>
      <c r="N265" t="s">
        <v>3</v>
      </c>
      <c r="O265">
        <v>2</v>
      </c>
      <c r="P265">
        <f>ROUND(Source!DI253,O265)</f>
        <v>8390.67</v>
      </c>
    </row>
    <row r="266" spans="1:16" x14ac:dyDescent="0.2">
      <c r="A266">
        <v>50</v>
      </c>
      <c r="B266">
        <v>0</v>
      </c>
      <c r="C266">
        <v>0</v>
      </c>
      <c r="D266">
        <v>1</v>
      </c>
      <c r="E266">
        <v>231</v>
      </c>
      <c r="F266">
        <f>ROUND(Source!BB253,O266)</f>
        <v>0</v>
      </c>
      <c r="G266" t="s">
        <v>158</v>
      </c>
      <c r="H266" t="s">
        <v>159</v>
      </c>
      <c r="K266">
        <v>231</v>
      </c>
      <c r="L266">
        <v>12</v>
      </c>
      <c r="M266">
        <v>3</v>
      </c>
      <c r="N266" t="s">
        <v>3</v>
      </c>
      <c r="O266">
        <v>2</v>
      </c>
      <c r="P266">
        <f>ROUND(Source!ET253,O266)</f>
        <v>0</v>
      </c>
    </row>
    <row r="267" spans="1:16" x14ac:dyDescent="0.2">
      <c r="A267">
        <v>50</v>
      </c>
      <c r="B267">
        <v>0</v>
      </c>
      <c r="C267">
        <v>0</v>
      </c>
      <c r="D267">
        <v>1</v>
      </c>
      <c r="E267">
        <v>204</v>
      </c>
      <c r="F267">
        <f>ROUND(Source!R253,O267)</f>
        <v>146.46</v>
      </c>
      <c r="G267" t="s">
        <v>160</v>
      </c>
      <c r="H267" t="s">
        <v>161</v>
      </c>
      <c r="K267">
        <v>204</v>
      </c>
      <c r="L267">
        <v>13</v>
      </c>
      <c r="M267">
        <v>3</v>
      </c>
      <c r="N267" t="s">
        <v>3</v>
      </c>
      <c r="O267">
        <v>2</v>
      </c>
      <c r="P267">
        <f>ROUND(Source!DJ253,O267)</f>
        <v>3635.13</v>
      </c>
    </row>
    <row r="268" spans="1:16" x14ac:dyDescent="0.2">
      <c r="A268">
        <v>50</v>
      </c>
      <c r="B268">
        <v>0</v>
      </c>
      <c r="C268">
        <v>0</v>
      </c>
      <c r="D268">
        <v>1</v>
      </c>
      <c r="E268">
        <v>205</v>
      </c>
      <c r="F268">
        <f>ROUND(Source!S253,O268)</f>
        <v>1196.9000000000001</v>
      </c>
      <c r="G268" t="s">
        <v>162</v>
      </c>
      <c r="H268" t="s">
        <v>163</v>
      </c>
      <c r="K268">
        <v>205</v>
      </c>
      <c r="L268">
        <v>14</v>
      </c>
      <c r="M268">
        <v>3</v>
      </c>
      <c r="N268" t="s">
        <v>3</v>
      </c>
      <c r="O268">
        <v>2</v>
      </c>
      <c r="P268">
        <f>ROUND(Source!DK253,O268)</f>
        <v>29707.06</v>
      </c>
    </row>
    <row r="269" spans="1:16" x14ac:dyDescent="0.2">
      <c r="A269">
        <v>50</v>
      </c>
      <c r="B269">
        <v>0</v>
      </c>
      <c r="C269">
        <v>0</v>
      </c>
      <c r="D269">
        <v>1</v>
      </c>
      <c r="E269">
        <v>232</v>
      </c>
      <c r="F269">
        <f>ROUND(Source!BC253,O269)</f>
        <v>0</v>
      </c>
      <c r="G269" t="s">
        <v>164</v>
      </c>
      <c r="H269" t="s">
        <v>165</v>
      </c>
      <c r="K269">
        <v>232</v>
      </c>
      <c r="L269">
        <v>15</v>
      </c>
      <c r="M269">
        <v>3</v>
      </c>
      <c r="N269" t="s">
        <v>3</v>
      </c>
      <c r="O269">
        <v>2</v>
      </c>
      <c r="P269">
        <f>ROUND(Source!EU253,O269)</f>
        <v>0</v>
      </c>
    </row>
    <row r="270" spans="1:16" x14ac:dyDescent="0.2">
      <c r="A270">
        <v>50</v>
      </c>
      <c r="B270">
        <v>0</v>
      </c>
      <c r="C270">
        <v>0</v>
      </c>
      <c r="D270">
        <v>1</v>
      </c>
      <c r="E270">
        <v>214</v>
      </c>
      <c r="F270">
        <f>ROUND(Source!AS253,O270)</f>
        <v>11553.8</v>
      </c>
      <c r="G270" t="s">
        <v>166</v>
      </c>
      <c r="H270" t="s">
        <v>167</v>
      </c>
      <c r="K270">
        <v>214</v>
      </c>
      <c r="L270">
        <v>16</v>
      </c>
      <c r="M270">
        <v>3</v>
      </c>
      <c r="N270" t="s">
        <v>3</v>
      </c>
      <c r="O270">
        <v>2</v>
      </c>
      <c r="P270">
        <f>ROUND(Source!EK253,O270)</f>
        <v>124181.94</v>
      </c>
    </row>
    <row r="271" spans="1:16" x14ac:dyDescent="0.2">
      <c r="A271">
        <v>50</v>
      </c>
      <c r="B271">
        <v>0</v>
      </c>
      <c r="C271">
        <v>0</v>
      </c>
      <c r="D271">
        <v>1</v>
      </c>
      <c r="E271">
        <v>215</v>
      </c>
      <c r="F271">
        <f>ROUND(Source!AT253,O271)</f>
        <v>5395.68</v>
      </c>
      <c r="G271" t="s">
        <v>168</v>
      </c>
      <c r="H271" t="s">
        <v>169</v>
      </c>
      <c r="K271">
        <v>215</v>
      </c>
      <c r="L271">
        <v>17</v>
      </c>
      <c r="M271">
        <v>3</v>
      </c>
      <c r="N271" t="s">
        <v>3</v>
      </c>
      <c r="O271">
        <v>2</v>
      </c>
      <c r="P271">
        <f>ROUND(Source!EL253,O271)</f>
        <v>43650.99</v>
      </c>
    </row>
    <row r="272" spans="1:16" x14ac:dyDescent="0.2">
      <c r="A272">
        <v>50</v>
      </c>
      <c r="B272">
        <v>0</v>
      </c>
      <c r="C272">
        <v>0</v>
      </c>
      <c r="D272">
        <v>1</v>
      </c>
      <c r="E272">
        <v>217</v>
      </c>
      <c r="F272">
        <f>ROUND(Source!AU253,O272)</f>
        <v>0</v>
      </c>
      <c r="G272" t="s">
        <v>170</v>
      </c>
      <c r="H272" t="s">
        <v>171</v>
      </c>
      <c r="K272">
        <v>217</v>
      </c>
      <c r="L272">
        <v>18</v>
      </c>
      <c r="M272">
        <v>3</v>
      </c>
      <c r="N272" t="s">
        <v>3</v>
      </c>
      <c r="O272">
        <v>2</v>
      </c>
      <c r="P272">
        <f>ROUND(Source!EM253,O272)</f>
        <v>0</v>
      </c>
    </row>
    <row r="273" spans="1:245" x14ac:dyDescent="0.2">
      <c r="A273">
        <v>50</v>
      </c>
      <c r="B273">
        <v>0</v>
      </c>
      <c r="C273">
        <v>0</v>
      </c>
      <c r="D273">
        <v>1</v>
      </c>
      <c r="E273">
        <v>230</v>
      </c>
      <c r="F273">
        <f>ROUND(Source!BA253,O273)</f>
        <v>0</v>
      </c>
      <c r="G273" t="s">
        <v>172</v>
      </c>
      <c r="H273" t="s">
        <v>173</v>
      </c>
      <c r="K273">
        <v>230</v>
      </c>
      <c r="L273">
        <v>19</v>
      </c>
      <c r="M273">
        <v>3</v>
      </c>
      <c r="N273" t="s">
        <v>3</v>
      </c>
      <c r="O273">
        <v>2</v>
      </c>
      <c r="P273">
        <f>ROUND(Source!ES253,O273)</f>
        <v>0</v>
      </c>
    </row>
    <row r="274" spans="1:245" x14ac:dyDescent="0.2">
      <c r="A274">
        <v>50</v>
      </c>
      <c r="B274">
        <v>0</v>
      </c>
      <c r="C274">
        <v>0</v>
      </c>
      <c r="D274">
        <v>1</v>
      </c>
      <c r="E274">
        <v>206</v>
      </c>
      <c r="F274">
        <f>ROUND(Source!T253,O274)</f>
        <v>0</v>
      </c>
      <c r="G274" t="s">
        <v>174</v>
      </c>
      <c r="H274" t="s">
        <v>175</v>
      </c>
      <c r="K274">
        <v>206</v>
      </c>
      <c r="L274">
        <v>20</v>
      </c>
      <c r="M274">
        <v>3</v>
      </c>
      <c r="N274" t="s">
        <v>3</v>
      </c>
      <c r="O274">
        <v>2</v>
      </c>
      <c r="P274">
        <f>ROUND(Source!DL253,O274)</f>
        <v>0</v>
      </c>
    </row>
    <row r="275" spans="1:245" x14ac:dyDescent="0.2">
      <c r="A275">
        <v>50</v>
      </c>
      <c r="B275">
        <v>0</v>
      </c>
      <c r="C275">
        <v>0</v>
      </c>
      <c r="D275">
        <v>1</v>
      </c>
      <c r="E275">
        <v>207</v>
      </c>
      <c r="F275">
        <f>Source!U253</f>
        <v>108.96865200000002</v>
      </c>
      <c r="G275" t="s">
        <v>176</v>
      </c>
      <c r="H275" t="s">
        <v>177</v>
      </c>
      <c r="K275">
        <v>207</v>
      </c>
      <c r="L275">
        <v>21</v>
      </c>
      <c r="M275">
        <v>3</v>
      </c>
      <c r="N275" t="s">
        <v>3</v>
      </c>
      <c r="O275">
        <v>-1</v>
      </c>
      <c r="P275">
        <f>Source!DM253</f>
        <v>108.96865200000002</v>
      </c>
    </row>
    <row r="276" spans="1:245" x14ac:dyDescent="0.2">
      <c r="A276">
        <v>50</v>
      </c>
      <c r="B276">
        <v>0</v>
      </c>
      <c r="C276">
        <v>0</v>
      </c>
      <c r="D276">
        <v>1</v>
      </c>
      <c r="E276">
        <v>208</v>
      </c>
      <c r="F276">
        <f>Source!V253</f>
        <v>0</v>
      </c>
      <c r="G276" t="s">
        <v>178</v>
      </c>
      <c r="H276" t="s">
        <v>179</v>
      </c>
      <c r="K276">
        <v>208</v>
      </c>
      <c r="L276">
        <v>22</v>
      </c>
      <c r="M276">
        <v>3</v>
      </c>
      <c r="N276" t="s">
        <v>3</v>
      </c>
      <c r="O276">
        <v>-1</v>
      </c>
      <c r="P276">
        <f>Source!DN253</f>
        <v>0</v>
      </c>
    </row>
    <row r="277" spans="1:245" x14ac:dyDescent="0.2">
      <c r="A277">
        <v>50</v>
      </c>
      <c r="B277">
        <v>0</v>
      </c>
      <c r="C277">
        <v>0</v>
      </c>
      <c r="D277">
        <v>1</v>
      </c>
      <c r="E277">
        <v>209</v>
      </c>
      <c r="F277">
        <f>ROUND(Source!W253,O277)</f>
        <v>0</v>
      </c>
      <c r="G277" t="s">
        <v>180</v>
      </c>
      <c r="H277" t="s">
        <v>181</v>
      </c>
      <c r="K277">
        <v>209</v>
      </c>
      <c r="L277">
        <v>23</v>
      </c>
      <c r="M277">
        <v>3</v>
      </c>
      <c r="N277" t="s">
        <v>3</v>
      </c>
      <c r="O277">
        <v>2</v>
      </c>
      <c r="P277">
        <f>ROUND(Source!DO253,O277)</f>
        <v>0</v>
      </c>
    </row>
    <row r="278" spans="1:245" x14ac:dyDescent="0.2">
      <c r="A278">
        <v>50</v>
      </c>
      <c r="B278">
        <v>0</v>
      </c>
      <c r="C278">
        <v>0</v>
      </c>
      <c r="D278">
        <v>1</v>
      </c>
      <c r="E278">
        <v>233</v>
      </c>
      <c r="F278">
        <f>ROUND(Source!BD253,O278)</f>
        <v>0</v>
      </c>
      <c r="G278" t="s">
        <v>182</v>
      </c>
      <c r="H278" t="s">
        <v>183</v>
      </c>
      <c r="K278">
        <v>233</v>
      </c>
      <c r="L278">
        <v>24</v>
      </c>
      <c r="M278">
        <v>3</v>
      </c>
      <c r="N278" t="s">
        <v>3</v>
      </c>
      <c r="O278">
        <v>2</v>
      </c>
      <c r="P278">
        <f>ROUND(Source!EV253,O278)</f>
        <v>0</v>
      </c>
    </row>
    <row r="279" spans="1:245" x14ac:dyDescent="0.2">
      <c r="A279">
        <v>50</v>
      </c>
      <c r="B279">
        <v>0</v>
      </c>
      <c r="C279">
        <v>0</v>
      </c>
      <c r="D279">
        <v>1</v>
      </c>
      <c r="E279">
        <v>210</v>
      </c>
      <c r="F279">
        <f>ROUND(Source!X253,O279)</f>
        <v>1351.53</v>
      </c>
      <c r="G279" t="s">
        <v>184</v>
      </c>
      <c r="H279" t="s">
        <v>185</v>
      </c>
      <c r="K279">
        <v>210</v>
      </c>
      <c r="L279">
        <v>25</v>
      </c>
      <c r="M279">
        <v>3</v>
      </c>
      <c r="N279" t="s">
        <v>3</v>
      </c>
      <c r="O279">
        <v>2</v>
      </c>
      <c r="P279">
        <f>ROUND(Source!DP253,O279)</f>
        <v>27171.95</v>
      </c>
    </row>
    <row r="280" spans="1:245" x14ac:dyDescent="0.2">
      <c r="A280">
        <v>50</v>
      </c>
      <c r="B280">
        <v>0</v>
      </c>
      <c r="C280">
        <v>0</v>
      </c>
      <c r="D280">
        <v>1</v>
      </c>
      <c r="E280">
        <v>211</v>
      </c>
      <c r="F280">
        <f>ROUND(Source!Y253,O280)</f>
        <v>925.48</v>
      </c>
      <c r="G280" t="s">
        <v>186</v>
      </c>
      <c r="H280" t="s">
        <v>187</v>
      </c>
      <c r="K280">
        <v>211</v>
      </c>
      <c r="L280">
        <v>26</v>
      </c>
      <c r="M280">
        <v>3</v>
      </c>
      <c r="N280" t="s">
        <v>3</v>
      </c>
      <c r="O280">
        <v>2</v>
      </c>
      <c r="P280">
        <f>ROUND(Source!DQ253,O280)</f>
        <v>12820.05</v>
      </c>
    </row>
    <row r="281" spans="1:245" x14ac:dyDescent="0.2">
      <c r="A281">
        <v>50</v>
      </c>
      <c r="B281">
        <v>0</v>
      </c>
      <c r="C281">
        <v>0</v>
      </c>
      <c r="D281">
        <v>1</v>
      </c>
      <c r="E281">
        <v>224</v>
      </c>
      <c r="F281">
        <f>ROUND(Source!AR253,O281)</f>
        <v>16949.48</v>
      </c>
      <c r="G281" t="s">
        <v>188</v>
      </c>
      <c r="H281" t="s">
        <v>189</v>
      </c>
      <c r="K281">
        <v>224</v>
      </c>
      <c r="L281">
        <v>27</v>
      </c>
      <c r="M281">
        <v>3</v>
      </c>
      <c r="N281" t="s">
        <v>3</v>
      </c>
      <c r="O281">
        <v>2</v>
      </c>
      <c r="P281">
        <f>ROUND(Source!EJ253,O281)</f>
        <v>167832.93</v>
      </c>
    </row>
    <row r="283" spans="1:245" x14ac:dyDescent="0.2">
      <c r="A283">
        <v>4</v>
      </c>
      <c r="B283">
        <v>1</v>
      </c>
      <c r="D283">
        <f>ROW(A296)</f>
        <v>296</v>
      </c>
      <c r="F283" t="s">
        <v>16</v>
      </c>
      <c r="G283" t="s">
        <v>335</v>
      </c>
      <c r="H283" t="s">
        <v>3</v>
      </c>
      <c r="I283">
        <v>0</v>
      </c>
      <c r="K283">
        <v>0</v>
      </c>
      <c r="U283" t="s">
        <v>3</v>
      </c>
      <c r="V283">
        <v>0</v>
      </c>
      <c r="AB283" t="s">
        <v>3</v>
      </c>
      <c r="AC283" t="s">
        <v>3</v>
      </c>
      <c r="AD283" t="s">
        <v>3</v>
      </c>
      <c r="AE283" t="s">
        <v>3</v>
      </c>
      <c r="AF283" t="s">
        <v>3</v>
      </c>
      <c r="AG283" t="s">
        <v>3</v>
      </c>
      <c r="AP283" t="s">
        <v>3</v>
      </c>
      <c r="AQ283" t="s">
        <v>3</v>
      </c>
      <c r="AR283" t="s">
        <v>3</v>
      </c>
      <c r="AZ283" t="s">
        <v>3</v>
      </c>
      <c r="BB283" t="s">
        <v>3</v>
      </c>
      <c r="BC283" t="s">
        <v>3</v>
      </c>
      <c r="BD283" t="s">
        <v>3</v>
      </c>
      <c r="BE283" t="s">
        <v>3</v>
      </c>
      <c r="BF283" t="s">
        <v>3</v>
      </c>
      <c r="BG283" t="s">
        <v>3</v>
      </c>
      <c r="BH283" t="s">
        <v>3</v>
      </c>
      <c r="BI283" t="s">
        <v>3</v>
      </c>
      <c r="BJ283" t="s">
        <v>3</v>
      </c>
      <c r="BK283" t="s">
        <v>3</v>
      </c>
      <c r="BL283" t="s">
        <v>3</v>
      </c>
      <c r="BM283" t="s">
        <v>3</v>
      </c>
      <c r="BN283" t="s">
        <v>3</v>
      </c>
      <c r="BO283" t="s">
        <v>3</v>
      </c>
      <c r="BP283" t="s">
        <v>3</v>
      </c>
      <c r="BX283">
        <v>0</v>
      </c>
      <c r="CJ283">
        <v>0</v>
      </c>
    </row>
    <row r="285" spans="1:245" x14ac:dyDescent="0.2">
      <c r="A285">
        <v>52</v>
      </c>
      <c r="B285">
        <f t="shared" ref="B285:G285" si="191">B296</f>
        <v>1</v>
      </c>
      <c r="C285">
        <f t="shared" si="191"/>
        <v>4</v>
      </c>
      <c r="D285">
        <f t="shared" si="191"/>
        <v>283</v>
      </c>
      <c r="E285">
        <f t="shared" si="191"/>
        <v>0</v>
      </c>
      <c r="F285" t="str">
        <f t="shared" si="191"/>
        <v>Новый раздел</v>
      </c>
      <c r="G285" t="str">
        <f t="shared" si="191"/>
        <v>Установка радиометки на опору</v>
      </c>
      <c r="O285">
        <f t="shared" ref="O285:AT285" si="192">O296</f>
        <v>638.67999999999995</v>
      </c>
      <c r="P285">
        <f t="shared" si="192"/>
        <v>564.44000000000005</v>
      </c>
      <c r="Q285">
        <f t="shared" si="192"/>
        <v>69.180000000000007</v>
      </c>
      <c r="R285">
        <f t="shared" si="192"/>
        <v>14.92</v>
      </c>
      <c r="S285">
        <f t="shared" si="192"/>
        <v>5.0599999999999996</v>
      </c>
      <c r="T285">
        <f t="shared" si="192"/>
        <v>0</v>
      </c>
      <c r="U285">
        <f t="shared" si="192"/>
        <v>0.42</v>
      </c>
      <c r="V285">
        <f t="shared" si="192"/>
        <v>0</v>
      </c>
      <c r="W285">
        <f t="shared" si="192"/>
        <v>0</v>
      </c>
      <c r="X285">
        <f t="shared" si="192"/>
        <v>5.67</v>
      </c>
      <c r="Y285">
        <f t="shared" si="192"/>
        <v>3.54</v>
      </c>
      <c r="Z285">
        <f t="shared" si="192"/>
        <v>0</v>
      </c>
      <c r="AA285">
        <f t="shared" si="192"/>
        <v>0</v>
      </c>
      <c r="AB285">
        <f t="shared" si="192"/>
        <v>638.67999999999995</v>
      </c>
      <c r="AC285">
        <f t="shared" si="192"/>
        <v>564.44000000000005</v>
      </c>
      <c r="AD285">
        <f t="shared" si="192"/>
        <v>69.180000000000007</v>
      </c>
      <c r="AE285">
        <f t="shared" si="192"/>
        <v>14.92</v>
      </c>
      <c r="AF285">
        <f t="shared" si="192"/>
        <v>5.0599999999999996</v>
      </c>
      <c r="AG285">
        <f t="shared" si="192"/>
        <v>0</v>
      </c>
      <c r="AH285">
        <f t="shared" si="192"/>
        <v>0.42</v>
      </c>
      <c r="AI285">
        <f t="shared" si="192"/>
        <v>0</v>
      </c>
      <c r="AJ285">
        <f t="shared" si="192"/>
        <v>0</v>
      </c>
      <c r="AK285">
        <f t="shared" si="192"/>
        <v>5.67</v>
      </c>
      <c r="AL285">
        <f t="shared" si="192"/>
        <v>3.54</v>
      </c>
      <c r="AM285">
        <f t="shared" si="192"/>
        <v>0</v>
      </c>
      <c r="AN285">
        <f t="shared" si="192"/>
        <v>0</v>
      </c>
      <c r="AO285">
        <f t="shared" si="192"/>
        <v>0</v>
      </c>
      <c r="AP285">
        <f t="shared" si="192"/>
        <v>0</v>
      </c>
      <c r="AQ285">
        <f t="shared" si="192"/>
        <v>0</v>
      </c>
      <c r="AR285">
        <f t="shared" si="192"/>
        <v>674</v>
      </c>
      <c r="AS285">
        <f t="shared" si="192"/>
        <v>0</v>
      </c>
      <c r="AT285">
        <f t="shared" si="192"/>
        <v>674</v>
      </c>
      <c r="AU285">
        <f t="shared" ref="AU285:BZ285" si="193">AU296</f>
        <v>0</v>
      </c>
      <c r="AV285">
        <f t="shared" si="193"/>
        <v>564.44000000000005</v>
      </c>
      <c r="AW285">
        <f t="shared" si="193"/>
        <v>564.44000000000005</v>
      </c>
      <c r="AX285">
        <f t="shared" si="193"/>
        <v>0</v>
      </c>
      <c r="AY285">
        <f t="shared" si="193"/>
        <v>564.44000000000005</v>
      </c>
      <c r="AZ285">
        <f t="shared" si="193"/>
        <v>0</v>
      </c>
      <c r="BA285">
        <f t="shared" si="193"/>
        <v>0</v>
      </c>
      <c r="BB285">
        <f t="shared" si="193"/>
        <v>0</v>
      </c>
      <c r="BC285">
        <f t="shared" si="193"/>
        <v>0</v>
      </c>
      <c r="BD285">
        <f t="shared" si="193"/>
        <v>0</v>
      </c>
      <c r="BE285">
        <f t="shared" si="193"/>
        <v>0</v>
      </c>
      <c r="BF285">
        <f t="shared" si="193"/>
        <v>0</v>
      </c>
      <c r="BG285">
        <f t="shared" si="193"/>
        <v>0</v>
      </c>
      <c r="BH285">
        <f t="shared" si="193"/>
        <v>0</v>
      </c>
      <c r="BI285">
        <f t="shared" si="193"/>
        <v>0</v>
      </c>
      <c r="BJ285">
        <f t="shared" si="193"/>
        <v>0</v>
      </c>
      <c r="BK285">
        <f t="shared" si="193"/>
        <v>0</v>
      </c>
      <c r="BL285">
        <f t="shared" si="193"/>
        <v>0</v>
      </c>
      <c r="BM285">
        <f t="shared" si="193"/>
        <v>0</v>
      </c>
      <c r="BN285">
        <f t="shared" si="193"/>
        <v>0</v>
      </c>
      <c r="BO285">
        <f t="shared" si="193"/>
        <v>0</v>
      </c>
      <c r="BP285">
        <f t="shared" si="193"/>
        <v>0</v>
      </c>
      <c r="BQ285">
        <f t="shared" si="193"/>
        <v>0</v>
      </c>
      <c r="BR285">
        <f t="shared" si="193"/>
        <v>0</v>
      </c>
      <c r="BS285">
        <f t="shared" si="193"/>
        <v>0</v>
      </c>
      <c r="BT285">
        <f t="shared" si="193"/>
        <v>0</v>
      </c>
      <c r="BU285">
        <f t="shared" si="193"/>
        <v>0</v>
      </c>
      <c r="BV285">
        <f t="shared" si="193"/>
        <v>0</v>
      </c>
      <c r="BW285">
        <f t="shared" si="193"/>
        <v>0</v>
      </c>
      <c r="BX285">
        <f t="shared" si="193"/>
        <v>0</v>
      </c>
      <c r="BY285">
        <f t="shared" si="193"/>
        <v>0</v>
      </c>
      <c r="BZ285">
        <f t="shared" si="193"/>
        <v>0</v>
      </c>
      <c r="CA285">
        <f t="shared" ref="CA285:DF285" si="194">CA296</f>
        <v>674</v>
      </c>
      <c r="CB285">
        <f t="shared" si="194"/>
        <v>0</v>
      </c>
      <c r="CC285">
        <f t="shared" si="194"/>
        <v>674</v>
      </c>
      <c r="CD285">
        <f t="shared" si="194"/>
        <v>0</v>
      </c>
      <c r="CE285">
        <f t="shared" si="194"/>
        <v>564.44000000000005</v>
      </c>
      <c r="CF285">
        <f t="shared" si="194"/>
        <v>564.44000000000005</v>
      </c>
      <c r="CG285">
        <f t="shared" si="194"/>
        <v>0</v>
      </c>
      <c r="CH285">
        <f t="shared" si="194"/>
        <v>564.44000000000005</v>
      </c>
      <c r="CI285">
        <f t="shared" si="194"/>
        <v>0</v>
      </c>
      <c r="CJ285">
        <f t="shared" si="194"/>
        <v>0</v>
      </c>
      <c r="CK285">
        <f t="shared" si="194"/>
        <v>0</v>
      </c>
      <c r="CL285">
        <f t="shared" si="194"/>
        <v>0</v>
      </c>
      <c r="CM285">
        <f t="shared" si="194"/>
        <v>0</v>
      </c>
      <c r="CN285">
        <f t="shared" si="194"/>
        <v>0</v>
      </c>
      <c r="CO285">
        <f t="shared" si="194"/>
        <v>0</v>
      </c>
      <c r="CP285">
        <f t="shared" si="194"/>
        <v>0</v>
      </c>
      <c r="CQ285">
        <f t="shared" si="194"/>
        <v>0</v>
      </c>
      <c r="CR285">
        <f t="shared" si="194"/>
        <v>0</v>
      </c>
      <c r="CS285">
        <f t="shared" si="194"/>
        <v>0</v>
      </c>
      <c r="CT285">
        <f t="shared" si="194"/>
        <v>0</v>
      </c>
      <c r="CU285">
        <f t="shared" si="194"/>
        <v>0</v>
      </c>
      <c r="CV285">
        <f t="shared" si="194"/>
        <v>0</v>
      </c>
      <c r="CW285">
        <f t="shared" si="194"/>
        <v>0</v>
      </c>
      <c r="CX285">
        <f t="shared" si="194"/>
        <v>0</v>
      </c>
      <c r="CY285">
        <f t="shared" si="194"/>
        <v>0</v>
      </c>
      <c r="CZ285">
        <f t="shared" si="194"/>
        <v>0</v>
      </c>
      <c r="DA285">
        <f t="shared" si="194"/>
        <v>0</v>
      </c>
      <c r="DB285">
        <f t="shared" si="194"/>
        <v>0</v>
      </c>
      <c r="DC285">
        <f t="shared" si="194"/>
        <v>0</v>
      </c>
      <c r="DD285">
        <f t="shared" si="194"/>
        <v>0</v>
      </c>
      <c r="DE285">
        <f t="shared" si="194"/>
        <v>0</v>
      </c>
      <c r="DF285">
        <f t="shared" si="194"/>
        <v>0</v>
      </c>
      <c r="DG285">
        <f t="shared" ref="DG285:EL285" si="195">DG296</f>
        <v>1914.76</v>
      </c>
      <c r="DH285">
        <f t="shared" si="195"/>
        <v>1107.75</v>
      </c>
      <c r="DI285">
        <f t="shared" si="195"/>
        <v>681.42</v>
      </c>
      <c r="DJ285">
        <f t="shared" si="195"/>
        <v>370.31</v>
      </c>
      <c r="DK285">
        <f t="shared" si="195"/>
        <v>125.59</v>
      </c>
      <c r="DL285">
        <f t="shared" si="195"/>
        <v>0</v>
      </c>
      <c r="DM285">
        <f t="shared" si="195"/>
        <v>0.42</v>
      </c>
      <c r="DN285">
        <f t="shared" si="195"/>
        <v>0</v>
      </c>
      <c r="DO285">
        <f t="shared" si="195"/>
        <v>0</v>
      </c>
      <c r="DP285">
        <f t="shared" si="195"/>
        <v>113.03</v>
      </c>
      <c r="DQ285">
        <f t="shared" si="195"/>
        <v>54</v>
      </c>
      <c r="DR285">
        <f t="shared" si="195"/>
        <v>0</v>
      </c>
      <c r="DS285">
        <f t="shared" si="195"/>
        <v>0</v>
      </c>
      <c r="DT285">
        <f t="shared" si="195"/>
        <v>1914.76</v>
      </c>
      <c r="DU285">
        <f t="shared" si="195"/>
        <v>1107.75</v>
      </c>
      <c r="DV285">
        <f t="shared" si="195"/>
        <v>681.42</v>
      </c>
      <c r="DW285">
        <f t="shared" si="195"/>
        <v>370.31</v>
      </c>
      <c r="DX285">
        <f t="shared" si="195"/>
        <v>125.59</v>
      </c>
      <c r="DY285">
        <f t="shared" si="195"/>
        <v>0</v>
      </c>
      <c r="DZ285">
        <f t="shared" si="195"/>
        <v>0.42</v>
      </c>
      <c r="EA285">
        <f t="shared" si="195"/>
        <v>0</v>
      </c>
      <c r="EB285">
        <f t="shared" si="195"/>
        <v>0</v>
      </c>
      <c r="EC285">
        <f t="shared" si="195"/>
        <v>113.03</v>
      </c>
      <c r="ED285">
        <f t="shared" si="195"/>
        <v>54</v>
      </c>
      <c r="EE285">
        <f t="shared" si="195"/>
        <v>0</v>
      </c>
      <c r="EF285">
        <f t="shared" si="195"/>
        <v>0</v>
      </c>
      <c r="EG285">
        <f t="shared" si="195"/>
        <v>0</v>
      </c>
      <c r="EH285">
        <f t="shared" si="195"/>
        <v>0</v>
      </c>
      <c r="EI285">
        <f t="shared" si="195"/>
        <v>0</v>
      </c>
      <c r="EJ285">
        <f t="shared" si="195"/>
        <v>2663.18</v>
      </c>
      <c r="EK285">
        <f t="shared" si="195"/>
        <v>0</v>
      </c>
      <c r="EL285">
        <f t="shared" si="195"/>
        <v>2663.18</v>
      </c>
      <c r="EM285">
        <f t="shared" ref="EM285:FR285" si="196">EM296</f>
        <v>0</v>
      </c>
      <c r="EN285">
        <f t="shared" si="196"/>
        <v>1107.75</v>
      </c>
      <c r="EO285">
        <f t="shared" si="196"/>
        <v>1107.75</v>
      </c>
      <c r="EP285">
        <f t="shared" si="196"/>
        <v>0</v>
      </c>
      <c r="EQ285">
        <f t="shared" si="196"/>
        <v>1107.75</v>
      </c>
      <c r="ER285">
        <f t="shared" si="196"/>
        <v>0</v>
      </c>
      <c r="ES285">
        <f t="shared" si="196"/>
        <v>0</v>
      </c>
      <c r="ET285">
        <f t="shared" si="196"/>
        <v>0</v>
      </c>
      <c r="EU285">
        <f t="shared" si="196"/>
        <v>0</v>
      </c>
      <c r="EV285">
        <f t="shared" si="196"/>
        <v>0</v>
      </c>
      <c r="EW285">
        <f t="shared" si="196"/>
        <v>0</v>
      </c>
      <c r="EX285">
        <f t="shared" si="196"/>
        <v>0</v>
      </c>
      <c r="EY285">
        <f t="shared" si="196"/>
        <v>0</v>
      </c>
      <c r="EZ285">
        <f t="shared" si="196"/>
        <v>0</v>
      </c>
      <c r="FA285">
        <f t="shared" si="196"/>
        <v>0</v>
      </c>
      <c r="FB285">
        <f t="shared" si="196"/>
        <v>0</v>
      </c>
      <c r="FC285">
        <f t="shared" si="196"/>
        <v>0</v>
      </c>
      <c r="FD285">
        <f t="shared" si="196"/>
        <v>0</v>
      </c>
      <c r="FE285">
        <f t="shared" si="196"/>
        <v>0</v>
      </c>
      <c r="FF285">
        <f t="shared" si="196"/>
        <v>0</v>
      </c>
      <c r="FG285">
        <f t="shared" si="196"/>
        <v>0</v>
      </c>
      <c r="FH285">
        <f t="shared" si="196"/>
        <v>0</v>
      </c>
      <c r="FI285">
        <f t="shared" si="196"/>
        <v>0</v>
      </c>
      <c r="FJ285">
        <f t="shared" si="196"/>
        <v>0</v>
      </c>
      <c r="FK285">
        <f t="shared" si="196"/>
        <v>0</v>
      </c>
      <c r="FL285">
        <f t="shared" si="196"/>
        <v>0</v>
      </c>
      <c r="FM285">
        <f t="shared" si="196"/>
        <v>0</v>
      </c>
      <c r="FN285">
        <f t="shared" si="196"/>
        <v>0</v>
      </c>
      <c r="FO285">
        <f t="shared" si="196"/>
        <v>0</v>
      </c>
      <c r="FP285">
        <f t="shared" si="196"/>
        <v>0</v>
      </c>
      <c r="FQ285">
        <f t="shared" si="196"/>
        <v>0</v>
      </c>
      <c r="FR285">
        <f t="shared" si="196"/>
        <v>0</v>
      </c>
      <c r="FS285">
        <f t="shared" ref="FS285:GX285" si="197">FS296</f>
        <v>2663.18</v>
      </c>
      <c r="FT285">
        <f t="shared" si="197"/>
        <v>0</v>
      </c>
      <c r="FU285">
        <f t="shared" si="197"/>
        <v>2663.18</v>
      </c>
      <c r="FV285">
        <f t="shared" si="197"/>
        <v>0</v>
      </c>
      <c r="FW285">
        <f t="shared" si="197"/>
        <v>1107.75</v>
      </c>
      <c r="FX285">
        <f t="shared" si="197"/>
        <v>1107.75</v>
      </c>
      <c r="FY285">
        <f t="shared" si="197"/>
        <v>0</v>
      </c>
      <c r="FZ285">
        <f t="shared" si="197"/>
        <v>1107.75</v>
      </c>
      <c r="GA285">
        <f t="shared" si="197"/>
        <v>0</v>
      </c>
      <c r="GB285">
        <f t="shared" si="197"/>
        <v>0</v>
      </c>
      <c r="GC285">
        <f t="shared" si="197"/>
        <v>0</v>
      </c>
      <c r="GD285">
        <f t="shared" si="197"/>
        <v>0</v>
      </c>
      <c r="GE285">
        <f t="shared" si="197"/>
        <v>0</v>
      </c>
      <c r="GF285">
        <f t="shared" si="197"/>
        <v>0</v>
      </c>
      <c r="GG285">
        <f t="shared" si="197"/>
        <v>0</v>
      </c>
      <c r="GH285">
        <f t="shared" si="197"/>
        <v>0</v>
      </c>
      <c r="GI285">
        <f t="shared" si="197"/>
        <v>0</v>
      </c>
      <c r="GJ285">
        <f t="shared" si="197"/>
        <v>0</v>
      </c>
      <c r="GK285">
        <f t="shared" si="197"/>
        <v>0</v>
      </c>
      <c r="GL285">
        <f t="shared" si="197"/>
        <v>0</v>
      </c>
      <c r="GM285">
        <f t="shared" si="197"/>
        <v>0</v>
      </c>
      <c r="GN285">
        <f t="shared" si="197"/>
        <v>0</v>
      </c>
      <c r="GO285">
        <f t="shared" si="197"/>
        <v>0</v>
      </c>
      <c r="GP285">
        <f t="shared" si="197"/>
        <v>0</v>
      </c>
      <c r="GQ285">
        <f t="shared" si="197"/>
        <v>0</v>
      </c>
      <c r="GR285">
        <f t="shared" si="197"/>
        <v>0</v>
      </c>
      <c r="GS285">
        <f t="shared" si="197"/>
        <v>0</v>
      </c>
      <c r="GT285">
        <f t="shared" si="197"/>
        <v>0</v>
      </c>
      <c r="GU285">
        <f t="shared" si="197"/>
        <v>0</v>
      </c>
      <c r="GV285">
        <f t="shared" si="197"/>
        <v>0</v>
      </c>
      <c r="GW285">
        <f t="shared" si="197"/>
        <v>0</v>
      </c>
      <c r="GX285">
        <f t="shared" si="197"/>
        <v>0</v>
      </c>
    </row>
    <row r="287" spans="1:245" x14ac:dyDescent="0.2">
      <c r="A287">
        <v>17</v>
      </c>
      <c r="B287">
        <v>1</v>
      </c>
      <c r="C287">
        <f>ROW(SmtRes!A271)</f>
        <v>271</v>
      </c>
      <c r="D287">
        <f>ROW(EtalonRes!A263)</f>
        <v>263</v>
      </c>
      <c r="E287" t="s">
        <v>336</v>
      </c>
      <c r="F287" t="s">
        <v>337</v>
      </c>
      <c r="G287" t="s">
        <v>338</v>
      </c>
      <c r="H287" t="s">
        <v>80</v>
      </c>
      <c r="I287">
        <f>ROUND((((1)*18)/18*4)/2,9)</f>
        <v>2</v>
      </c>
      <c r="J287">
        <v>0</v>
      </c>
      <c r="O287">
        <f t="shared" ref="O287:O294" si="198">ROUND(CP287,2)</f>
        <v>74.239999999999995</v>
      </c>
      <c r="P287">
        <f t="shared" ref="P287:P294" si="199">ROUND((ROUND((AC287*AW287*I287),2)*BC287),2)</f>
        <v>0</v>
      </c>
      <c r="Q287">
        <f t="shared" ref="Q287:Q294" si="200">(ROUND((ROUND(((ET287)*AV287*I287),2)*BB287),2)+ROUND((ROUND(((AE287-(EU287))*AV287*I287),2)*BS287),2))</f>
        <v>69.180000000000007</v>
      </c>
      <c r="R287">
        <f t="shared" ref="R287:R294" si="201">ROUND((ROUND((AE287*AV287*I287),2)*BS287),2)</f>
        <v>14.92</v>
      </c>
      <c r="S287">
        <f t="shared" ref="S287:S294" si="202">ROUND((ROUND((AF287*AV287*I287),2)*BA287),2)</f>
        <v>5.0599999999999996</v>
      </c>
      <c r="T287">
        <f t="shared" ref="T287:T294" si="203">ROUND(CU287*I287,2)</f>
        <v>0</v>
      </c>
      <c r="U287">
        <f t="shared" ref="U287:U294" si="204">CV287*I287</f>
        <v>0.42</v>
      </c>
      <c r="V287">
        <f t="shared" ref="V287:V294" si="205">CW287*I287</f>
        <v>0</v>
      </c>
      <c r="W287">
        <f t="shared" ref="W287:W294" si="206">ROUND(CX287*I287,2)</f>
        <v>0</v>
      </c>
      <c r="X287">
        <f t="shared" ref="X287:Y294" si="207">ROUND(CY287,2)</f>
        <v>5.67</v>
      </c>
      <c r="Y287">
        <f t="shared" si="207"/>
        <v>3.54</v>
      </c>
      <c r="AA287">
        <v>53286459</v>
      </c>
      <c r="AB287">
        <f t="shared" ref="AB287:AB294" si="208">ROUND((AC287+AD287+AF287),6)</f>
        <v>37.119999999999997</v>
      </c>
      <c r="AC287">
        <f t="shared" ref="AC287:AC294" si="209">ROUND((ES287),6)</f>
        <v>0</v>
      </c>
      <c r="AD287">
        <f t="shared" ref="AD287:AD294" si="210">ROUND((((ET287)-(EU287))+AE287),6)</f>
        <v>34.590000000000003</v>
      </c>
      <c r="AE287">
        <f t="shared" ref="AE287:AF294" si="211">ROUND((EU287),6)</f>
        <v>7.46</v>
      </c>
      <c r="AF287">
        <f t="shared" si="211"/>
        <v>2.5299999999999998</v>
      </c>
      <c r="AG287">
        <f t="shared" ref="AG287:AG294" si="212">ROUND((AP287),6)</f>
        <v>0</v>
      </c>
      <c r="AH287">
        <f t="shared" ref="AH287:AI294" si="213">(EW287)</f>
        <v>0.21</v>
      </c>
      <c r="AI287">
        <f t="shared" si="213"/>
        <v>0</v>
      </c>
      <c r="AJ287">
        <f t="shared" ref="AJ287:AJ294" si="214">(AS287)</f>
        <v>0</v>
      </c>
      <c r="AK287">
        <v>37.119999999999997</v>
      </c>
      <c r="AL287">
        <v>0</v>
      </c>
      <c r="AM287">
        <v>34.590000000000003</v>
      </c>
      <c r="AN287">
        <v>7.46</v>
      </c>
      <c r="AO287">
        <v>2.5299999999999998</v>
      </c>
      <c r="AP287">
        <v>0</v>
      </c>
      <c r="AQ287">
        <v>0.21</v>
      </c>
      <c r="AR287">
        <v>0</v>
      </c>
      <c r="AS287">
        <v>0</v>
      </c>
      <c r="AT287">
        <v>112</v>
      </c>
      <c r="AU287">
        <v>70</v>
      </c>
      <c r="AV287">
        <v>1</v>
      </c>
      <c r="AW287">
        <v>1</v>
      </c>
      <c r="AZ287">
        <v>1</v>
      </c>
      <c r="BA287">
        <v>1</v>
      </c>
      <c r="BB287">
        <v>1</v>
      </c>
      <c r="BC287">
        <v>1</v>
      </c>
      <c r="BD287" t="s">
        <v>3</v>
      </c>
      <c r="BE287" t="s">
        <v>3</v>
      </c>
      <c r="BF287" t="s">
        <v>3</v>
      </c>
      <c r="BG287" t="s">
        <v>3</v>
      </c>
      <c r="BH287">
        <v>0</v>
      </c>
      <c r="BI287">
        <v>2</v>
      </c>
      <c r="BJ287" t="s">
        <v>339</v>
      </c>
      <c r="BM287">
        <v>326</v>
      </c>
      <c r="BN287">
        <v>0</v>
      </c>
      <c r="BO287" t="s">
        <v>3</v>
      </c>
      <c r="BP287">
        <v>0</v>
      </c>
      <c r="BQ287">
        <v>40</v>
      </c>
      <c r="BR287">
        <v>0</v>
      </c>
      <c r="BS287">
        <v>1</v>
      </c>
      <c r="BT287">
        <v>1</v>
      </c>
      <c r="BU287">
        <v>1</v>
      </c>
      <c r="BV287">
        <v>1</v>
      </c>
      <c r="BW287">
        <v>1</v>
      </c>
      <c r="BX287">
        <v>1</v>
      </c>
      <c r="BY287" t="s">
        <v>3</v>
      </c>
      <c r="BZ287">
        <v>112</v>
      </c>
      <c r="CA287">
        <v>70</v>
      </c>
      <c r="CE287">
        <v>30</v>
      </c>
      <c r="CF287">
        <v>0</v>
      </c>
      <c r="CG287">
        <v>0</v>
      </c>
      <c r="CM287">
        <v>0</v>
      </c>
      <c r="CN287" t="s">
        <v>3</v>
      </c>
      <c r="CO287">
        <v>0</v>
      </c>
      <c r="CP287">
        <f t="shared" ref="CP287:CP294" si="215">(P287+Q287+S287)</f>
        <v>74.240000000000009</v>
      </c>
      <c r="CQ287">
        <f t="shared" ref="CQ287:CQ294" si="216">ROUND((ROUND((AC287*AW287*1),2)*BC287),2)</f>
        <v>0</v>
      </c>
      <c r="CR287">
        <f t="shared" ref="CR287:CR294" si="217">(ROUND((ROUND(((ET287)*AV287*1),2)*BB287),2)+ROUND((ROUND(((AE287-(EU287))*AV287*1),2)*BS287),2))</f>
        <v>34.590000000000003</v>
      </c>
      <c r="CS287">
        <f t="shared" ref="CS287:CS294" si="218">ROUND((ROUND((AE287*AV287*1),2)*BS287),2)</f>
        <v>7.46</v>
      </c>
      <c r="CT287">
        <f t="shared" ref="CT287:CT294" si="219">ROUND((ROUND((AF287*AV287*1),2)*BA287),2)</f>
        <v>2.5299999999999998</v>
      </c>
      <c r="CU287">
        <f t="shared" ref="CU287:CU294" si="220">AG287</f>
        <v>0</v>
      </c>
      <c r="CV287">
        <f t="shared" ref="CV287:CV294" si="221">(AH287*AV287)</f>
        <v>0.21</v>
      </c>
      <c r="CW287">
        <f t="shared" ref="CW287:CX294" si="222">AI287</f>
        <v>0</v>
      </c>
      <c r="CX287">
        <f t="shared" si="222"/>
        <v>0</v>
      </c>
      <c r="CY287">
        <f>((S287*BZ287)/100)</f>
        <v>5.6671999999999993</v>
      </c>
      <c r="CZ287">
        <f>((S287*CA287)/100)</f>
        <v>3.5419999999999998</v>
      </c>
      <c r="DC287" t="s">
        <v>3</v>
      </c>
      <c r="DD287" t="s">
        <v>3</v>
      </c>
      <c r="DE287" t="s">
        <v>3</v>
      </c>
      <c r="DF287" t="s">
        <v>3</v>
      </c>
      <c r="DG287" t="s">
        <v>3</v>
      </c>
      <c r="DH287" t="s">
        <v>3</v>
      </c>
      <c r="DI287" t="s">
        <v>3</v>
      </c>
      <c r="DJ287" t="s">
        <v>3</v>
      </c>
      <c r="DK287" t="s">
        <v>3</v>
      </c>
      <c r="DL287" t="s">
        <v>3</v>
      </c>
      <c r="DM287" t="s">
        <v>3</v>
      </c>
      <c r="DN287">
        <v>0</v>
      </c>
      <c r="DO287">
        <v>0</v>
      </c>
      <c r="DP287">
        <v>1</v>
      </c>
      <c r="DQ287">
        <v>1</v>
      </c>
      <c r="DU287">
        <v>1013</v>
      </c>
      <c r="DV287" t="s">
        <v>80</v>
      </c>
      <c r="DW287" t="s">
        <v>80</v>
      </c>
      <c r="DX287">
        <v>1</v>
      </c>
      <c r="EE287">
        <v>52538946</v>
      </c>
      <c r="EF287">
        <v>40</v>
      </c>
      <c r="EG287" t="s">
        <v>202</v>
      </c>
      <c r="EH287">
        <v>0</v>
      </c>
      <c r="EI287" t="s">
        <v>3</v>
      </c>
      <c r="EJ287">
        <v>2</v>
      </c>
      <c r="EK287">
        <v>326</v>
      </c>
      <c r="EL287" t="s">
        <v>340</v>
      </c>
      <c r="EM287" t="s">
        <v>341</v>
      </c>
      <c r="EO287" t="s">
        <v>3</v>
      </c>
      <c r="EQ287">
        <v>1441792</v>
      </c>
      <c r="ER287">
        <v>37.119999999999997</v>
      </c>
      <c r="ES287">
        <v>0</v>
      </c>
      <c r="ET287">
        <v>34.590000000000003</v>
      </c>
      <c r="EU287">
        <v>7.46</v>
      </c>
      <c r="EV287">
        <v>2.5299999999999998</v>
      </c>
      <c r="EW287">
        <v>0.21</v>
      </c>
      <c r="EX287">
        <v>0</v>
      </c>
      <c r="EY287">
        <v>0</v>
      </c>
      <c r="FQ287">
        <v>0</v>
      </c>
      <c r="FR287">
        <f t="shared" ref="FR287:FR294" si="223">ROUND(IF(AND(BH287=3,BI287=3),P287,0),2)</f>
        <v>0</v>
      </c>
      <c r="FS287">
        <v>0</v>
      </c>
      <c r="FX287">
        <v>112</v>
      </c>
      <c r="FY287">
        <v>70</v>
      </c>
      <c r="GA287" t="s">
        <v>3</v>
      </c>
      <c r="GD287">
        <v>0</v>
      </c>
      <c r="GF287">
        <v>-883463094</v>
      </c>
      <c r="GG287">
        <v>2</v>
      </c>
      <c r="GH287">
        <v>1</v>
      </c>
      <c r="GI287">
        <v>-2</v>
      </c>
      <c r="GJ287">
        <v>0</v>
      </c>
      <c r="GK287">
        <f>ROUND(R287*(R12)/100,2)</f>
        <v>26.11</v>
      </c>
      <c r="GL287">
        <f t="shared" ref="GL287:GL294" si="224">ROUND(IF(AND(BH287=3,BI287=3,FS287&lt;&gt;0),P287,0),2)</f>
        <v>0</v>
      </c>
      <c r="GM287">
        <f t="shared" ref="GM287:GM294" si="225">ROUND(O287+X287+Y287+GK287,2)+GX287</f>
        <v>109.56</v>
      </c>
      <c r="GN287">
        <f t="shared" ref="GN287:GN294" si="226">IF(OR(BI287=0,BI287=1),ROUND(O287+X287+Y287+GK287,2),0)</f>
        <v>0</v>
      </c>
      <c r="GO287">
        <f t="shared" ref="GO287:GO294" si="227">IF(BI287=2,ROUND(O287+X287+Y287+GK287,2),0)</f>
        <v>109.56</v>
      </c>
      <c r="GP287">
        <f t="shared" ref="GP287:GP294" si="228">IF(BI287=4,ROUND(O287+X287+Y287+GK287,2)+GX287,0)</f>
        <v>0</v>
      </c>
      <c r="GR287">
        <v>0</v>
      </c>
      <c r="GS287">
        <v>0</v>
      </c>
      <c r="GT287">
        <v>0</v>
      </c>
      <c r="GU287" t="s">
        <v>3</v>
      </c>
      <c r="GV287">
        <f t="shared" ref="GV287:GV294" si="229">ROUND((GT287),6)</f>
        <v>0</v>
      </c>
      <c r="GW287">
        <v>1</v>
      </c>
      <c r="GX287">
        <f t="shared" ref="GX287:GX294" si="230">ROUND(HC287*I287,2)</f>
        <v>0</v>
      </c>
      <c r="HA287">
        <v>0</v>
      </c>
      <c r="HB287">
        <v>0</v>
      </c>
      <c r="HC287">
        <f t="shared" ref="HC287:HC294" si="231">GV287*GW287</f>
        <v>0</v>
      </c>
      <c r="HE287" t="s">
        <v>3</v>
      </c>
      <c r="HF287" t="s">
        <v>3</v>
      </c>
      <c r="IK287">
        <v>0</v>
      </c>
    </row>
    <row r="288" spans="1:245" x14ac:dyDescent="0.2">
      <c r="A288">
        <v>17</v>
      </c>
      <c r="B288">
        <v>1</v>
      </c>
      <c r="C288">
        <f>ROW(SmtRes!A272)</f>
        <v>272</v>
      </c>
      <c r="D288">
        <f>ROW(EtalonRes!A264)</f>
        <v>264</v>
      </c>
      <c r="E288" t="s">
        <v>336</v>
      </c>
      <c r="F288" t="s">
        <v>337</v>
      </c>
      <c r="G288" t="s">
        <v>338</v>
      </c>
      <c r="H288" t="s">
        <v>80</v>
      </c>
      <c r="I288">
        <f>ROUND((((1)*18)/18*4)/2,9)</f>
        <v>2</v>
      </c>
      <c r="J288">
        <v>0</v>
      </c>
      <c r="O288">
        <f t="shared" si="198"/>
        <v>807.01</v>
      </c>
      <c r="P288">
        <f t="shared" si="199"/>
        <v>0</v>
      </c>
      <c r="Q288">
        <f t="shared" si="200"/>
        <v>681.42</v>
      </c>
      <c r="R288">
        <f t="shared" si="201"/>
        <v>370.31</v>
      </c>
      <c r="S288">
        <f t="shared" si="202"/>
        <v>125.59</v>
      </c>
      <c r="T288">
        <f t="shared" si="203"/>
        <v>0</v>
      </c>
      <c r="U288">
        <f t="shared" si="204"/>
        <v>0.42</v>
      </c>
      <c r="V288">
        <f t="shared" si="205"/>
        <v>0</v>
      </c>
      <c r="W288">
        <f t="shared" si="206"/>
        <v>0</v>
      </c>
      <c r="X288">
        <f t="shared" si="207"/>
        <v>113.03</v>
      </c>
      <c r="Y288">
        <f t="shared" si="207"/>
        <v>54</v>
      </c>
      <c r="AA288">
        <v>53286460</v>
      </c>
      <c r="AB288">
        <f t="shared" si="208"/>
        <v>37.119999999999997</v>
      </c>
      <c r="AC288">
        <f t="shared" si="209"/>
        <v>0</v>
      </c>
      <c r="AD288">
        <f t="shared" si="210"/>
        <v>34.590000000000003</v>
      </c>
      <c r="AE288">
        <f t="shared" si="211"/>
        <v>7.46</v>
      </c>
      <c r="AF288">
        <f t="shared" si="211"/>
        <v>2.5299999999999998</v>
      </c>
      <c r="AG288">
        <f t="shared" si="212"/>
        <v>0</v>
      </c>
      <c r="AH288">
        <f t="shared" si="213"/>
        <v>0.21</v>
      </c>
      <c r="AI288">
        <f t="shared" si="213"/>
        <v>0</v>
      </c>
      <c r="AJ288">
        <f t="shared" si="214"/>
        <v>0</v>
      </c>
      <c r="AK288">
        <v>37.119999999999997</v>
      </c>
      <c r="AL288">
        <v>0</v>
      </c>
      <c r="AM288">
        <v>34.590000000000003</v>
      </c>
      <c r="AN288">
        <v>7.46</v>
      </c>
      <c r="AO288">
        <v>2.5299999999999998</v>
      </c>
      <c r="AP288">
        <v>0</v>
      </c>
      <c r="AQ288">
        <v>0.21</v>
      </c>
      <c r="AR288">
        <v>0</v>
      </c>
      <c r="AS288">
        <v>0</v>
      </c>
      <c r="AT288">
        <v>90</v>
      </c>
      <c r="AU288">
        <v>43</v>
      </c>
      <c r="AV288">
        <v>1</v>
      </c>
      <c r="AW288">
        <v>1</v>
      </c>
      <c r="AZ288">
        <v>1</v>
      </c>
      <c r="BA288">
        <v>24.82</v>
      </c>
      <c r="BB288">
        <v>9.85</v>
      </c>
      <c r="BC288">
        <v>1</v>
      </c>
      <c r="BD288" t="s">
        <v>3</v>
      </c>
      <c r="BE288" t="s">
        <v>3</v>
      </c>
      <c r="BF288" t="s">
        <v>3</v>
      </c>
      <c r="BG288" t="s">
        <v>3</v>
      </c>
      <c r="BH288">
        <v>0</v>
      </c>
      <c r="BI288">
        <v>2</v>
      </c>
      <c r="BJ288" t="s">
        <v>339</v>
      </c>
      <c r="BM288">
        <v>326</v>
      </c>
      <c r="BN288">
        <v>0</v>
      </c>
      <c r="BO288" t="s">
        <v>337</v>
      </c>
      <c r="BP288">
        <v>1</v>
      </c>
      <c r="BQ288">
        <v>40</v>
      </c>
      <c r="BR288">
        <v>0</v>
      </c>
      <c r="BS288">
        <v>24.82</v>
      </c>
      <c r="BT288">
        <v>1</v>
      </c>
      <c r="BU288">
        <v>1</v>
      </c>
      <c r="BV288">
        <v>1</v>
      </c>
      <c r="BW288">
        <v>1</v>
      </c>
      <c r="BX288">
        <v>1</v>
      </c>
      <c r="BY288" t="s">
        <v>3</v>
      </c>
      <c r="BZ288">
        <v>90</v>
      </c>
      <c r="CA288">
        <v>43</v>
      </c>
      <c r="CE288">
        <v>30</v>
      </c>
      <c r="CF288">
        <v>0</v>
      </c>
      <c r="CG288">
        <v>0</v>
      </c>
      <c r="CM288">
        <v>0</v>
      </c>
      <c r="CN288" t="s">
        <v>3</v>
      </c>
      <c r="CO288">
        <v>0</v>
      </c>
      <c r="CP288">
        <f t="shared" si="215"/>
        <v>807.01</v>
      </c>
      <c r="CQ288">
        <f t="shared" si="216"/>
        <v>0</v>
      </c>
      <c r="CR288">
        <f t="shared" si="217"/>
        <v>340.71</v>
      </c>
      <c r="CS288">
        <f t="shared" si="218"/>
        <v>185.16</v>
      </c>
      <c r="CT288">
        <f t="shared" si="219"/>
        <v>62.79</v>
      </c>
      <c r="CU288">
        <f t="shared" si="220"/>
        <v>0</v>
      </c>
      <c r="CV288">
        <f t="shared" si="221"/>
        <v>0.21</v>
      </c>
      <c r="CW288">
        <f t="shared" si="222"/>
        <v>0</v>
      </c>
      <c r="CX288">
        <f t="shared" si="222"/>
        <v>0</v>
      </c>
      <c r="CY288">
        <f>S288*(BZ288/100)</f>
        <v>113.03100000000001</v>
      </c>
      <c r="CZ288">
        <f>S288*(CA288/100)</f>
        <v>54.003700000000002</v>
      </c>
      <c r="DC288" t="s">
        <v>3</v>
      </c>
      <c r="DD288" t="s">
        <v>3</v>
      </c>
      <c r="DE288" t="s">
        <v>3</v>
      </c>
      <c r="DF288" t="s">
        <v>3</v>
      </c>
      <c r="DG288" t="s">
        <v>3</v>
      </c>
      <c r="DH288" t="s">
        <v>3</v>
      </c>
      <c r="DI288" t="s">
        <v>3</v>
      </c>
      <c r="DJ288" t="s">
        <v>3</v>
      </c>
      <c r="DK288" t="s">
        <v>3</v>
      </c>
      <c r="DL288" t="s">
        <v>3</v>
      </c>
      <c r="DM288" t="s">
        <v>3</v>
      </c>
      <c r="DN288">
        <v>112</v>
      </c>
      <c r="DO288">
        <v>70</v>
      </c>
      <c r="DP288">
        <v>1</v>
      </c>
      <c r="DQ288">
        <v>1</v>
      </c>
      <c r="DU288">
        <v>1013</v>
      </c>
      <c r="DV288" t="s">
        <v>80</v>
      </c>
      <c r="DW288" t="s">
        <v>80</v>
      </c>
      <c r="DX288">
        <v>1</v>
      </c>
      <c r="EE288">
        <v>52538946</v>
      </c>
      <c r="EF288">
        <v>40</v>
      </c>
      <c r="EG288" t="s">
        <v>202</v>
      </c>
      <c r="EH288">
        <v>0</v>
      </c>
      <c r="EI288" t="s">
        <v>3</v>
      </c>
      <c r="EJ288">
        <v>2</v>
      </c>
      <c r="EK288">
        <v>326</v>
      </c>
      <c r="EL288" t="s">
        <v>340</v>
      </c>
      <c r="EM288" t="s">
        <v>341</v>
      </c>
      <c r="EO288" t="s">
        <v>3</v>
      </c>
      <c r="EQ288">
        <v>1441792</v>
      </c>
      <c r="ER288">
        <v>37.119999999999997</v>
      </c>
      <c r="ES288">
        <v>0</v>
      </c>
      <c r="ET288">
        <v>34.590000000000003</v>
      </c>
      <c r="EU288">
        <v>7.46</v>
      </c>
      <c r="EV288">
        <v>2.5299999999999998</v>
      </c>
      <c r="EW288">
        <v>0.21</v>
      </c>
      <c r="EX288">
        <v>0</v>
      </c>
      <c r="EY288">
        <v>0</v>
      </c>
      <c r="FQ288">
        <v>0</v>
      </c>
      <c r="FR288">
        <f t="shared" si="223"/>
        <v>0</v>
      </c>
      <c r="FS288">
        <v>0</v>
      </c>
      <c r="FX288">
        <v>112</v>
      </c>
      <c r="FY288">
        <v>70</v>
      </c>
      <c r="GA288" t="s">
        <v>3</v>
      </c>
      <c r="GD288">
        <v>0</v>
      </c>
      <c r="GF288">
        <v>-883463094</v>
      </c>
      <c r="GG288">
        <v>2</v>
      </c>
      <c r="GH288">
        <v>1</v>
      </c>
      <c r="GI288">
        <v>2</v>
      </c>
      <c r="GJ288">
        <v>0</v>
      </c>
      <c r="GK288">
        <f>ROUND(R288*(S12)/100,2)</f>
        <v>581.39</v>
      </c>
      <c r="GL288">
        <f t="shared" si="224"/>
        <v>0</v>
      </c>
      <c r="GM288">
        <f t="shared" si="225"/>
        <v>1555.43</v>
      </c>
      <c r="GN288">
        <f t="shared" si="226"/>
        <v>0</v>
      </c>
      <c r="GO288">
        <f t="shared" si="227"/>
        <v>1555.43</v>
      </c>
      <c r="GP288">
        <f t="shared" si="228"/>
        <v>0</v>
      </c>
      <c r="GR288">
        <v>0</v>
      </c>
      <c r="GS288">
        <v>0</v>
      </c>
      <c r="GT288">
        <v>0</v>
      </c>
      <c r="GU288" t="s">
        <v>3</v>
      </c>
      <c r="GV288">
        <f t="shared" si="229"/>
        <v>0</v>
      </c>
      <c r="GW288">
        <v>1</v>
      </c>
      <c r="GX288">
        <f t="shared" si="230"/>
        <v>0</v>
      </c>
      <c r="HA288">
        <v>0</v>
      </c>
      <c r="HB288">
        <v>0</v>
      </c>
      <c r="HC288">
        <f t="shared" si="231"/>
        <v>0</v>
      </c>
      <c r="HE288" t="s">
        <v>3</v>
      </c>
      <c r="HF288" t="s">
        <v>3</v>
      </c>
      <c r="IK288">
        <v>0</v>
      </c>
    </row>
    <row r="289" spans="1:245" x14ac:dyDescent="0.2">
      <c r="A289">
        <v>17</v>
      </c>
      <c r="B289">
        <v>1</v>
      </c>
      <c r="E289" t="s">
        <v>342</v>
      </c>
      <c r="F289" t="s">
        <v>343</v>
      </c>
      <c r="G289" t="s">
        <v>344</v>
      </c>
      <c r="H289" t="s">
        <v>258</v>
      </c>
      <c r="I289">
        <v>2</v>
      </c>
      <c r="J289">
        <v>0</v>
      </c>
      <c r="O289">
        <f t="shared" si="198"/>
        <v>504.32</v>
      </c>
      <c r="P289">
        <f t="shared" si="199"/>
        <v>504.32</v>
      </c>
      <c r="Q289">
        <f t="shared" si="200"/>
        <v>0</v>
      </c>
      <c r="R289">
        <f t="shared" si="201"/>
        <v>0</v>
      </c>
      <c r="S289">
        <f t="shared" si="202"/>
        <v>0</v>
      </c>
      <c r="T289">
        <f t="shared" si="203"/>
        <v>0</v>
      </c>
      <c r="U289">
        <f t="shared" si="204"/>
        <v>0</v>
      </c>
      <c r="V289">
        <f t="shared" si="205"/>
        <v>0</v>
      </c>
      <c r="W289">
        <f t="shared" si="206"/>
        <v>0</v>
      </c>
      <c r="X289">
        <f t="shared" si="207"/>
        <v>0</v>
      </c>
      <c r="Y289">
        <f t="shared" si="207"/>
        <v>0</v>
      </c>
      <c r="AA289">
        <v>53286459</v>
      </c>
      <c r="AB289">
        <f t="shared" si="208"/>
        <v>252.16</v>
      </c>
      <c r="AC289">
        <f t="shared" si="209"/>
        <v>252.16</v>
      </c>
      <c r="AD289">
        <f t="shared" si="210"/>
        <v>0</v>
      </c>
      <c r="AE289">
        <f t="shared" si="211"/>
        <v>0</v>
      </c>
      <c r="AF289">
        <f t="shared" si="211"/>
        <v>0</v>
      </c>
      <c r="AG289">
        <f t="shared" si="212"/>
        <v>0</v>
      </c>
      <c r="AH289">
        <f t="shared" si="213"/>
        <v>0</v>
      </c>
      <c r="AI289">
        <f t="shared" si="213"/>
        <v>0</v>
      </c>
      <c r="AJ289">
        <f t="shared" si="214"/>
        <v>0</v>
      </c>
      <c r="AK289">
        <v>252.16</v>
      </c>
      <c r="AL289">
        <v>252.16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1</v>
      </c>
      <c r="AW289">
        <v>1</v>
      </c>
      <c r="AZ289">
        <v>1</v>
      </c>
      <c r="BA289">
        <v>1</v>
      </c>
      <c r="BB289">
        <v>1</v>
      </c>
      <c r="BC289">
        <v>1</v>
      </c>
      <c r="BD289" t="s">
        <v>3</v>
      </c>
      <c r="BE289" t="s">
        <v>3</v>
      </c>
      <c r="BF289" t="s">
        <v>3</v>
      </c>
      <c r="BG289" t="s">
        <v>3</v>
      </c>
      <c r="BH289">
        <v>3</v>
      </c>
      <c r="BI289">
        <v>2</v>
      </c>
      <c r="BJ289" t="s">
        <v>345</v>
      </c>
      <c r="BM289">
        <v>1618</v>
      </c>
      <c r="BN289">
        <v>0</v>
      </c>
      <c r="BO289" t="s">
        <v>3</v>
      </c>
      <c r="BP289">
        <v>0</v>
      </c>
      <c r="BQ289">
        <v>201</v>
      </c>
      <c r="BR289">
        <v>0</v>
      </c>
      <c r="BS289">
        <v>1</v>
      </c>
      <c r="BT289">
        <v>1</v>
      </c>
      <c r="BU289">
        <v>1</v>
      </c>
      <c r="BV289">
        <v>1</v>
      </c>
      <c r="BW289">
        <v>1</v>
      </c>
      <c r="BX289">
        <v>1</v>
      </c>
      <c r="BY289" t="s">
        <v>3</v>
      </c>
      <c r="BZ289">
        <v>0</v>
      </c>
      <c r="CA289">
        <v>0</v>
      </c>
      <c r="CE289">
        <v>30</v>
      </c>
      <c r="CF289">
        <v>0</v>
      </c>
      <c r="CG289">
        <v>0</v>
      </c>
      <c r="CM289">
        <v>0</v>
      </c>
      <c r="CN289" t="s">
        <v>3</v>
      </c>
      <c r="CO289">
        <v>0</v>
      </c>
      <c r="CP289">
        <f t="shared" si="215"/>
        <v>504.32</v>
      </c>
      <c r="CQ289">
        <f t="shared" si="216"/>
        <v>252.16</v>
      </c>
      <c r="CR289">
        <f t="shared" si="217"/>
        <v>0</v>
      </c>
      <c r="CS289">
        <f t="shared" si="218"/>
        <v>0</v>
      </c>
      <c r="CT289">
        <f t="shared" si="219"/>
        <v>0</v>
      </c>
      <c r="CU289">
        <f t="shared" si="220"/>
        <v>0</v>
      </c>
      <c r="CV289">
        <f t="shared" si="221"/>
        <v>0</v>
      </c>
      <c r="CW289">
        <f t="shared" si="222"/>
        <v>0</v>
      </c>
      <c r="CX289">
        <f t="shared" si="222"/>
        <v>0</v>
      </c>
      <c r="CY289">
        <f>((S289*BZ289)/100)</f>
        <v>0</v>
      </c>
      <c r="CZ289">
        <f>((S289*CA289)/100)</f>
        <v>0</v>
      </c>
      <c r="DC289" t="s">
        <v>3</v>
      </c>
      <c r="DD289" t="s">
        <v>3</v>
      </c>
      <c r="DE289" t="s">
        <v>3</v>
      </c>
      <c r="DF289" t="s">
        <v>3</v>
      </c>
      <c r="DG289" t="s">
        <v>3</v>
      </c>
      <c r="DH289" t="s">
        <v>3</v>
      </c>
      <c r="DI289" t="s">
        <v>3</v>
      </c>
      <c r="DJ289" t="s">
        <v>3</v>
      </c>
      <c r="DK289" t="s">
        <v>3</v>
      </c>
      <c r="DL289" t="s">
        <v>3</v>
      </c>
      <c r="DM289" t="s">
        <v>3</v>
      </c>
      <c r="DN289">
        <v>0</v>
      </c>
      <c r="DO289">
        <v>0</v>
      </c>
      <c r="DP289">
        <v>1</v>
      </c>
      <c r="DQ289">
        <v>1</v>
      </c>
      <c r="DU289">
        <v>1010</v>
      </c>
      <c r="DV289" t="s">
        <v>258</v>
      </c>
      <c r="DW289" t="s">
        <v>258</v>
      </c>
      <c r="DX289">
        <v>1</v>
      </c>
      <c r="EE289">
        <v>52540238</v>
      </c>
      <c r="EF289">
        <v>201</v>
      </c>
      <c r="EG289" t="s">
        <v>237</v>
      </c>
      <c r="EH289">
        <v>0</v>
      </c>
      <c r="EI289" t="s">
        <v>3</v>
      </c>
      <c r="EJ289">
        <v>2</v>
      </c>
      <c r="EK289">
        <v>1618</v>
      </c>
      <c r="EL289" t="s">
        <v>238</v>
      </c>
      <c r="EM289" t="s">
        <v>239</v>
      </c>
      <c r="EO289" t="s">
        <v>3</v>
      </c>
      <c r="EQ289">
        <v>131072</v>
      </c>
      <c r="ER289">
        <v>252.16</v>
      </c>
      <c r="ES289">
        <v>252.16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FQ289">
        <v>0</v>
      </c>
      <c r="FR289">
        <f t="shared" si="223"/>
        <v>0</v>
      </c>
      <c r="FS289">
        <v>0</v>
      </c>
      <c r="FX289">
        <v>0</v>
      </c>
      <c r="FY289">
        <v>0</v>
      </c>
      <c r="GA289" t="s">
        <v>3</v>
      </c>
      <c r="GD289">
        <v>0</v>
      </c>
      <c r="GF289">
        <v>1367392013</v>
      </c>
      <c r="GG289">
        <v>2</v>
      </c>
      <c r="GH289">
        <v>1</v>
      </c>
      <c r="GI289">
        <v>-2</v>
      </c>
      <c r="GJ289">
        <v>0</v>
      </c>
      <c r="GK289">
        <f>ROUND(R289*(R12)/100,2)</f>
        <v>0</v>
      </c>
      <c r="GL289">
        <f t="shared" si="224"/>
        <v>0</v>
      </c>
      <c r="GM289">
        <f t="shared" si="225"/>
        <v>504.32</v>
      </c>
      <c r="GN289">
        <f t="shared" si="226"/>
        <v>0</v>
      </c>
      <c r="GO289">
        <f t="shared" si="227"/>
        <v>504.32</v>
      </c>
      <c r="GP289">
        <f t="shared" si="228"/>
        <v>0</v>
      </c>
      <c r="GR289">
        <v>0</v>
      </c>
      <c r="GS289">
        <v>0</v>
      </c>
      <c r="GT289">
        <v>0</v>
      </c>
      <c r="GU289" t="s">
        <v>3</v>
      </c>
      <c r="GV289">
        <f t="shared" si="229"/>
        <v>0</v>
      </c>
      <c r="GW289">
        <v>1</v>
      </c>
      <c r="GX289">
        <f t="shared" si="230"/>
        <v>0</v>
      </c>
      <c r="HA289">
        <v>0</v>
      </c>
      <c r="HB289">
        <v>0</v>
      </c>
      <c r="HC289">
        <f t="shared" si="231"/>
        <v>0</v>
      </c>
      <c r="HE289" t="s">
        <v>3</v>
      </c>
      <c r="HF289" t="s">
        <v>3</v>
      </c>
      <c r="IK289">
        <v>0</v>
      </c>
    </row>
    <row r="290" spans="1:245" x14ac:dyDescent="0.2">
      <c r="A290">
        <v>17</v>
      </c>
      <c r="B290">
        <v>1</v>
      </c>
      <c r="E290" t="s">
        <v>342</v>
      </c>
      <c r="F290" t="s">
        <v>343</v>
      </c>
      <c r="G290" t="s">
        <v>344</v>
      </c>
      <c r="H290" t="s">
        <v>258</v>
      </c>
      <c r="I290">
        <v>2</v>
      </c>
      <c r="J290">
        <v>0</v>
      </c>
      <c r="O290">
        <f t="shared" si="198"/>
        <v>948.12</v>
      </c>
      <c r="P290">
        <f t="shared" si="199"/>
        <v>948.12</v>
      </c>
      <c r="Q290">
        <f t="shared" si="200"/>
        <v>0</v>
      </c>
      <c r="R290">
        <f t="shared" si="201"/>
        <v>0</v>
      </c>
      <c r="S290">
        <f t="shared" si="202"/>
        <v>0</v>
      </c>
      <c r="T290">
        <f t="shared" si="203"/>
        <v>0</v>
      </c>
      <c r="U290">
        <f t="shared" si="204"/>
        <v>0</v>
      </c>
      <c r="V290">
        <f t="shared" si="205"/>
        <v>0</v>
      </c>
      <c r="W290">
        <f t="shared" si="206"/>
        <v>0</v>
      </c>
      <c r="X290">
        <f t="shared" si="207"/>
        <v>0</v>
      </c>
      <c r="Y290">
        <f t="shared" si="207"/>
        <v>0</v>
      </c>
      <c r="AA290">
        <v>53286460</v>
      </c>
      <c r="AB290">
        <f t="shared" si="208"/>
        <v>252.16</v>
      </c>
      <c r="AC290">
        <f t="shared" si="209"/>
        <v>252.16</v>
      </c>
      <c r="AD290">
        <f t="shared" si="210"/>
        <v>0</v>
      </c>
      <c r="AE290">
        <f t="shared" si="211"/>
        <v>0</v>
      </c>
      <c r="AF290">
        <f t="shared" si="211"/>
        <v>0</v>
      </c>
      <c r="AG290">
        <f t="shared" si="212"/>
        <v>0</v>
      </c>
      <c r="AH290">
        <f t="shared" si="213"/>
        <v>0</v>
      </c>
      <c r="AI290">
        <f t="shared" si="213"/>
        <v>0</v>
      </c>
      <c r="AJ290">
        <f t="shared" si="214"/>
        <v>0</v>
      </c>
      <c r="AK290">
        <v>252.16</v>
      </c>
      <c r="AL290">
        <v>252.16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1</v>
      </c>
      <c r="AW290">
        <v>1</v>
      </c>
      <c r="AZ290">
        <v>1</v>
      </c>
      <c r="BA290">
        <v>1</v>
      </c>
      <c r="BB290">
        <v>1</v>
      </c>
      <c r="BC290">
        <v>1.88</v>
      </c>
      <c r="BD290" t="s">
        <v>3</v>
      </c>
      <c r="BE290" t="s">
        <v>3</v>
      </c>
      <c r="BF290" t="s">
        <v>3</v>
      </c>
      <c r="BG290" t="s">
        <v>3</v>
      </c>
      <c r="BH290">
        <v>3</v>
      </c>
      <c r="BI290">
        <v>2</v>
      </c>
      <c r="BJ290" t="s">
        <v>345</v>
      </c>
      <c r="BM290">
        <v>1618</v>
      </c>
      <c r="BN290">
        <v>0</v>
      </c>
      <c r="BO290" t="s">
        <v>343</v>
      </c>
      <c r="BP290">
        <v>1</v>
      </c>
      <c r="BQ290">
        <v>201</v>
      </c>
      <c r="BR290">
        <v>0</v>
      </c>
      <c r="BS290">
        <v>1</v>
      </c>
      <c r="BT290">
        <v>1</v>
      </c>
      <c r="BU290">
        <v>1</v>
      </c>
      <c r="BV290">
        <v>1</v>
      </c>
      <c r="BW290">
        <v>1</v>
      </c>
      <c r="BX290">
        <v>1</v>
      </c>
      <c r="BY290" t="s">
        <v>3</v>
      </c>
      <c r="BZ290">
        <v>0</v>
      </c>
      <c r="CA290">
        <v>0</v>
      </c>
      <c r="CE290">
        <v>30</v>
      </c>
      <c r="CF290">
        <v>0</v>
      </c>
      <c r="CG290">
        <v>0</v>
      </c>
      <c r="CM290">
        <v>0</v>
      </c>
      <c r="CN290" t="s">
        <v>3</v>
      </c>
      <c r="CO290">
        <v>0</v>
      </c>
      <c r="CP290">
        <f t="shared" si="215"/>
        <v>948.12</v>
      </c>
      <c r="CQ290">
        <f t="shared" si="216"/>
        <v>474.06</v>
      </c>
      <c r="CR290">
        <f t="shared" si="217"/>
        <v>0</v>
      </c>
      <c r="CS290">
        <f t="shared" si="218"/>
        <v>0</v>
      </c>
      <c r="CT290">
        <f t="shared" si="219"/>
        <v>0</v>
      </c>
      <c r="CU290">
        <f t="shared" si="220"/>
        <v>0</v>
      </c>
      <c r="CV290">
        <f t="shared" si="221"/>
        <v>0</v>
      </c>
      <c r="CW290">
        <f t="shared" si="222"/>
        <v>0</v>
      </c>
      <c r="CX290">
        <f t="shared" si="222"/>
        <v>0</v>
      </c>
      <c r="CY290">
        <f>S290*(BZ290/100)</f>
        <v>0</v>
      </c>
      <c r="CZ290">
        <f>S290*(CA290/100)</f>
        <v>0</v>
      </c>
      <c r="DC290" t="s">
        <v>3</v>
      </c>
      <c r="DD290" t="s">
        <v>3</v>
      </c>
      <c r="DE290" t="s">
        <v>3</v>
      </c>
      <c r="DF290" t="s">
        <v>3</v>
      </c>
      <c r="DG290" t="s">
        <v>3</v>
      </c>
      <c r="DH290" t="s">
        <v>3</v>
      </c>
      <c r="DI290" t="s">
        <v>3</v>
      </c>
      <c r="DJ290" t="s">
        <v>3</v>
      </c>
      <c r="DK290" t="s">
        <v>3</v>
      </c>
      <c r="DL290" t="s">
        <v>3</v>
      </c>
      <c r="DM290" t="s">
        <v>3</v>
      </c>
      <c r="DN290">
        <v>0</v>
      </c>
      <c r="DO290">
        <v>0</v>
      </c>
      <c r="DP290">
        <v>1</v>
      </c>
      <c r="DQ290">
        <v>1</v>
      </c>
      <c r="DU290">
        <v>1010</v>
      </c>
      <c r="DV290" t="s">
        <v>258</v>
      </c>
      <c r="DW290" t="s">
        <v>258</v>
      </c>
      <c r="DX290">
        <v>1</v>
      </c>
      <c r="EE290">
        <v>52540238</v>
      </c>
      <c r="EF290">
        <v>201</v>
      </c>
      <c r="EG290" t="s">
        <v>237</v>
      </c>
      <c r="EH290">
        <v>0</v>
      </c>
      <c r="EI290" t="s">
        <v>3</v>
      </c>
      <c r="EJ290">
        <v>2</v>
      </c>
      <c r="EK290">
        <v>1618</v>
      </c>
      <c r="EL290" t="s">
        <v>238</v>
      </c>
      <c r="EM290" t="s">
        <v>239</v>
      </c>
      <c r="EO290" t="s">
        <v>3</v>
      </c>
      <c r="EQ290">
        <v>131072</v>
      </c>
      <c r="ER290">
        <v>252.16</v>
      </c>
      <c r="ES290">
        <v>252.16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0</v>
      </c>
      <c r="FQ290">
        <v>0</v>
      </c>
      <c r="FR290">
        <f t="shared" si="223"/>
        <v>0</v>
      </c>
      <c r="FS290">
        <v>0</v>
      </c>
      <c r="FX290">
        <v>0</v>
      </c>
      <c r="FY290">
        <v>0</v>
      </c>
      <c r="GA290" t="s">
        <v>3</v>
      </c>
      <c r="GD290">
        <v>0</v>
      </c>
      <c r="GF290">
        <v>1367392013</v>
      </c>
      <c r="GG290">
        <v>2</v>
      </c>
      <c r="GH290">
        <v>1</v>
      </c>
      <c r="GI290">
        <v>2</v>
      </c>
      <c r="GJ290">
        <v>0</v>
      </c>
      <c r="GK290">
        <f>ROUND(R290*(S12)/100,2)</f>
        <v>0</v>
      </c>
      <c r="GL290">
        <f t="shared" si="224"/>
        <v>0</v>
      </c>
      <c r="GM290">
        <f t="shared" si="225"/>
        <v>948.12</v>
      </c>
      <c r="GN290">
        <f t="shared" si="226"/>
        <v>0</v>
      </c>
      <c r="GO290">
        <f t="shared" si="227"/>
        <v>948.12</v>
      </c>
      <c r="GP290">
        <f t="shared" si="228"/>
        <v>0</v>
      </c>
      <c r="GR290">
        <v>0</v>
      </c>
      <c r="GS290">
        <v>0</v>
      </c>
      <c r="GT290">
        <v>0</v>
      </c>
      <c r="GU290" t="s">
        <v>3</v>
      </c>
      <c r="GV290">
        <f t="shared" si="229"/>
        <v>0</v>
      </c>
      <c r="GW290">
        <v>1</v>
      </c>
      <c r="GX290">
        <f t="shared" si="230"/>
        <v>0</v>
      </c>
      <c r="HA290">
        <v>0</v>
      </c>
      <c r="HB290">
        <v>0</v>
      </c>
      <c r="HC290">
        <f t="shared" si="231"/>
        <v>0</v>
      </c>
      <c r="HE290" t="s">
        <v>3</v>
      </c>
      <c r="HF290" t="s">
        <v>3</v>
      </c>
      <c r="IK290">
        <v>0</v>
      </c>
    </row>
    <row r="291" spans="1:245" x14ac:dyDescent="0.2">
      <c r="A291">
        <v>17</v>
      </c>
      <c r="B291">
        <v>1</v>
      </c>
      <c r="E291" t="s">
        <v>346</v>
      </c>
      <c r="F291" t="s">
        <v>347</v>
      </c>
      <c r="G291" t="s">
        <v>348</v>
      </c>
      <c r="H291" t="s">
        <v>299</v>
      </c>
      <c r="I291">
        <v>2</v>
      </c>
      <c r="J291">
        <v>0</v>
      </c>
      <c r="O291">
        <f t="shared" si="198"/>
        <v>48.18</v>
      </c>
      <c r="P291">
        <f t="shared" si="199"/>
        <v>48.18</v>
      </c>
      <c r="Q291">
        <f t="shared" si="200"/>
        <v>0</v>
      </c>
      <c r="R291">
        <f t="shared" si="201"/>
        <v>0</v>
      </c>
      <c r="S291">
        <f t="shared" si="202"/>
        <v>0</v>
      </c>
      <c r="T291">
        <f t="shared" si="203"/>
        <v>0</v>
      </c>
      <c r="U291">
        <f t="shared" si="204"/>
        <v>0</v>
      </c>
      <c r="V291">
        <f t="shared" si="205"/>
        <v>0</v>
      </c>
      <c r="W291">
        <f t="shared" si="206"/>
        <v>0</v>
      </c>
      <c r="X291">
        <f t="shared" si="207"/>
        <v>0</v>
      </c>
      <c r="Y291">
        <f t="shared" si="207"/>
        <v>0</v>
      </c>
      <c r="AA291">
        <v>53286459</v>
      </c>
      <c r="AB291">
        <f t="shared" si="208"/>
        <v>24.09</v>
      </c>
      <c r="AC291">
        <f t="shared" si="209"/>
        <v>24.09</v>
      </c>
      <c r="AD291">
        <f t="shared" si="210"/>
        <v>0</v>
      </c>
      <c r="AE291">
        <f t="shared" si="211"/>
        <v>0</v>
      </c>
      <c r="AF291">
        <f t="shared" si="211"/>
        <v>0</v>
      </c>
      <c r="AG291">
        <f t="shared" si="212"/>
        <v>0</v>
      </c>
      <c r="AH291">
        <f t="shared" si="213"/>
        <v>0</v>
      </c>
      <c r="AI291">
        <f t="shared" si="213"/>
        <v>0</v>
      </c>
      <c r="AJ291">
        <f t="shared" si="214"/>
        <v>0</v>
      </c>
      <c r="AK291">
        <v>24.09</v>
      </c>
      <c r="AL291">
        <v>24.09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1</v>
      </c>
      <c r="AW291">
        <v>1</v>
      </c>
      <c r="AZ291">
        <v>1</v>
      </c>
      <c r="BA291">
        <v>1</v>
      </c>
      <c r="BB291">
        <v>1</v>
      </c>
      <c r="BC291">
        <v>1</v>
      </c>
      <c r="BD291" t="s">
        <v>3</v>
      </c>
      <c r="BE291" t="s">
        <v>3</v>
      </c>
      <c r="BF291" t="s">
        <v>3</v>
      </c>
      <c r="BG291" t="s">
        <v>3</v>
      </c>
      <c r="BH291">
        <v>3</v>
      </c>
      <c r="BI291">
        <v>2</v>
      </c>
      <c r="BJ291" t="s">
        <v>349</v>
      </c>
      <c r="BM291">
        <v>1618</v>
      </c>
      <c r="BN291">
        <v>0</v>
      </c>
      <c r="BO291" t="s">
        <v>3</v>
      </c>
      <c r="BP291">
        <v>0</v>
      </c>
      <c r="BQ291">
        <v>201</v>
      </c>
      <c r="BR291">
        <v>0</v>
      </c>
      <c r="BS291">
        <v>1</v>
      </c>
      <c r="BT291">
        <v>1</v>
      </c>
      <c r="BU291">
        <v>1</v>
      </c>
      <c r="BV291">
        <v>1</v>
      </c>
      <c r="BW291">
        <v>1</v>
      </c>
      <c r="BX291">
        <v>1</v>
      </c>
      <c r="BY291" t="s">
        <v>3</v>
      </c>
      <c r="BZ291">
        <v>0</v>
      </c>
      <c r="CA291">
        <v>0</v>
      </c>
      <c r="CE291">
        <v>30</v>
      </c>
      <c r="CF291">
        <v>0</v>
      </c>
      <c r="CG291">
        <v>0</v>
      </c>
      <c r="CM291">
        <v>0</v>
      </c>
      <c r="CN291" t="s">
        <v>3</v>
      </c>
      <c r="CO291">
        <v>0</v>
      </c>
      <c r="CP291">
        <f t="shared" si="215"/>
        <v>48.18</v>
      </c>
      <c r="CQ291">
        <f t="shared" si="216"/>
        <v>24.09</v>
      </c>
      <c r="CR291">
        <f t="shared" si="217"/>
        <v>0</v>
      </c>
      <c r="CS291">
        <f t="shared" si="218"/>
        <v>0</v>
      </c>
      <c r="CT291">
        <f t="shared" si="219"/>
        <v>0</v>
      </c>
      <c r="CU291">
        <f t="shared" si="220"/>
        <v>0</v>
      </c>
      <c r="CV291">
        <f t="shared" si="221"/>
        <v>0</v>
      </c>
      <c r="CW291">
        <f t="shared" si="222"/>
        <v>0</v>
      </c>
      <c r="CX291">
        <f t="shared" si="222"/>
        <v>0</v>
      </c>
      <c r="CY291">
        <f>((S291*BZ291)/100)</f>
        <v>0</v>
      </c>
      <c r="CZ291">
        <f>((S291*CA291)/100)</f>
        <v>0</v>
      </c>
      <c r="DC291" t="s">
        <v>3</v>
      </c>
      <c r="DD291" t="s">
        <v>3</v>
      </c>
      <c r="DE291" t="s">
        <v>3</v>
      </c>
      <c r="DF291" t="s">
        <v>3</v>
      </c>
      <c r="DG291" t="s">
        <v>3</v>
      </c>
      <c r="DH291" t="s">
        <v>3</v>
      </c>
      <c r="DI291" t="s">
        <v>3</v>
      </c>
      <c r="DJ291" t="s">
        <v>3</v>
      </c>
      <c r="DK291" t="s">
        <v>3</v>
      </c>
      <c r="DL291" t="s">
        <v>3</v>
      </c>
      <c r="DM291" t="s">
        <v>3</v>
      </c>
      <c r="DN291">
        <v>0</v>
      </c>
      <c r="DO291">
        <v>0</v>
      </c>
      <c r="DP291">
        <v>1</v>
      </c>
      <c r="DQ291">
        <v>1</v>
      </c>
      <c r="DU291">
        <v>1003</v>
      </c>
      <c r="DV291" t="s">
        <v>299</v>
      </c>
      <c r="DW291" t="s">
        <v>299</v>
      </c>
      <c r="DX291">
        <v>1</v>
      </c>
      <c r="EE291">
        <v>52540238</v>
      </c>
      <c r="EF291">
        <v>201</v>
      </c>
      <c r="EG291" t="s">
        <v>237</v>
      </c>
      <c r="EH291">
        <v>0</v>
      </c>
      <c r="EI291" t="s">
        <v>3</v>
      </c>
      <c r="EJ291">
        <v>2</v>
      </c>
      <c r="EK291">
        <v>1618</v>
      </c>
      <c r="EL291" t="s">
        <v>238</v>
      </c>
      <c r="EM291" t="s">
        <v>239</v>
      </c>
      <c r="EO291" t="s">
        <v>3</v>
      </c>
      <c r="EQ291">
        <v>131072</v>
      </c>
      <c r="ER291">
        <v>24.09</v>
      </c>
      <c r="ES291">
        <v>24.09</v>
      </c>
      <c r="ET291">
        <v>0</v>
      </c>
      <c r="EU291">
        <v>0</v>
      </c>
      <c r="EV291">
        <v>0</v>
      </c>
      <c r="EW291">
        <v>0</v>
      </c>
      <c r="EX291">
        <v>0</v>
      </c>
      <c r="EY291">
        <v>0</v>
      </c>
      <c r="FQ291">
        <v>0</v>
      </c>
      <c r="FR291">
        <f t="shared" si="223"/>
        <v>0</v>
      </c>
      <c r="FS291">
        <v>0</v>
      </c>
      <c r="FX291">
        <v>0</v>
      </c>
      <c r="FY291">
        <v>0</v>
      </c>
      <c r="GA291" t="s">
        <v>3</v>
      </c>
      <c r="GD291">
        <v>0</v>
      </c>
      <c r="GF291">
        <v>1317438148</v>
      </c>
      <c r="GG291">
        <v>2</v>
      </c>
      <c r="GH291">
        <v>1</v>
      </c>
      <c r="GI291">
        <v>-2</v>
      </c>
      <c r="GJ291">
        <v>0</v>
      </c>
      <c r="GK291">
        <f>ROUND(R291*(R12)/100,2)</f>
        <v>0</v>
      </c>
      <c r="GL291">
        <f t="shared" si="224"/>
        <v>0</v>
      </c>
      <c r="GM291">
        <f t="shared" si="225"/>
        <v>48.18</v>
      </c>
      <c r="GN291">
        <f t="shared" si="226"/>
        <v>0</v>
      </c>
      <c r="GO291">
        <f t="shared" si="227"/>
        <v>48.18</v>
      </c>
      <c r="GP291">
        <f t="shared" si="228"/>
        <v>0</v>
      </c>
      <c r="GR291">
        <v>0</v>
      </c>
      <c r="GS291">
        <v>0</v>
      </c>
      <c r="GT291">
        <v>0</v>
      </c>
      <c r="GU291" t="s">
        <v>3</v>
      </c>
      <c r="GV291">
        <f t="shared" si="229"/>
        <v>0</v>
      </c>
      <c r="GW291">
        <v>1</v>
      </c>
      <c r="GX291">
        <f t="shared" si="230"/>
        <v>0</v>
      </c>
      <c r="HA291">
        <v>0</v>
      </c>
      <c r="HB291">
        <v>0</v>
      </c>
      <c r="HC291">
        <f t="shared" si="231"/>
        <v>0</v>
      </c>
      <c r="HE291" t="s">
        <v>3</v>
      </c>
      <c r="HF291" t="s">
        <v>3</v>
      </c>
      <c r="IK291">
        <v>0</v>
      </c>
    </row>
    <row r="292" spans="1:245" x14ac:dyDescent="0.2">
      <c r="A292">
        <v>17</v>
      </c>
      <c r="B292">
        <v>1</v>
      </c>
      <c r="E292" t="s">
        <v>346</v>
      </c>
      <c r="F292" t="s">
        <v>347</v>
      </c>
      <c r="G292" t="s">
        <v>348</v>
      </c>
      <c r="H292" t="s">
        <v>299</v>
      </c>
      <c r="I292">
        <v>2</v>
      </c>
      <c r="J292">
        <v>0</v>
      </c>
      <c r="O292">
        <f t="shared" si="198"/>
        <v>135.87</v>
      </c>
      <c r="P292">
        <f t="shared" si="199"/>
        <v>135.87</v>
      </c>
      <c r="Q292">
        <f t="shared" si="200"/>
        <v>0</v>
      </c>
      <c r="R292">
        <f t="shared" si="201"/>
        <v>0</v>
      </c>
      <c r="S292">
        <f t="shared" si="202"/>
        <v>0</v>
      </c>
      <c r="T292">
        <f t="shared" si="203"/>
        <v>0</v>
      </c>
      <c r="U292">
        <f t="shared" si="204"/>
        <v>0</v>
      </c>
      <c r="V292">
        <f t="shared" si="205"/>
        <v>0</v>
      </c>
      <c r="W292">
        <f t="shared" si="206"/>
        <v>0</v>
      </c>
      <c r="X292">
        <f t="shared" si="207"/>
        <v>0</v>
      </c>
      <c r="Y292">
        <f t="shared" si="207"/>
        <v>0</v>
      </c>
      <c r="AA292">
        <v>53286460</v>
      </c>
      <c r="AB292">
        <f t="shared" si="208"/>
        <v>24.09</v>
      </c>
      <c r="AC292">
        <f t="shared" si="209"/>
        <v>24.09</v>
      </c>
      <c r="AD292">
        <f t="shared" si="210"/>
        <v>0</v>
      </c>
      <c r="AE292">
        <f t="shared" si="211"/>
        <v>0</v>
      </c>
      <c r="AF292">
        <f t="shared" si="211"/>
        <v>0</v>
      </c>
      <c r="AG292">
        <f t="shared" si="212"/>
        <v>0</v>
      </c>
      <c r="AH292">
        <f t="shared" si="213"/>
        <v>0</v>
      </c>
      <c r="AI292">
        <f t="shared" si="213"/>
        <v>0</v>
      </c>
      <c r="AJ292">
        <f t="shared" si="214"/>
        <v>0</v>
      </c>
      <c r="AK292">
        <v>24.09</v>
      </c>
      <c r="AL292">
        <v>24.09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1</v>
      </c>
      <c r="AW292">
        <v>1</v>
      </c>
      <c r="AZ292">
        <v>1</v>
      </c>
      <c r="BA292">
        <v>1</v>
      </c>
      <c r="BB292">
        <v>1</v>
      </c>
      <c r="BC292">
        <v>2.82</v>
      </c>
      <c r="BD292" t="s">
        <v>3</v>
      </c>
      <c r="BE292" t="s">
        <v>3</v>
      </c>
      <c r="BF292" t="s">
        <v>3</v>
      </c>
      <c r="BG292" t="s">
        <v>3</v>
      </c>
      <c r="BH292">
        <v>3</v>
      </c>
      <c r="BI292">
        <v>2</v>
      </c>
      <c r="BJ292" t="s">
        <v>349</v>
      </c>
      <c r="BM292">
        <v>1618</v>
      </c>
      <c r="BN292">
        <v>0</v>
      </c>
      <c r="BO292" t="s">
        <v>347</v>
      </c>
      <c r="BP292">
        <v>1</v>
      </c>
      <c r="BQ292">
        <v>201</v>
      </c>
      <c r="BR292">
        <v>0</v>
      </c>
      <c r="BS292">
        <v>1</v>
      </c>
      <c r="BT292">
        <v>1</v>
      </c>
      <c r="BU292">
        <v>1</v>
      </c>
      <c r="BV292">
        <v>1</v>
      </c>
      <c r="BW292">
        <v>1</v>
      </c>
      <c r="BX292">
        <v>1</v>
      </c>
      <c r="BY292" t="s">
        <v>3</v>
      </c>
      <c r="BZ292">
        <v>0</v>
      </c>
      <c r="CA292">
        <v>0</v>
      </c>
      <c r="CE292">
        <v>30</v>
      </c>
      <c r="CF292">
        <v>0</v>
      </c>
      <c r="CG292">
        <v>0</v>
      </c>
      <c r="CM292">
        <v>0</v>
      </c>
      <c r="CN292" t="s">
        <v>3</v>
      </c>
      <c r="CO292">
        <v>0</v>
      </c>
      <c r="CP292">
        <f t="shared" si="215"/>
        <v>135.87</v>
      </c>
      <c r="CQ292">
        <f t="shared" si="216"/>
        <v>67.930000000000007</v>
      </c>
      <c r="CR292">
        <f t="shared" si="217"/>
        <v>0</v>
      </c>
      <c r="CS292">
        <f t="shared" si="218"/>
        <v>0</v>
      </c>
      <c r="CT292">
        <f t="shared" si="219"/>
        <v>0</v>
      </c>
      <c r="CU292">
        <f t="shared" si="220"/>
        <v>0</v>
      </c>
      <c r="CV292">
        <f t="shared" si="221"/>
        <v>0</v>
      </c>
      <c r="CW292">
        <f t="shared" si="222"/>
        <v>0</v>
      </c>
      <c r="CX292">
        <f t="shared" si="222"/>
        <v>0</v>
      </c>
      <c r="CY292">
        <f>S292*(BZ292/100)</f>
        <v>0</v>
      </c>
      <c r="CZ292">
        <f>S292*(CA292/100)</f>
        <v>0</v>
      </c>
      <c r="DC292" t="s">
        <v>3</v>
      </c>
      <c r="DD292" t="s">
        <v>3</v>
      </c>
      <c r="DE292" t="s">
        <v>3</v>
      </c>
      <c r="DF292" t="s">
        <v>3</v>
      </c>
      <c r="DG292" t="s">
        <v>3</v>
      </c>
      <c r="DH292" t="s">
        <v>3</v>
      </c>
      <c r="DI292" t="s">
        <v>3</v>
      </c>
      <c r="DJ292" t="s">
        <v>3</v>
      </c>
      <c r="DK292" t="s">
        <v>3</v>
      </c>
      <c r="DL292" t="s">
        <v>3</v>
      </c>
      <c r="DM292" t="s">
        <v>3</v>
      </c>
      <c r="DN292">
        <v>0</v>
      </c>
      <c r="DO292">
        <v>0</v>
      </c>
      <c r="DP292">
        <v>1</v>
      </c>
      <c r="DQ292">
        <v>1</v>
      </c>
      <c r="DU292">
        <v>1003</v>
      </c>
      <c r="DV292" t="s">
        <v>299</v>
      </c>
      <c r="DW292" t="s">
        <v>299</v>
      </c>
      <c r="DX292">
        <v>1</v>
      </c>
      <c r="EE292">
        <v>52540238</v>
      </c>
      <c r="EF292">
        <v>201</v>
      </c>
      <c r="EG292" t="s">
        <v>237</v>
      </c>
      <c r="EH292">
        <v>0</v>
      </c>
      <c r="EI292" t="s">
        <v>3</v>
      </c>
      <c r="EJ292">
        <v>2</v>
      </c>
      <c r="EK292">
        <v>1618</v>
      </c>
      <c r="EL292" t="s">
        <v>238</v>
      </c>
      <c r="EM292" t="s">
        <v>239</v>
      </c>
      <c r="EO292" t="s">
        <v>3</v>
      </c>
      <c r="EQ292">
        <v>131072</v>
      </c>
      <c r="ER292">
        <v>24.09</v>
      </c>
      <c r="ES292">
        <v>24.09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FQ292">
        <v>0</v>
      </c>
      <c r="FR292">
        <f t="shared" si="223"/>
        <v>0</v>
      </c>
      <c r="FS292">
        <v>0</v>
      </c>
      <c r="FX292">
        <v>0</v>
      </c>
      <c r="FY292">
        <v>0</v>
      </c>
      <c r="GA292" t="s">
        <v>3</v>
      </c>
      <c r="GD292">
        <v>0</v>
      </c>
      <c r="GF292">
        <v>1317438148</v>
      </c>
      <c r="GG292">
        <v>2</v>
      </c>
      <c r="GH292">
        <v>1</v>
      </c>
      <c r="GI292">
        <v>2</v>
      </c>
      <c r="GJ292">
        <v>0</v>
      </c>
      <c r="GK292">
        <f>ROUND(R292*(S12)/100,2)</f>
        <v>0</v>
      </c>
      <c r="GL292">
        <f t="shared" si="224"/>
        <v>0</v>
      </c>
      <c r="GM292">
        <f t="shared" si="225"/>
        <v>135.87</v>
      </c>
      <c r="GN292">
        <f t="shared" si="226"/>
        <v>0</v>
      </c>
      <c r="GO292">
        <f t="shared" si="227"/>
        <v>135.87</v>
      </c>
      <c r="GP292">
        <f t="shared" si="228"/>
        <v>0</v>
      </c>
      <c r="GR292">
        <v>0</v>
      </c>
      <c r="GS292">
        <v>0</v>
      </c>
      <c r="GT292">
        <v>0</v>
      </c>
      <c r="GU292" t="s">
        <v>3</v>
      </c>
      <c r="GV292">
        <f t="shared" si="229"/>
        <v>0</v>
      </c>
      <c r="GW292">
        <v>1</v>
      </c>
      <c r="GX292">
        <f t="shared" si="230"/>
        <v>0</v>
      </c>
      <c r="HA292">
        <v>0</v>
      </c>
      <c r="HB292">
        <v>0</v>
      </c>
      <c r="HC292">
        <f t="shared" si="231"/>
        <v>0</v>
      </c>
      <c r="HE292" t="s">
        <v>3</v>
      </c>
      <c r="HF292" t="s">
        <v>3</v>
      </c>
      <c r="IK292">
        <v>0</v>
      </c>
    </row>
    <row r="293" spans="1:245" x14ac:dyDescent="0.2">
      <c r="A293">
        <v>17</v>
      </c>
      <c r="B293">
        <v>1</v>
      </c>
      <c r="E293" t="s">
        <v>350</v>
      </c>
      <c r="F293" t="s">
        <v>351</v>
      </c>
      <c r="G293" t="s">
        <v>352</v>
      </c>
      <c r="H293" t="s">
        <v>251</v>
      </c>
      <c r="I293">
        <v>0.02</v>
      </c>
      <c r="J293">
        <v>0</v>
      </c>
      <c r="O293">
        <f t="shared" si="198"/>
        <v>11.94</v>
      </c>
      <c r="P293">
        <f t="shared" si="199"/>
        <v>11.94</v>
      </c>
      <c r="Q293">
        <f t="shared" si="200"/>
        <v>0</v>
      </c>
      <c r="R293">
        <f t="shared" si="201"/>
        <v>0</v>
      </c>
      <c r="S293">
        <f t="shared" si="202"/>
        <v>0</v>
      </c>
      <c r="T293">
        <f t="shared" si="203"/>
        <v>0</v>
      </c>
      <c r="U293">
        <f t="shared" si="204"/>
        <v>0</v>
      </c>
      <c r="V293">
        <f t="shared" si="205"/>
        <v>0</v>
      </c>
      <c r="W293">
        <f t="shared" si="206"/>
        <v>0</v>
      </c>
      <c r="X293">
        <f t="shared" si="207"/>
        <v>0</v>
      </c>
      <c r="Y293">
        <f t="shared" si="207"/>
        <v>0</v>
      </c>
      <c r="AA293">
        <v>53286459</v>
      </c>
      <c r="AB293">
        <f t="shared" si="208"/>
        <v>596.91</v>
      </c>
      <c r="AC293">
        <f t="shared" si="209"/>
        <v>596.91</v>
      </c>
      <c r="AD293">
        <f t="shared" si="210"/>
        <v>0</v>
      </c>
      <c r="AE293">
        <f t="shared" si="211"/>
        <v>0</v>
      </c>
      <c r="AF293">
        <f t="shared" si="211"/>
        <v>0</v>
      </c>
      <c r="AG293">
        <f t="shared" si="212"/>
        <v>0</v>
      </c>
      <c r="AH293">
        <f t="shared" si="213"/>
        <v>0</v>
      </c>
      <c r="AI293">
        <f t="shared" si="213"/>
        <v>0</v>
      </c>
      <c r="AJ293">
        <f t="shared" si="214"/>
        <v>0</v>
      </c>
      <c r="AK293">
        <v>596.91</v>
      </c>
      <c r="AL293">
        <v>596.91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1</v>
      </c>
      <c r="AW293">
        <v>1</v>
      </c>
      <c r="AZ293">
        <v>1</v>
      </c>
      <c r="BA293">
        <v>1</v>
      </c>
      <c r="BB293">
        <v>1</v>
      </c>
      <c r="BC293">
        <v>1</v>
      </c>
      <c r="BD293" t="s">
        <v>3</v>
      </c>
      <c r="BE293" t="s">
        <v>3</v>
      </c>
      <c r="BF293" t="s">
        <v>3</v>
      </c>
      <c r="BG293" t="s">
        <v>3</v>
      </c>
      <c r="BH293">
        <v>3</v>
      </c>
      <c r="BI293">
        <v>2</v>
      </c>
      <c r="BJ293" t="s">
        <v>353</v>
      </c>
      <c r="BM293">
        <v>1618</v>
      </c>
      <c r="BN293">
        <v>0</v>
      </c>
      <c r="BO293" t="s">
        <v>3</v>
      </c>
      <c r="BP293">
        <v>0</v>
      </c>
      <c r="BQ293">
        <v>201</v>
      </c>
      <c r="BR293">
        <v>0</v>
      </c>
      <c r="BS293">
        <v>1</v>
      </c>
      <c r="BT293">
        <v>1</v>
      </c>
      <c r="BU293">
        <v>1</v>
      </c>
      <c r="BV293">
        <v>1</v>
      </c>
      <c r="BW293">
        <v>1</v>
      </c>
      <c r="BX293">
        <v>1</v>
      </c>
      <c r="BY293" t="s">
        <v>3</v>
      </c>
      <c r="BZ293">
        <v>0</v>
      </c>
      <c r="CA293">
        <v>0</v>
      </c>
      <c r="CE293">
        <v>30</v>
      </c>
      <c r="CF293">
        <v>0</v>
      </c>
      <c r="CG293">
        <v>0</v>
      </c>
      <c r="CM293">
        <v>0</v>
      </c>
      <c r="CN293" t="s">
        <v>3</v>
      </c>
      <c r="CO293">
        <v>0</v>
      </c>
      <c r="CP293">
        <f t="shared" si="215"/>
        <v>11.94</v>
      </c>
      <c r="CQ293">
        <f t="shared" si="216"/>
        <v>596.91</v>
      </c>
      <c r="CR293">
        <f t="shared" si="217"/>
        <v>0</v>
      </c>
      <c r="CS293">
        <f t="shared" si="218"/>
        <v>0</v>
      </c>
      <c r="CT293">
        <f t="shared" si="219"/>
        <v>0</v>
      </c>
      <c r="CU293">
        <f t="shared" si="220"/>
        <v>0</v>
      </c>
      <c r="CV293">
        <f t="shared" si="221"/>
        <v>0</v>
      </c>
      <c r="CW293">
        <f t="shared" si="222"/>
        <v>0</v>
      </c>
      <c r="CX293">
        <f t="shared" si="222"/>
        <v>0</v>
      </c>
      <c r="CY293">
        <f>((S293*BZ293)/100)</f>
        <v>0</v>
      </c>
      <c r="CZ293">
        <f>((S293*CA293)/100)</f>
        <v>0</v>
      </c>
      <c r="DC293" t="s">
        <v>3</v>
      </c>
      <c r="DD293" t="s">
        <v>3</v>
      </c>
      <c r="DE293" t="s">
        <v>3</v>
      </c>
      <c r="DF293" t="s">
        <v>3</v>
      </c>
      <c r="DG293" t="s">
        <v>3</v>
      </c>
      <c r="DH293" t="s">
        <v>3</v>
      </c>
      <c r="DI293" t="s">
        <v>3</v>
      </c>
      <c r="DJ293" t="s">
        <v>3</v>
      </c>
      <c r="DK293" t="s">
        <v>3</v>
      </c>
      <c r="DL293" t="s">
        <v>3</v>
      </c>
      <c r="DM293" t="s">
        <v>3</v>
      </c>
      <c r="DN293">
        <v>0</v>
      </c>
      <c r="DO293">
        <v>0</v>
      </c>
      <c r="DP293">
        <v>1</v>
      </c>
      <c r="DQ293">
        <v>1</v>
      </c>
      <c r="DU293">
        <v>1010</v>
      </c>
      <c r="DV293" t="s">
        <v>251</v>
      </c>
      <c r="DW293" t="s">
        <v>251</v>
      </c>
      <c r="DX293">
        <v>100</v>
      </c>
      <c r="EE293">
        <v>52540238</v>
      </c>
      <c r="EF293">
        <v>201</v>
      </c>
      <c r="EG293" t="s">
        <v>237</v>
      </c>
      <c r="EH293">
        <v>0</v>
      </c>
      <c r="EI293" t="s">
        <v>3</v>
      </c>
      <c r="EJ293">
        <v>2</v>
      </c>
      <c r="EK293">
        <v>1618</v>
      </c>
      <c r="EL293" t="s">
        <v>238</v>
      </c>
      <c r="EM293" t="s">
        <v>239</v>
      </c>
      <c r="EO293" t="s">
        <v>3</v>
      </c>
      <c r="EQ293">
        <v>131072</v>
      </c>
      <c r="ER293">
        <v>596.91</v>
      </c>
      <c r="ES293">
        <v>596.91</v>
      </c>
      <c r="ET293">
        <v>0</v>
      </c>
      <c r="EU293">
        <v>0</v>
      </c>
      <c r="EV293">
        <v>0</v>
      </c>
      <c r="EW293">
        <v>0</v>
      </c>
      <c r="EX293">
        <v>0</v>
      </c>
      <c r="EY293">
        <v>0</v>
      </c>
      <c r="FQ293">
        <v>0</v>
      </c>
      <c r="FR293">
        <f t="shared" si="223"/>
        <v>0</v>
      </c>
      <c r="FS293">
        <v>0</v>
      </c>
      <c r="FX293">
        <v>0</v>
      </c>
      <c r="FY293">
        <v>0</v>
      </c>
      <c r="GA293" t="s">
        <v>3</v>
      </c>
      <c r="GD293">
        <v>0</v>
      </c>
      <c r="GF293">
        <v>949495282</v>
      </c>
      <c r="GG293">
        <v>2</v>
      </c>
      <c r="GH293">
        <v>1</v>
      </c>
      <c r="GI293">
        <v>-2</v>
      </c>
      <c r="GJ293">
        <v>0</v>
      </c>
      <c r="GK293">
        <f>ROUND(R293*(R12)/100,2)</f>
        <v>0</v>
      </c>
      <c r="GL293">
        <f t="shared" si="224"/>
        <v>0</v>
      </c>
      <c r="GM293">
        <f t="shared" si="225"/>
        <v>11.94</v>
      </c>
      <c r="GN293">
        <f t="shared" si="226"/>
        <v>0</v>
      </c>
      <c r="GO293">
        <f t="shared" si="227"/>
        <v>11.94</v>
      </c>
      <c r="GP293">
        <f t="shared" si="228"/>
        <v>0</v>
      </c>
      <c r="GR293">
        <v>0</v>
      </c>
      <c r="GS293">
        <v>0</v>
      </c>
      <c r="GT293">
        <v>0</v>
      </c>
      <c r="GU293" t="s">
        <v>3</v>
      </c>
      <c r="GV293">
        <f t="shared" si="229"/>
        <v>0</v>
      </c>
      <c r="GW293">
        <v>1</v>
      </c>
      <c r="GX293">
        <f t="shared" si="230"/>
        <v>0</v>
      </c>
      <c r="HA293">
        <v>0</v>
      </c>
      <c r="HB293">
        <v>0</v>
      </c>
      <c r="HC293">
        <f t="shared" si="231"/>
        <v>0</v>
      </c>
      <c r="HE293" t="s">
        <v>3</v>
      </c>
      <c r="HF293" t="s">
        <v>3</v>
      </c>
      <c r="IK293">
        <v>0</v>
      </c>
    </row>
    <row r="294" spans="1:245" x14ac:dyDescent="0.2">
      <c r="A294">
        <v>17</v>
      </c>
      <c r="B294">
        <v>1</v>
      </c>
      <c r="E294" t="s">
        <v>350</v>
      </c>
      <c r="F294" t="s">
        <v>351</v>
      </c>
      <c r="G294" t="s">
        <v>352</v>
      </c>
      <c r="H294" t="s">
        <v>251</v>
      </c>
      <c r="I294">
        <v>0.02</v>
      </c>
      <c r="J294">
        <v>0</v>
      </c>
      <c r="O294">
        <f t="shared" si="198"/>
        <v>23.76</v>
      </c>
      <c r="P294">
        <f t="shared" si="199"/>
        <v>23.76</v>
      </c>
      <c r="Q294">
        <f t="shared" si="200"/>
        <v>0</v>
      </c>
      <c r="R294">
        <f t="shared" si="201"/>
        <v>0</v>
      </c>
      <c r="S294">
        <f t="shared" si="202"/>
        <v>0</v>
      </c>
      <c r="T294">
        <f t="shared" si="203"/>
        <v>0</v>
      </c>
      <c r="U294">
        <f t="shared" si="204"/>
        <v>0</v>
      </c>
      <c r="V294">
        <f t="shared" si="205"/>
        <v>0</v>
      </c>
      <c r="W294">
        <f t="shared" si="206"/>
        <v>0</v>
      </c>
      <c r="X294">
        <f t="shared" si="207"/>
        <v>0</v>
      </c>
      <c r="Y294">
        <f t="shared" si="207"/>
        <v>0</v>
      </c>
      <c r="AA294">
        <v>53286460</v>
      </c>
      <c r="AB294">
        <f t="shared" si="208"/>
        <v>596.91</v>
      </c>
      <c r="AC294">
        <f t="shared" si="209"/>
        <v>596.91</v>
      </c>
      <c r="AD294">
        <f t="shared" si="210"/>
        <v>0</v>
      </c>
      <c r="AE294">
        <f t="shared" si="211"/>
        <v>0</v>
      </c>
      <c r="AF294">
        <f t="shared" si="211"/>
        <v>0</v>
      </c>
      <c r="AG294">
        <f t="shared" si="212"/>
        <v>0</v>
      </c>
      <c r="AH294">
        <f t="shared" si="213"/>
        <v>0</v>
      </c>
      <c r="AI294">
        <f t="shared" si="213"/>
        <v>0</v>
      </c>
      <c r="AJ294">
        <f t="shared" si="214"/>
        <v>0</v>
      </c>
      <c r="AK294">
        <v>596.91</v>
      </c>
      <c r="AL294">
        <v>596.91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1</v>
      </c>
      <c r="AW294">
        <v>1</v>
      </c>
      <c r="AZ294">
        <v>1</v>
      </c>
      <c r="BA294">
        <v>1</v>
      </c>
      <c r="BB294">
        <v>1</v>
      </c>
      <c r="BC294">
        <v>1.99</v>
      </c>
      <c r="BD294" t="s">
        <v>3</v>
      </c>
      <c r="BE294" t="s">
        <v>3</v>
      </c>
      <c r="BF294" t="s">
        <v>3</v>
      </c>
      <c r="BG294" t="s">
        <v>3</v>
      </c>
      <c r="BH294">
        <v>3</v>
      </c>
      <c r="BI294">
        <v>2</v>
      </c>
      <c r="BJ294" t="s">
        <v>353</v>
      </c>
      <c r="BM294">
        <v>1618</v>
      </c>
      <c r="BN294">
        <v>0</v>
      </c>
      <c r="BO294" t="s">
        <v>351</v>
      </c>
      <c r="BP294">
        <v>1</v>
      </c>
      <c r="BQ294">
        <v>201</v>
      </c>
      <c r="BR294">
        <v>0</v>
      </c>
      <c r="BS294">
        <v>1</v>
      </c>
      <c r="BT294">
        <v>1</v>
      </c>
      <c r="BU294">
        <v>1</v>
      </c>
      <c r="BV294">
        <v>1</v>
      </c>
      <c r="BW294">
        <v>1</v>
      </c>
      <c r="BX294">
        <v>1</v>
      </c>
      <c r="BY294" t="s">
        <v>3</v>
      </c>
      <c r="BZ294">
        <v>0</v>
      </c>
      <c r="CA294">
        <v>0</v>
      </c>
      <c r="CE294">
        <v>30</v>
      </c>
      <c r="CF294">
        <v>0</v>
      </c>
      <c r="CG294">
        <v>0</v>
      </c>
      <c r="CM294">
        <v>0</v>
      </c>
      <c r="CN294" t="s">
        <v>3</v>
      </c>
      <c r="CO294">
        <v>0</v>
      </c>
      <c r="CP294">
        <f t="shared" si="215"/>
        <v>23.76</v>
      </c>
      <c r="CQ294">
        <f t="shared" si="216"/>
        <v>1187.8499999999999</v>
      </c>
      <c r="CR294">
        <f t="shared" si="217"/>
        <v>0</v>
      </c>
      <c r="CS294">
        <f t="shared" si="218"/>
        <v>0</v>
      </c>
      <c r="CT294">
        <f t="shared" si="219"/>
        <v>0</v>
      </c>
      <c r="CU294">
        <f t="shared" si="220"/>
        <v>0</v>
      </c>
      <c r="CV294">
        <f t="shared" si="221"/>
        <v>0</v>
      </c>
      <c r="CW294">
        <f t="shared" si="222"/>
        <v>0</v>
      </c>
      <c r="CX294">
        <f t="shared" si="222"/>
        <v>0</v>
      </c>
      <c r="CY294">
        <f>S294*(BZ294/100)</f>
        <v>0</v>
      </c>
      <c r="CZ294">
        <f>S294*(CA294/100)</f>
        <v>0</v>
      </c>
      <c r="DC294" t="s">
        <v>3</v>
      </c>
      <c r="DD294" t="s">
        <v>3</v>
      </c>
      <c r="DE294" t="s">
        <v>3</v>
      </c>
      <c r="DF294" t="s">
        <v>3</v>
      </c>
      <c r="DG294" t="s">
        <v>3</v>
      </c>
      <c r="DH294" t="s">
        <v>3</v>
      </c>
      <c r="DI294" t="s">
        <v>3</v>
      </c>
      <c r="DJ294" t="s">
        <v>3</v>
      </c>
      <c r="DK294" t="s">
        <v>3</v>
      </c>
      <c r="DL294" t="s">
        <v>3</v>
      </c>
      <c r="DM294" t="s">
        <v>3</v>
      </c>
      <c r="DN294">
        <v>0</v>
      </c>
      <c r="DO294">
        <v>0</v>
      </c>
      <c r="DP294">
        <v>1</v>
      </c>
      <c r="DQ294">
        <v>1</v>
      </c>
      <c r="DU294">
        <v>1010</v>
      </c>
      <c r="DV294" t="s">
        <v>251</v>
      </c>
      <c r="DW294" t="s">
        <v>251</v>
      </c>
      <c r="DX294">
        <v>100</v>
      </c>
      <c r="EE294">
        <v>52540238</v>
      </c>
      <c r="EF294">
        <v>201</v>
      </c>
      <c r="EG294" t="s">
        <v>237</v>
      </c>
      <c r="EH294">
        <v>0</v>
      </c>
      <c r="EI294" t="s">
        <v>3</v>
      </c>
      <c r="EJ294">
        <v>2</v>
      </c>
      <c r="EK294">
        <v>1618</v>
      </c>
      <c r="EL294" t="s">
        <v>238</v>
      </c>
      <c r="EM294" t="s">
        <v>239</v>
      </c>
      <c r="EO294" t="s">
        <v>3</v>
      </c>
      <c r="EQ294">
        <v>131072</v>
      </c>
      <c r="ER294">
        <v>596.91</v>
      </c>
      <c r="ES294">
        <v>596.91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0</v>
      </c>
      <c r="FQ294">
        <v>0</v>
      </c>
      <c r="FR294">
        <f t="shared" si="223"/>
        <v>0</v>
      </c>
      <c r="FS294">
        <v>0</v>
      </c>
      <c r="FX294">
        <v>0</v>
      </c>
      <c r="FY294">
        <v>0</v>
      </c>
      <c r="GA294" t="s">
        <v>3</v>
      </c>
      <c r="GD294">
        <v>0</v>
      </c>
      <c r="GF294">
        <v>949495282</v>
      </c>
      <c r="GG294">
        <v>2</v>
      </c>
      <c r="GH294">
        <v>1</v>
      </c>
      <c r="GI294">
        <v>2</v>
      </c>
      <c r="GJ294">
        <v>0</v>
      </c>
      <c r="GK294">
        <f>ROUND(R294*(S12)/100,2)</f>
        <v>0</v>
      </c>
      <c r="GL294">
        <f t="shared" si="224"/>
        <v>0</v>
      </c>
      <c r="GM294">
        <f t="shared" si="225"/>
        <v>23.76</v>
      </c>
      <c r="GN294">
        <f t="shared" si="226"/>
        <v>0</v>
      </c>
      <c r="GO294">
        <f t="shared" si="227"/>
        <v>23.76</v>
      </c>
      <c r="GP294">
        <f t="shared" si="228"/>
        <v>0</v>
      </c>
      <c r="GR294">
        <v>0</v>
      </c>
      <c r="GS294">
        <v>0</v>
      </c>
      <c r="GT294">
        <v>0</v>
      </c>
      <c r="GU294" t="s">
        <v>3</v>
      </c>
      <c r="GV294">
        <f t="shared" si="229"/>
        <v>0</v>
      </c>
      <c r="GW294">
        <v>1</v>
      </c>
      <c r="GX294">
        <f t="shared" si="230"/>
        <v>0</v>
      </c>
      <c r="HA294">
        <v>0</v>
      </c>
      <c r="HB294">
        <v>0</v>
      </c>
      <c r="HC294">
        <f t="shared" si="231"/>
        <v>0</v>
      </c>
      <c r="HE294" t="s">
        <v>3</v>
      </c>
      <c r="HF294" t="s">
        <v>3</v>
      </c>
      <c r="IK294">
        <v>0</v>
      </c>
    </row>
    <row r="296" spans="1:245" x14ac:dyDescent="0.2">
      <c r="A296">
        <v>51</v>
      </c>
      <c r="B296">
        <f>B283</f>
        <v>1</v>
      </c>
      <c r="C296">
        <f>A283</f>
        <v>4</v>
      </c>
      <c r="D296">
        <f>ROW(A283)</f>
        <v>283</v>
      </c>
      <c r="F296" t="str">
        <f>IF(F283&lt;&gt;"",F283,"")</f>
        <v>Новый раздел</v>
      </c>
      <c r="G296" t="str">
        <f>IF(G283&lt;&gt;"",G283,"")</f>
        <v>Установка радиометки на опору</v>
      </c>
      <c r="H296">
        <v>0</v>
      </c>
      <c r="O296">
        <f t="shared" ref="O296:T296" si="232">ROUND(AB296,2)</f>
        <v>638.67999999999995</v>
      </c>
      <c r="P296">
        <f t="shared" si="232"/>
        <v>564.44000000000005</v>
      </c>
      <c r="Q296">
        <f t="shared" si="232"/>
        <v>69.180000000000007</v>
      </c>
      <c r="R296">
        <f t="shared" si="232"/>
        <v>14.92</v>
      </c>
      <c r="S296">
        <f t="shared" si="232"/>
        <v>5.0599999999999996</v>
      </c>
      <c r="T296">
        <f t="shared" si="232"/>
        <v>0</v>
      </c>
      <c r="U296">
        <f>AH296</f>
        <v>0.42</v>
      </c>
      <c r="V296">
        <f>AI296</f>
        <v>0</v>
      </c>
      <c r="W296">
        <f>ROUND(AJ296,2)</f>
        <v>0</v>
      </c>
      <c r="X296">
        <f>ROUND(AK296,2)</f>
        <v>5.67</v>
      </c>
      <c r="Y296">
        <f>ROUND(AL296,2)</f>
        <v>3.54</v>
      </c>
      <c r="AB296">
        <f>ROUND(SUMIF(AA287:AA294,"=53286459",O287:O294),2)</f>
        <v>638.67999999999995</v>
      </c>
      <c r="AC296">
        <f>ROUND(SUMIF(AA287:AA294,"=53286459",P287:P294),2)</f>
        <v>564.44000000000005</v>
      </c>
      <c r="AD296">
        <f>ROUND(SUMIF(AA287:AA294,"=53286459",Q287:Q294),2)</f>
        <v>69.180000000000007</v>
      </c>
      <c r="AE296">
        <f>ROUND(SUMIF(AA287:AA294,"=53286459",R287:R294),2)</f>
        <v>14.92</v>
      </c>
      <c r="AF296">
        <f>ROUND(SUMIF(AA287:AA294,"=53286459",S287:S294),2)</f>
        <v>5.0599999999999996</v>
      </c>
      <c r="AG296">
        <f>ROUND(SUMIF(AA287:AA294,"=53286459",T287:T294),2)</f>
        <v>0</v>
      </c>
      <c r="AH296">
        <f>SUMIF(AA287:AA294,"=53286459",U287:U294)</f>
        <v>0.42</v>
      </c>
      <c r="AI296">
        <f>SUMIF(AA287:AA294,"=53286459",V287:V294)</f>
        <v>0</v>
      </c>
      <c r="AJ296">
        <f>ROUND(SUMIF(AA287:AA294,"=53286459",W287:W294),2)</f>
        <v>0</v>
      </c>
      <c r="AK296">
        <f>ROUND(SUMIF(AA287:AA294,"=53286459",X287:X294),2)</f>
        <v>5.67</v>
      </c>
      <c r="AL296">
        <f>ROUND(SUMIF(AA287:AA294,"=53286459",Y287:Y294),2)</f>
        <v>3.54</v>
      </c>
      <c r="AO296">
        <f t="shared" ref="AO296:BD296" si="233">ROUND(BX296,2)</f>
        <v>0</v>
      </c>
      <c r="AP296">
        <f t="shared" si="233"/>
        <v>0</v>
      </c>
      <c r="AQ296">
        <f t="shared" si="233"/>
        <v>0</v>
      </c>
      <c r="AR296">
        <f t="shared" si="233"/>
        <v>674</v>
      </c>
      <c r="AS296">
        <f t="shared" si="233"/>
        <v>0</v>
      </c>
      <c r="AT296">
        <f t="shared" si="233"/>
        <v>674</v>
      </c>
      <c r="AU296">
        <f t="shared" si="233"/>
        <v>0</v>
      </c>
      <c r="AV296">
        <f t="shared" si="233"/>
        <v>564.44000000000005</v>
      </c>
      <c r="AW296">
        <f t="shared" si="233"/>
        <v>564.44000000000005</v>
      </c>
      <c r="AX296">
        <f t="shared" si="233"/>
        <v>0</v>
      </c>
      <c r="AY296">
        <f t="shared" si="233"/>
        <v>564.44000000000005</v>
      </c>
      <c r="AZ296">
        <f t="shared" si="233"/>
        <v>0</v>
      </c>
      <c r="BA296">
        <f t="shared" si="233"/>
        <v>0</v>
      </c>
      <c r="BB296">
        <f t="shared" si="233"/>
        <v>0</v>
      </c>
      <c r="BC296">
        <f t="shared" si="233"/>
        <v>0</v>
      </c>
      <c r="BD296">
        <f t="shared" si="233"/>
        <v>0</v>
      </c>
      <c r="BX296">
        <f>ROUND(SUMIF(AA287:AA294,"=53286459",FQ287:FQ294),2)</f>
        <v>0</v>
      </c>
      <c r="BY296">
        <f>ROUND(SUMIF(AA287:AA294,"=53286459",FR287:FR294),2)</f>
        <v>0</v>
      </c>
      <c r="BZ296">
        <f>ROUND(SUMIF(AA287:AA294,"=53286459",GL287:GL294),2)</f>
        <v>0</v>
      </c>
      <c r="CA296">
        <f>ROUND(SUMIF(AA287:AA294,"=53286459",GM287:GM294),2)</f>
        <v>674</v>
      </c>
      <c r="CB296">
        <f>ROUND(SUMIF(AA287:AA294,"=53286459",GN287:GN294),2)</f>
        <v>0</v>
      </c>
      <c r="CC296">
        <f>ROUND(SUMIF(AA287:AA294,"=53286459",GO287:GO294),2)</f>
        <v>674</v>
      </c>
      <c r="CD296">
        <f>ROUND(SUMIF(AA287:AA294,"=53286459",GP287:GP294),2)</f>
        <v>0</v>
      </c>
      <c r="CE296">
        <f>AC296-BX296</f>
        <v>564.44000000000005</v>
      </c>
      <c r="CF296">
        <f>AC296-BY296</f>
        <v>564.44000000000005</v>
      </c>
      <c r="CG296">
        <f>BX296-BZ296</f>
        <v>0</v>
      </c>
      <c r="CH296">
        <f>AC296-BX296-BY296+BZ296</f>
        <v>564.44000000000005</v>
      </c>
      <c r="CI296">
        <f>BY296-BZ296</f>
        <v>0</v>
      </c>
      <c r="CJ296">
        <f>ROUND(SUMIF(AA287:AA294,"=53286459",GX287:GX294),2)</f>
        <v>0</v>
      </c>
      <c r="CK296">
        <f>ROUND(SUMIF(AA287:AA294,"=53286459",GY287:GY294),2)</f>
        <v>0</v>
      </c>
      <c r="CL296">
        <f>ROUND(SUMIF(AA287:AA294,"=53286459",GZ287:GZ294),2)</f>
        <v>0</v>
      </c>
      <c r="CM296">
        <f>ROUND(SUMIF(AA287:AA294,"=53286459",HD287:HD294),2)</f>
        <v>0</v>
      </c>
      <c r="DG296">
        <f t="shared" ref="DG296:DL296" si="234">ROUND(DT296,2)</f>
        <v>1914.76</v>
      </c>
      <c r="DH296">
        <f t="shared" si="234"/>
        <v>1107.75</v>
      </c>
      <c r="DI296">
        <f t="shared" si="234"/>
        <v>681.42</v>
      </c>
      <c r="DJ296">
        <f t="shared" si="234"/>
        <v>370.31</v>
      </c>
      <c r="DK296">
        <f t="shared" si="234"/>
        <v>125.59</v>
      </c>
      <c r="DL296">
        <f t="shared" si="234"/>
        <v>0</v>
      </c>
      <c r="DM296">
        <f>DZ296</f>
        <v>0.42</v>
      </c>
      <c r="DN296">
        <f>EA296</f>
        <v>0</v>
      </c>
      <c r="DO296">
        <f>ROUND(EB296,2)</f>
        <v>0</v>
      </c>
      <c r="DP296">
        <f>ROUND(EC296,2)</f>
        <v>113.03</v>
      </c>
      <c r="DQ296">
        <f>ROUND(ED296,2)</f>
        <v>54</v>
      </c>
      <c r="DT296">
        <f>ROUND(SUMIF(AA287:AA294,"=53286460",O287:O294),2)</f>
        <v>1914.76</v>
      </c>
      <c r="DU296">
        <f>ROUND(SUMIF(AA287:AA294,"=53286460",P287:P294),2)</f>
        <v>1107.75</v>
      </c>
      <c r="DV296">
        <f>ROUND(SUMIF(AA287:AA294,"=53286460",Q287:Q294),2)</f>
        <v>681.42</v>
      </c>
      <c r="DW296">
        <f>ROUND(SUMIF(AA287:AA294,"=53286460",R287:R294),2)</f>
        <v>370.31</v>
      </c>
      <c r="DX296">
        <f>ROUND(SUMIF(AA287:AA294,"=53286460",S287:S294),2)</f>
        <v>125.59</v>
      </c>
      <c r="DY296">
        <f>ROUND(SUMIF(AA287:AA294,"=53286460",T287:T294),2)</f>
        <v>0</v>
      </c>
      <c r="DZ296">
        <f>SUMIF(AA287:AA294,"=53286460",U287:U294)</f>
        <v>0.42</v>
      </c>
      <c r="EA296">
        <f>SUMIF(AA287:AA294,"=53286460",V287:V294)</f>
        <v>0</v>
      </c>
      <c r="EB296">
        <f>ROUND(SUMIF(AA287:AA294,"=53286460",W287:W294),2)</f>
        <v>0</v>
      </c>
      <c r="EC296">
        <f>ROUND(SUMIF(AA287:AA294,"=53286460",X287:X294),2)</f>
        <v>113.03</v>
      </c>
      <c r="ED296">
        <f>ROUND(SUMIF(AA287:AA294,"=53286460",Y287:Y294),2)</f>
        <v>54</v>
      </c>
      <c r="EG296">
        <f t="shared" ref="EG296:EV296" si="235">ROUND(FP296,2)</f>
        <v>0</v>
      </c>
      <c r="EH296">
        <f t="shared" si="235"/>
        <v>0</v>
      </c>
      <c r="EI296">
        <f t="shared" si="235"/>
        <v>0</v>
      </c>
      <c r="EJ296">
        <f t="shared" si="235"/>
        <v>2663.18</v>
      </c>
      <c r="EK296">
        <f t="shared" si="235"/>
        <v>0</v>
      </c>
      <c r="EL296">
        <f t="shared" si="235"/>
        <v>2663.18</v>
      </c>
      <c r="EM296">
        <f t="shared" si="235"/>
        <v>0</v>
      </c>
      <c r="EN296">
        <f t="shared" si="235"/>
        <v>1107.75</v>
      </c>
      <c r="EO296">
        <f t="shared" si="235"/>
        <v>1107.75</v>
      </c>
      <c r="EP296">
        <f t="shared" si="235"/>
        <v>0</v>
      </c>
      <c r="EQ296">
        <f t="shared" si="235"/>
        <v>1107.75</v>
      </c>
      <c r="ER296">
        <f t="shared" si="235"/>
        <v>0</v>
      </c>
      <c r="ES296">
        <f t="shared" si="235"/>
        <v>0</v>
      </c>
      <c r="ET296">
        <f t="shared" si="235"/>
        <v>0</v>
      </c>
      <c r="EU296">
        <f t="shared" si="235"/>
        <v>0</v>
      </c>
      <c r="EV296">
        <f t="shared" si="235"/>
        <v>0</v>
      </c>
      <c r="FP296">
        <f>ROUND(SUMIF(AA287:AA294,"=53286460",FQ287:FQ294),2)</f>
        <v>0</v>
      </c>
      <c r="FQ296">
        <f>ROUND(SUMIF(AA287:AA294,"=53286460",FR287:FR294),2)</f>
        <v>0</v>
      </c>
      <c r="FR296">
        <f>ROUND(SUMIF(AA287:AA294,"=53286460",GL287:GL294),2)</f>
        <v>0</v>
      </c>
      <c r="FS296">
        <f>ROUND(SUMIF(AA287:AA294,"=53286460",GM287:GM294),2)</f>
        <v>2663.18</v>
      </c>
      <c r="FT296">
        <f>ROUND(SUMIF(AA287:AA294,"=53286460",GN287:GN294),2)</f>
        <v>0</v>
      </c>
      <c r="FU296">
        <f>ROUND(SUMIF(AA287:AA294,"=53286460",GO287:GO294),2)</f>
        <v>2663.18</v>
      </c>
      <c r="FV296">
        <f>ROUND(SUMIF(AA287:AA294,"=53286460",GP287:GP294),2)</f>
        <v>0</v>
      </c>
      <c r="FW296">
        <f>DU296-FP296</f>
        <v>1107.75</v>
      </c>
      <c r="FX296">
        <f>DU296-FQ296</f>
        <v>1107.75</v>
      </c>
      <c r="FY296">
        <f>FP296-FR296</f>
        <v>0</v>
      </c>
      <c r="FZ296">
        <f>DU296-FP296-FQ296+FR296</f>
        <v>1107.75</v>
      </c>
      <c r="GA296">
        <f>FQ296-FR296</f>
        <v>0</v>
      </c>
      <c r="GB296">
        <f>ROUND(SUMIF(AA287:AA294,"=53286460",GX287:GX294),2)</f>
        <v>0</v>
      </c>
      <c r="GC296">
        <f>ROUND(SUMIF(AA287:AA294,"=53286460",GY287:GY294),2)</f>
        <v>0</v>
      </c>
      <c r="GD296">
        <f>ROUND(SUMIF(AA287:AA294,"=53286460",GZ287:GZ294),2)</f>
        <v>0</v>
      </c>
      <c r="GE296">
        <f>ROUND(SUMIF(AA287:AA294,"=53286460",HD287:HD294),2)</f>
        <v>0</v>
      </c>
      <c r="GX296">
        <v>0</v>
      </c>
    </row>
    <row r="298" spans="1:245" x14ac:dyDescent="0.2">
      <c r="A298">
        <v>50</v>
      </c>
      <c r="B298">
        <v>0</v>
      </c>
      <c r="C298">
        <v>0</v>
      </c>
      <c r="D298">
        <v>1</v>
      </c>
      <c r="E298">
        <v>201</v>
      </c>
      <c r="F298">
        <f>ROUND(Source!O296,O298)</f>
        <v>638.67999999999995</v>
      </c>
      <c r="G298" t="s">
        <v>136</v>
      </c>
      <c r="H298" t="s">
        <v>137</v>
      </c>
      <c r="K298">
        <v>201</v>
      </c>
      <c r="L298">
        <v>1</v>
      </c>
      <c r="M298">
        <v>3</v>
      </c>
      <c r="N298" t="s">
        <v>3</v>
      </c>
      <c r="O298">
        <v>2</v>
      </c>
      <c r="P298">
        <f>ROUND(Source!DG296,O298)</f>
        <v>1914.76</v>
      </c>
    </row>
    <row r="299" spans="1:245" x14ac:dyDescent="0.2">
      <c r="A299">
        <v>50</v>
      </c>
      <c r="B299">
        <v>0</v>
      </c>
      <c r="C299">
        <v>0</v>
      </c>
      <c r="D299">
        <v>1</v>
      </c>
      <c r="E299">
        <v>202</v>
      </c>
      <c r="F299">
        <f>ROUND(Source!P296,O299)</f>
        <v>564.44000000000005</v>
      </c>
      <c r="G299" t="s">
        <v>138</v>
      </c>
      <c r="H299" t="s">
        <v>139</v>
      </c>
      <c r="K299">
        <v>202</v>
      </c>
      <c r="L299">
        <v>2</v>
      </c>
      <c r="M299">
        <v>3</v>
      </c>
      <c r="N299" t="s">
        <v>3</v>
      </c>
      <c r="O299">
        <v>2</v>
      </c>
      <c r="P299">
        <f>ROUND(Source!DH296,O299)</f>
        <v>1107.75</v>
      </c>
    </row>
    <row r="300" spans="1:245" x14ac:dyDescent="0.2">
      <c r="A300">
        <v>50</v>
      </c>
      <c r="B300">
        <v>0</v>
      </c>
      <c r="C300">
        <v>0</v>
      </c>
      <c r="D300">
        <v>1</v>
      </c>
      <c r="E300">
        <v>222</v>
      </c>
      <c r="F300">
        <f>ROUND(Source!AO296,O300)</f>
        <v>0</v>
      </c>
      <c r="G300" t="s">
        <v>140</v>
      </c>
      <c r="H300" t="s">
        <v>141</v>
      </c>
      <c r="K300">
        <v>222</v>
      </c>
      <c r="L300">
        <v>3</v>
      </c>
      <c r="M300">
        <v>3</v>
      </c>
      <c r="N300" t="s">
        <v>3</v>
      </c>
      <c r="O300">
        <v>2</v>
      </c>
      <c r="P300">
        <f>ROUND(Source!EG296,O300)</f>
        <v>0</v>
      </c>
    </row>
    <row r="301" spans="1:245" x14ac:dyDescent="0.2">
      <c r="A301">
        <v>50</v>
      </c>
      <c r="B301">
        <v>0</v>
      </c>
      <c r="C301">
        <v>0</v>
      </c>
      <c r="D301">
        <v>1</v>
      </c>
      <c r="E301">
        <v>225</v>
      </c>
      <c r="F301">
        <f>ROUND(Source!AV296,O301)</f>
        <v>564.44000000000005</v>
      </c>
      <c r="G301" t="s">
        <v>142</v>
      </c>
      <c r="H301" t="s">
        <v>143</v>
      </c>
      <c r="K301">
        <v>225</v>
      </c>
      <c r="L301">
        <v>4</v>
      </c>
      <c r="M301">
        <v>3</v>
      </c>
      <c r="N301" t="s">
        <v>3</v>
      </c>
      <c r="O301">
        <v>2</v>
      </c>
      <c r="P301">
        <f>ROUND(Source!EN296,O301)</f>
        <v>1107.75</v>
      </c>
    </row>
    <row r="302" spans="1:245" x14ac:dyDescent="0.2">
      <c r="A302">
        <v>50</v>
      </c>
      <c r="B302">
        <v>0</v>
      </c>
      <c r="C302">
        <v>0</v>
      </c>
      <c r="D302">
        <v>1</v>
      </c>
      <c r="E302">
        <v>226</v>
      </c>
      <c r="F302">
        <f>ROUND(Source!AW296,O302)</f>
        <v>564.44000000000005</v>
      </c>
      <c r="G302" t="s">
        <v>144</v>
      </c>
      <c r="H302" t="s">
        <v>145</v>
      </c>
      <c r="K302">
        <v>226</v>
      </c>
      <c r="L302">
        <v>5</v>
      </c>
      <c r="M302">
        <v>3</v>
      </c>
      <c r="N302" t="s">
        <v>3</v>
      </c>
      <c r="O302">
        <v>2</v>
      </c>
      <c r="P302">
        <f>ROUND(Source!EO296,O302)</f>
        <v>1107.75</v>
      </c>
    </row>
    <row r="303" spans="1:245" x14ac:dyDescent="0.2">
      <c r="A303">
        <v>50</v>
      </c>
      <c r="B303">
        <v>0</v>
      </c>
      <c r="C303">
        <v>0</v>
      </c>
      <c r="D303">
        <v>1</v>
      </c>
      <c r="E303">
        <v>227</v>
      </c>
      <c r="F303">
        <f>ROUND(Source!AX296,O303)</f>
        <v>0</v>
      </c>
      <c r="G303" t="s">
        <v>146</v>
      </c>
      <c r="H303" t="s">
        <v>147</v>
      </c>
      <c r="K303">
        <v>227</v>
      </c>
      <c r="L303">
        <v>6</v>
      </c>
      <c r="M303">
        <v>3</v>
      </c>
      <c r="N303" t="s">
        <v>3</v>
      </c>
      <c r="O303">
        <v>2</v>
      </c>
      <c r="P303">
        <f>ROUND(Source!EP296,O303)</f>
        <v>0</v>
      </c>
    </row>
    <row r="304" spans="1:245" x14ac:dyDescent="0.2">
      <c r="A304">
        <v>50</v>
      </c>
      <c r="B304">
        <v>0</v>
      </c>
      <c r="C304">
        <v>0</v>
      </c>
      <c r="D304">
        <v>1</v>
      </c>
      <c r="E304">
        <v>228</v>
      </c>
      <c r="F304">
        <f>ROUND(Source!AY296,O304)</f>
        <v>564.44000000000005</v>
      </c>
      <c r="G304" t="s">
        <v>148</v>
      </c>
      <c r="H304" t="s">
        <v>149</v>
      </c>
      <c r="K304">
        <v>228</v>
      </c>
      <c r="L304">
        <v>7</v>
      </c>
      <c r="M304">
        <v>3</v>
      </c>
      <c r="N304" t="s">
        <v>3</v>
      </c>
      <c r="O304">
        <v>2</v>
      </c>
      <c r="P304">
        <f>ROUND(Source!EQ296,O304)</f>
        <v>1107.75</v>
      </c>
    </row>
    <row r="305" spans="1:16" x14ac:dyDescent="0.2">
      <c r="A305">
        <v>50</v>
      </c>
      <c r="B305">
        <v>0</v>
      </c>
      <c r="C305">
        <v>0</v>
      </c>
      <c r="D305">
        <v>1</v>
      </c>
      <c r="E305">
        <v>216</v>
      </c>
      <c r="F305">
        <f>ROUND(Source!AP296,O305)</f>
        <v>0</v>
      </c>
      <c r="G305" t="s">
        <v>150</v>
      </c>
      <c r="H305" t="s">
        <v>151</v>
      </c>
      <c r="K305">
        <v>216</v>
      </c>
      <c r="L305">
        <v>8</v>
      </c>
      <c r="M305">
        <v>3</v>
      </c>
      <c r="N305" t="s">
        <v>3</v>
      </c>
      <c r="O305">
        <v>2</v>
      </c>
      <c r="P305">
        <f>ROUND(Source!EH296,O305)</f>
        <v>0</v>
      </c>
    </row>
    <row r="306" spans="1:16" x14ac:dyDescent="0.2">
      <c r="A306">
        <v>50</v>
      </c>
      <c r="B306">
        <v>0</v>
      </c>
      <c r="C306">
        <v>0</v>
      </c>
      <c r="D306">
        <v>1</v>
      </c>
      <c r="E306">
        <v>223</v>
      </c>
      <c r="F306">
        <f>ROUND(Source!AQ296,O306)</f>
        <v>0</v>
      </c>
      <c r="G306" t="s">
        <v>152</v>
      </c>
      <c r="H306" t="s">
        <v>153</v>
      </c>
      <c r="K306">
        <v>223</v>
      </c>
      <c r="L306">
        <v>9</v>
      </c>
      <c r="M306">
        <v>3</v>
      </c>
      <c r="N306" t="s">
        <v>3</v>
      </c>
      <c r="O306">
        <v>2</v>
      </c>
      <c r="P306">
        <f>ROUND(Source!EI296,O306)</f>
        <v>0</v>
      </c>
    </row>
    <row r="307" spans="1:16" x14ac:dyDescent="0.2">
      <c r="A307">
        <v>50</v>
      </c>
      <c r="B307">
        <v>0</v>
      </c>
      <c r="C307">
        <v>0</v>
      </c>
      <c r="D307">
        <v>1</v>
      </c>
      <c r="E307">
        <v>229</v>
      </c>
      <c r="F307">
        <f>ROUND(Source!AZ296,O307)</f>
        <v>0</v>
      </c>
      <c r="G307" t="s">
        <v>154</v>
      </c>
      <c r="H307" t="s">
        <v>155</v>
      </c>
      <c r="K307">
        <v>229</v>
      </c>
      <c r="L307">
        <v>10</v>
      </c>
      <c r="M307">
        <v>3</v>
      </c>
      <c r="N307" t="s">
        <v>3</v>
      </c>
      <c r="O307">
        <v>2</v>
      </c>
      <c r="P307">
        <f>ROUND(Source!ER296,O307)</f>
        <v>0</v>
      </c>
    </row>
    <row r="308" spans="1:16" x14ac:dyDescent="0.2">
      <c r="A308">
        <v>50</v>
      </c>
      <c r="B308">
        <v>0</v>
      </c>
      <c r="C308">
        <v>0</v>
      </c>
      <c r="D308">
        <v>1</v>
      </c>
      <c r="E308">
        <v>203</v>
      </c>
      <c r="F308">
        <f>ROUND(Source!Q296,O308)</f>
        <v>69.180000000000007</v>
      </c>
      <c r="G308" t="s">
        <v>156</v>
      </c>
      <c r="H308" t="s">
        <v>157</v>
      </c>
      <c r="K308">
        <v>203</v>
      </c>
      <c r="L308">
        <v>11</v>
      </c>
      <c r="M308">
        <v>3</v>
      </c>
      <c r="N308" t="s">
        <v>3</v>
      </c>
      <c r="O308">
        <v>2</v>
      </c>
      <c r="P308">
        <f>ROUND(Source!DI296,O308)</f>
        <v>681.42</v>
      </c>
    </row>
    <row r="309" spans="1:16" x14ac:dyDescent="0.2">
      <c r="A309">
        <v>50</v>
      </c>
      <c r="B309">
        <v>0</v>
      </c>
      <c r="C309">
        <v>0</v>
      </c>
      <c r="D309">
        <v>1</v>
      </c>
      <c r="E309">
        <v>231</v>
      </c>
      <c r="F309">
        <f>ROUND(Source!BB296,O309)</f>
        <v>0</v>
      </c>
      <c r="G309" t="s">
        <v>158</v>
      </c>
      <c r="H309" t="s">
        <v>159</v>
      </c>
      <c r="K309">
        <v>231</v>
      </c>
      <c r="L309">
        <v>12</v>
      </c>
      <c r="M309">
        <v>3</v>
      </c>
      <c r="N309" t="s">
        <v>3</v>
      </c>
      <c r="O309">
        <v>2</v>
      </c>
      <c r="P309">
        <f>ROUND(Source!ET296,O309)</f>
        <v>0</v>
      </c>
    </row>
    <row r="310" spans="1:16" x14ac:dyDescent="0.2">
      <c r="A310">
        <v>50</v>
      </c>
      <c r="B310">
        <v>0</v>
      </c>
      <c r="C310">
        <v>0</v>
      </c>
      <c r="D310">
        <v>1</v>
      </c>
      <c r="E310">
        <v>204</v>
      </c>
      <c r="F310">
        <f>ROUND(Source!R296,O310)</f>
        <v>14.92</v>
      </c>
      <c r="G310" t="s">
        <v>160</v>
      </c>
      <c r="H310" t="s">
        <v>161</v>
      </c>
      <c r="K310">
        <v>204</v>
      </c>
      <c r="L310">
        <v>13</v>
      </c>
      <c r="M310">
        <v>3</v>
      </c>
      <c r="N310" t="s">
        <v>3</v>
      </c>
      <c r="O310">
        <v>2</v>
      </c>
      <c r="P310">
        <f>ROUND(Source!DJ296,O310)</f>
        <v>370.31</v>
      </c>
    </row>
    <row r="311" spans="1:16" x14ac:dyDescent="0.2">
      <c r="A311">
        <v>50</v>
      </c>
      <c r="B311">
        <v>0</v>
      </c>
      <c r="C311">
        <v>0</v>
      </c>
      <c r="D311">
        <v>1</v>
      </c>
      <c r="E311">
        <v>205</v>
      </c>
      <c r="F311">
        <f>ROUND(Source!S296,O311)</f>
        <v>5.0599999999999996</v>
      </c>
      <c r="G311" t="s">
        <v>162</v>
      </c>
      <c r="H311" t="s">
        <v>163</v>
      </c>
      <c r="K311">
        <v>205</v>
      </c>
      <c r="L311">
        <v>14</v>
      </c>
      <c r="M311">
        <v>3</v>
      </c>
      <c r="N311" t="s">
        <v>3</v>
      </c>
      <c r="O311">
        <v>2</v>
      </c>
      <c r="P311">
        <f>ROUND(Source!DK296,O311)</f>
        <v>125.59</v>
      </c>
    </row>
    <row r="312" spans="1:16" x14ac:dyDescent="0.2">
      <c r="A312">
        <v>50</v>
      </c>
      <c r="B312">
        <v>0</v>
      </c>
      <c r="C312">
        <v>0</v>
      </c>
      <c r="D312">
        <v>1</v>
      </c>
      <c r="E312">
        <v>232</v>
      </c>
      <c r="F312">
        <f>ROUND(Source!BC296,O312)</f>
        <v>0</v>
      </c>
      <c r="G312" t="s">
        <v>164</v>
      </c>
      <c r="H312" t="s">
        <v>165</v>
      </c>
      <c r="K312">
        <v>232</v>
      </c>
      <c r="L312">
        <v>15</v>
      </c>
      <c r="M312">
        <v>3</v>
      </c>
      <c r="N312" t="s">
        <v>3</v>
      </c>
      <c r="O312">
        <v>2</v>
      </c>
      <c r="P312">
        <f>ROUND(Source!EU296,O312)</f>
        <v>0</v>
      </c>
    </row>
    <row r="313" spans="1:16" x14ac:dyDescent="0.2">
      <c r="A313">
        <v>50</v>
      </c>
      <c r="B313">
        <v>0</v>
      </c>
      <c r="C313">
        <v>0</v>
      </c>
      <c r="D313">
        <v>1</v>
      </c>
      <c r="E313">
        <v>214</v>
      </c>
      <c r="F313">
        <f>ROUND(Source!AS296,O313)</f>
        <v>0</v>
      </c>
      <c r="G313" t="s">
        <v>166</v>
      </c>
      <c r="H313" t="s">
        <v>167</v>
      </c>
      <c r="K313">
        <v>214</v>
      </c>
      <c r="L313">
        <v>16</v>
      </c>
      <c r="M313">
        <v>3</v>
      </c>
      <c r="N313" t="s">
        <v>3</v>
      </c>
      <c r="O313">
        <v>2</v>
      </c>
      <c r="P313">
        <f>ROUND(Source!EK296,O313)</f>
        <v>0</v>
      </c>
    </row>
    <row r="314" spans="1:16" x14ac:dyDescent="0.2">
      <c r="A314">
        <v>50</v>
      </c>
      <c r="B314">
        <v>0</v>
      </c>
      <c r="C314">
        <v>0</v>
      </c>
      <c r="D314">
        <v>1</v>
      </c>
      <c r="E314">
        <v>215</v>
      </c>
      <c r="F314">
        <f>ROUND(Source!AT296,O314)</f>
        <v>674</v>
      </c>
      <c r="G314" t="s">
        <v>168</v>
      </c>
      <c r="H314" t="s">
        <v>169</v>
      </c>
      <c r="K314">
        <v>215</v>
      </c>
      <c r="L314">
        <v>17</v>
      </c>
      <c r="M314">
        <v>3</v>
      </c>
      <c r="N314" t="s">
        <v>3</v>
      </c>
      <c r="O314">
        <v>2</v>
      </c>
      <c r="P314">
        <f>ROUND(Source!EL296,O314)</f>
        <v>2663.18</v>
      </c>
    </row>
    <row r="315" spans="1:16" x14ac:dyDescent="0.2">
      <c r="A315">
        <v>50</v>
      </c>
      <c r="B315">
        <v>0</v>
      </c>
      <c r="C315">
        <v>0</v>
      </c>
      <c r="D315">
        <v>1</v>
      </c>
      <c r="E315">
        <v>217</v>
      </c>
      <c r="F315">
        <f>ROUND(Source!AU296,O315)</f>
        <v>0</v>
      </c>
      <c r="G315" t="s">
        <v>170</v>
      </c>
      <c r="H315" t="s">
        <v>171</v>
      </c>
      <c r="K315">
        <v>217</v>
      </c>
      <c r="L315">
        <v>18</v>
      </c>
      <c r="M315">
        <v>3</v>
      </c>
      <c r="N315" t="s">
        <v>3</v>
      </c>
      <c r="O315">
        <v>2</v>
      </c>
      <c r="P315">
        <f>ROUND(Source!EM296,O315)</f>
        <v>0</v>
      </c>
    </row>
    <row r="316" spans="1:16" x14ac:dyDescent="0.2">
      <c r="A316">
        <v>50</v>
      </c>
      <c r="B316">
        <v>0</v>
      </c>
      <c r="C316">
        <v>0</v>
      </c>
      <c r="D316">
        <v>1</v>
      </c>
      <c r="E316">
        <v>230</v>
      </c>
      <c r="F316">
        <f>ROUND(Source!BA296,O316)</f>
        <v>0</v>
      </c>
      <c r="G316" t="s">
        <v>172</v>
      </c>
      <c r="H316" t="s">
        <v>173</v>
      </c>
      <c r="K316">
        <v>230</v>
      </c>
      <c r="L316">
        <v>19</v>
      </c>
      <c r="M316">
        <v>3</v>
      </c>
      <c r="N316" t="s">
        <v>3</v>
      </c>
      <c r="O316">
        <v>2</v>
      </c>
      <c r="P316">
        <f>ROUND(Source!ES296,O316)</f>
        <v>0</v>
      </c>
    </row>
    <row r="317" spans="1:16" x14ac:dyDescent="0.2">
      <c r="A317">
        <v>50</v>
      </c>
      <c r="B317">
        <v>0</v>
      </c>
      <c r="C317">
        <v>0</v>
      </c>
      <c r="D317">
        <v>1</v>
      </c>
      <c r="E317">
        <v>206</v>
      </c>
      <c r="F317">
        <f>ROUND(Source!T296,O317)</f>
        <v>0</v>
      </c>
      <c r="G317" t="s">
        <v>174</v>
      </c>
      <c r="H317" t="s">
        <v>175</v>
      </c>
      <c r="K317">
        <v>206</v>
      </c>
      <c r="L317">
        <v>20</v>
      </c>
      <c r="M317">
        <v>3</v>
      </c>
      <c r="N317" t="s">
        <v>3</v>
      </c>
      <c r="O317">
        <v>2</v>
      </c>
      <c r="P317">
        <f>ROUND(Source!DL296,O317)</f>
        <v>0</v>
      </c>
    </row>
    <row r="318" spans="1:16" x14ac:dyDescent="0.2">
      <c r="A318">
        <v>50</v>
      </c>
      <c r="B318">
        <v>0</v>
      </c>
      <c r="C318">
        <v>0</v>
      </c>
      <c r="D318">
        <v>1</v>
      </c>
      <c r="E318">
        <v>207</v>
      </c>
      <c r="F318">
        <f>Source!U296</f>
        <v>0.42</v>
      </c>
      <c r="G318" t="s">
        <v>176</v>
      </c>
      <c r="H318" t="s">
        <v>177</v>
      </c>
      <c r="K318">
        <v>207</v>
      </c>
      <c r="L318">
        <v>21</v>
      </c>
      <c r="M318">
        <v>3</v>
      </c>
      <c r="N318" t="s">
        <v>3</v>
      </c>
      <c r="O318">
        <v>-1</v>
      </c>
      <c r="P318">
        <f>Source!DM296</f>
        <v>0.42</v>
      </c>
    </row>
    <row r="319" spans="1:16" x14ac:dyDescent="0.2">
      <c r="A319">
        <v>50</v>
      </c>
      <c r="B319">
        <v>0</v>
      </c>
      <c r="C319">
        <v>0</v>
      </c>
      <c r="D319">
        <v>1</v>
      </c>
      <c r="E319">
        <v>208</v>
      </c>
      <c r="F319">
        <f>Source!V296</f>
        <v>0</v>
      </c>
      <c r="G319" t="s">
        <v>178</v>
      </c>
      <c r="H319" t="s">
        <v>179</v>
      </c>
      <c r="K319">
        <v>208</v>
      </c>
      <c r="L319">
        <v>22</v>
      </c>
      <c r="M319">
        <v>3</v>
      </c>
      <c r="N319" t="s">
        <v>3</v>
      </c>
      <c r="O319">
        <v>-1</v>
      </c>
      <c r="P319">
        <f>Source!DN296</f>
        <v>0</v>
      </c>
    </row>
    <row r="320" spans="1:16" x14ac:dyDescent="0.2">
      <c r="A320">
        <v>50</v>
      </c>
      <c r="B320">
        <v>0</v>
      </c>
      <c r="C320">
        <v>0</v>
      </c>
      <c r="D320">
        <v>1</v>
      </c>
      <c r="E320">
        <v>209</v>
      </c>
      <c r="F320">
        <f>ROUND(Source!W296,O320)</f>
        <v>0</v>
      </c>
      <c r="G320" t="s">
        <v>180</v>
      </c>
      <c r="H320" t="s">
        <v>181</v>
      </c>
      <c r="K320">
        <v>209</v>
      </c>
      <c r="L320">
        <v>23</v>
      </c>
      <c r="M320">
        <v>3</v>
      </c>
      <c r="N320" t="s">
        <v>3</v>
      </c>
      <c r="O320">
        <v>2</v>
      </c>
      <c r="P320">
        <f>ROUND(Source!DO296,O320)</f>
        <v>0</v>
      </c>
    </row>
    <row r="321" spans="1:245" x14ac:dyDescent="0.2">
      <c r="A321">
        <v>50</v>
      </c>
      <c r="B321">
        <v>0</v>
      </c>
      <c r="C321">
        <v>0</v>
      </c>
      <c r="D321">
        <v>1</v>
      </c>
      <c r="E321">
        <v>233</v>
      </c>
      <c r="F321">
        <f>ROUND(Source!BD296,O321)</f>
        <v>0</v>
      </c>
      <c r="G321" t="s">
        <v>182</v>
      </c>
      <c r="H321" t="s">
        <v>183</v>
      </c>
      <c r="K321">
        <v>233</v>
      </c>
      <c r="L321">
        <v>24</v>
      </c>
      <c r="M321">
        <v>3</v>
      </c>
      <c r="N321" t="s">
        <v>3</v>
      </c>
      <c r="O321">
        <v>2</v>
      </c>
      <c r="P321">
        <f>ROUND(Source!EV296,O321)</f>
        <v>0</v>
      </c>
    </row>
    <row r="322" spans="1:245" x14ac:dyDescent="0.2">
      <c r="A322">
        <v>50</v>
      </c>
      <c r="B322">
        <v>0</v>
      </c>
      <c r="C322">
        <v>0</v>
      </c>
      <c r="D322">
        <v>1</v>
      </c>
      <c r="E322">
        <v>210</v>
      </c>
      <c r="F322">
        <f>ROUND(Source!X296,O322)</f>
        <v>5.67</v>
      </c>
      <c r="G322" t="s">
        <v>184</v>
      </c>
      <c r="H322" t="s">
        <v>185</v>
      </c>
      <c r="K322">
        <v>210</v>
      </c>
      <c r="L322">
        <v>25</v>
      </c>
      <c r="M322">
        <v>3</v>
      </c>
      <c r="N322" t="s">
        <v>3</v>
      </c>
      <c r="O322">
        <v>2</v>
      </c>
      <c r="P322">
        <f>ROUND(Source!DP296,O322)</f>
        <v>113.03</v>
      </c>
    </row>
    <row r="323" spans="1:245" x14ac:dyDescent="0.2">
      <c r="A323">
        <v>50</v>
      </c>
      <c r="B323">
        <v>0</v>
      </c>
      <c r="C323">
        <v>0</v>
      </c>
      <c r="D323">
        <v>1</v>
      </c>
      <c r="E323">
        <v>211</v>
      </c>
      <c r="F323">
        <f>ROUND(Source!Y296,O323)</f>
        <v>3.54</v>
      </c>
      <c r="G323" t="s">
        <v>186</v>
      </c>
      <c r="H323" t="s">
        <v>187</v>
      </c>
      <c r="K323">
        <v>211</v>
      </c>
      <c r="L323">
        <v>26</v>
      </c>
      <c r="M323">
        <v>3</v>
      </c>
      <c r="N323" t="s">
        <v>3</v>
      </c>
      <c r="O323">
        <v>2</v>
      </c>
      <c r="P323">
        <f>ROUND(Source!DQ296,O323)</f>
        <v>54</v>
      </c>
    </row>
    <row r="324" spans="1:245" x14ac:dyDescent="0.2">
      <c r="A324">
        <v>50</v>
      </c>
      <c r="B324">
        <v>0</v>
      </c>
      <c r="C324">
        <v>0</v>
      </c>
      <c r="D324">
        <v>1</v>
      </c>
      <c r="E324">
        <v>224</v>
      </c>
      <c r="F324">
        <f>ROUND(Source!AR296,O324)</f>
        <v>674</v>
      </c>
      <c r="G324" t="s">
        <v>188</v>
      </c>
      <c r="H324" t="s">
        <v>189</v>
      </c>
      <c r="K324">
        <v>224</v>
      </c>
      <c r="L324">
        <v>27</v>
      </c>
      <c r="M324">
        <v>3</v>
      </c>
      <c r="N324" t="s">
        <v>3</v>
      </c>
      <c r="O324">
        <v>2</v>
      </c>
      <c r="P324">
        <f>ROUND(Source!EJ296,O324)</f>
        <v>2663.18</v>
      </c>
    </row>
    <row r="326" spans="1:245" x14ac:dyDescent="0.2">
      <c r="A326">
        <v>4</v>
      </c>
      <c r="B326">
        <v>1</v>
      </c>
      <c r="D326">
        <f>ROW(A339)</f>
        <v>339</v>
      </c>
      <c r="F326" t="s">
        <v>16</v>
      </c>
      <c r="G326" t="s">
        <v>354</v>
      </c>
      <c r="H326" t="s">
        <v>3</v>
      </c>
      <c r="I326">
        <v>0</v>
      </c>
      <c r="K326">
        <v>0</v>
      </c>
      <c r="U326" t="s">
        <v>3</v>
      </c>
      <c r="V326">
        <v>0</v>
      </c>
      <c r="AB326" t="s">
        <v>3</v>
      </c>
      <c r="AC326" t="s">
        <v>3</v>
      </c>
      <c r="AD326" t="s">
        <v>3</v>
      </c>
      <c r="AE326" t="s">
        <v>3</v>
      </c>
      <c r="AF326" t="s">
        <v>3</v>
      </c>
      <c r="AG326" t="s">
        <v>3</v>
      </c>
      <c r="AP326" t="s">
        <v>3</v>
      </c>
      <c r="AQ326" t="s">
        <v>3</v>
      </c>
      <c r="AR326" t="s">
        <v>3</v>
      </c>
      <c r="AZ326" t="s">
        <v>3</v>
      </c>
      <c r="BB326" t="s">
        <v>3</v>
      </c>
      <c r="BC326" t="s">
        <v>3</v>
      </c>
      <c r="BD326" t="s">
        <v>3</v>
      </c>
      <c r="BE326" t="s">
        <v>3</v>
      </c>
      <c r="BF326" t="s">
        <v>3</v>
      </c>
      <c r="BG326" t="s">
        <v>3</v>
      </c>
      <c r="BH326" t="s">
        <v>3</v>
      </c>
      <c r="BI326" t="s">
        <v>3</v>
      </c>
      <c r="BJ326" t="s">
        <v>3</v>
      </c>
      <c r="BK326" t="s">
        <v>3</v>
      </c>
      <c r="BL326" t="s">
        <v>3</v>
      </c>
      <c r="BM326" t="s">
        <v>3</v>
      </c>
      <c r="BN326" t="s">
        <v>3</v>
      </c>
      <c r="BO326" t="s">
        <v>3</v>
      </c>
      <c r="BP326" t="s">
        <v>3</v>
      </c>
      <c r="BX326">
        <v>0</v>
      </c>
      <c r="CJ326">
        <v>0</v>
      </c>
    </row>
    <row r="328" spans="1:245" x14ac:dyDescent="0.2">
      <c r="A328">
        <v>52</v>
      </c>
      <c r="B328">
        <f t="shared" ref="B328:G328" si="236">B339</f>
        <v>1</v>
      </c>
      <c r="C328">
        <f t="shared" si="236"/>
        <v>4</v>
      </c>
      <c r="D328">
        <f t="shared" si="236"/>
        <v>326</v>
      </c>
      <c r="E328">
        <f t="shared" si="236"/>
        <v>0</v>
      </c>
      <c r="F328" t="str">
        <f t="shared" si="236"/>
        <v>Новый раздел</v>
      </c>
      <c r="G328" t="str">
        <f t="shared" si="236"/>
        <v>Установка контроллера в светильник</v>
      </c>
      <c r="O328">
        <f t="shared" ref="O328:AT328" si="237">O339</f>
        <v>4110.3599999999997</v>
      </c>
      <c r="P328">
        <f t="shared" si="237"/>
        <v>4080.48</v>
      </c>
      <c r="Q328">
        <f t="shared" si="237"/>
        <v>0.14000000000000001</v>
      </c>
      <c r="R328">
        <f t="shared" si="237"/>
        <v>0.04</v>
      </c>
      <c r="S328">
        <f t="shared" si="237"/>
        <v>29.74</v>
      </c>
      <c r="T328">
        <f t="shared" si="237"/>
        <v>0</v>
      </c>
      <c r="U328">
        <f t="shared" si="237"/>
        <v>2.16</v>
      </c>
      <c r="V328">
        <f t="shared" si="237"/>
        <v>0</v>
      </c>
      <c r="W328">
        <f t="shared" si="237"/>
        <v>0</v>
      </c>
      <c r="X328">
        <f t="shared" si="237"/>
        <v>33.31</v>
      </c>
      <c r="Y328">
        <f t="shared" si="237"/>
        <v>20.82</v>
      </c>
      <c r="Z328">
        <f t="shared" si="237"/>
        <v>0</v>
      </c>
      <c r="AA328">
        <f t="shared" si="237"/>
        <v>0</v>
      </c>
      <c r="AB328">
        <f t="shared" si="237"/>
        <v>4110.3599999999997</v>
      </c>
      <c r="AC328">
        <f t="shared" si="237"/>
        <v>4080.48</v>
      </c>
      <c r="AD328">
        <f t="shared" si="237"/>
        <v>0.14000000000000001</v>
      </c>
      <c r="AE328">
        <f t="shared" si="237"/>
        <v>0.04</v>
      </c>
      <c r="AF328">
        <f t="shared" si="237"/>
        <v>29.74</v>
      </c>
      <c r="AG328">
        <f t="shared" si="237"/>
        <v>0</v>
      </c>
      <c r="AH328">
        <f t="shared" si="237"/>
        <v>2.16</v>
      </c>
      <c r="AI328">
        <f t="shared" si="237"/>
        <v>0</v>
      </c>
      <c r="AJ328">
        <f t="shared" si="237"/>
        <v>0</v>
      </c>
      <c r="AK328">
        <f t="shared" si="237"/>
        <v>33.31</v>
      </c>
      <c r="AL328">
        <f t="shared" si="237"/>
        <v>20.82</v>
      </c>
      <c r="AM328">
        <f t="shared" si="237"/>
        <v>0</v>
      </c>
      <c r="AN328">
        <f t="shared" si="237"/>
        <v>0</v>
      </c>
      <c r="AO328">
        <f t="shared" si="237"/>
        <v>0</v>
      </c>
      <c r="AP328">
        <f t="shared" si="237"/>
        <v>4078.66</v>
      </c>
      <c r="AQ328">
        <f t="shared" si="237"/>
        <v>0</v>
      </c>
      <c r="AR328">
        <f t="shared" si="237"/>
        <v>4164.5600000000004</v>
      </c>
      <c r="AS328">
        <f t="shared" si="237"/>
        <v>0</v>
      </c>
      <c r="AT328">
        <f t="shared" si="237"/>
        <v>85.9</v>
      </c>
      <c r="AU328">
        <f t="shared" ref="AU328:BZ328" si="238">AU339</f>
        <v>0</v>
      </c>
      <c r="AV328">
        <f t="shared" si="238"/>
        <v>4080.48</v>
      </c>
      <c r="AW328">
        <f t="shared" si="238"/>
        <v>1.82</v>
      </c>
      <c r="AX328">
        <f t="shared" si="238"/>
        <v>0</v>
      </c>
      <c r="AY328">
        <f t="shared" si="238"/>
        <v>1.82</v>
      </c>
      <c r="AZ328">
        <f t="shared" si="238"/>
        <v>4078.66</v>
      </c>
      <c r="BA328">
        <f t="shared" si="238"/>
        <v>0</v>
      </c>
      <c r="BB328">
        <f t="shared" si="238"/>
        <v>0</v>
      </c>
      <c r="BC328">
        <f t="shared" si="238"/>
        <v>0</v>
      </c>
      <c r="BD328">
        <f t="shared" si="238"/>
        <v>0</v>
      </c>
      <c r="BE328">
        <f t="shared" si="238"/>
        <v>0</v>
      </c>
      <c r="BF328">
        <f t="shared" si="238"/>
        <v>0</v>
      </c>
      <c r="BG328">
        <f t="shared" si="238"/>
        <v>0</v>
      </c>
      <c r="BH328">
        <f t="shared" si="238"/>
        <v>0</v>
      </c>
      <c r="BI328">
        <f t="shared" si="238"/>
        <v>0</v>
      </c>
      <c r="BJ328">
        <f t="shared" si="238"/>
        <v>0</v>
      </c>
      <c r="BK328">
        <f t="shared" si="238"/>
        <v>0</v>
      </c>
      <c r="BL328">
        <f t="shared" si="238"/>
        <v>0</v>
      </c>
      <c r="BM328">
        <f t="shared" si="238"/>
        <v>0</v>
      </c>
      <c r="BN328">
        <f t="shared" si="238"/>
        <v>0</v>
      </c>
      <c r="BO328">
        <f t="shared" si="238"/>
        <v>0</v>
      </c>
      <c r="BP328">
        <f t="shared" si="238"/>
        <v>0</v>
      </c>
      <c r="BQ328">
        <f t="shared" si="238"/>
        <v>0</v>
      </c>
      <c r="BR328">
        <f t="shared" si="238"/>
        <v>0</v>
      </c>
      <c r="BS328">
        <f t="shared" si="238"/>
        <v>0</v>
      </c>
      <c r="BT328">
        <f t="shared" si="238"/>
        <v>0</v>
      </c>
      <c r="BU328">
        <f t="shared" si="238"/>
        <v>0</v>
      </c>
      <c r="BV328">
        <f t="shared" si="238"/>
        <v>0</v>
      </c>
      <c r="BW328">
        <f t="shared" si="238"/>
        <v>0</v>
      </c>
      <c r="BX328">
        <f t="shared" si="238"/>
        <v>0</v>
      </c>
      <c r="BY328">
        <f t="shared" si="238"/>
        <v>4078.66</v>
      </c>
      <c r="BZ328">
        <f t="shared" si="238"/>
        <v>0</v>
      </c>
      <c r="CA328">
        <f t="shared" ref="CA328:DF328" si="239">CA339</f>
        <v>4164.5600000000004</v>
      </c>
      <c r="CB328">
        <f t="shared" si="239"/>
        <v>0</v>
      </c>
      <c r="CC328">
        <f t="shared" si="239"/>
        <v>85.9</v>
      </c>
      <c r="CD328">
        <f t="shared" si="239"/>
        <v>0</v>
      </c>
      <c r="CE328">
        <f t="shared" si="239"/>
        <v>4080.48</v>
      </c>
      <c r="CF328">
        <f t="shared" si="239"/>
        <v>1.8200000000001637</v>
      </c>
      <c r="CG328">
        <f t="shared" si="239"/>
        <v>0</v>
      </c>
      <c r="CH328">
        <f t="shared" si="239"/>
        <v>1.8200000000001637</v>
      </c>
      <c r="CI328">
        <f t="shared" si="239"/>
        <v>4078.66</v>
      </c>
      <c r="CJ328">
        <f t="shared" si="239"/>
        <v>0</v>
      </c>
      <c r="CK328">
        <f t="shared" si="239"/>
        <v>0</v>
      </c>
      <c r="CL328">
        <f t="shared" si="239"/>
        <v>0</v>
      </c>
      <c r="CM328">
        <f t="shared" si="239"/>
        <v>0</v>
      </c>
      <c r="CN328">
        <f t="shared" si="239"/>
        <v>0</v>
      </c>
      <c r="CO328">
        <f t="shared" si="239"/>
        <v>0</v>
      </c>
      <c r="CP328">
        <f t="shared" si="239"/>
        <v>0</v>
      </c>
      <c r="CQ328">
        <f t="shared" si="239"/>
        <v>0</v>
      </c>
      <c r="CR328">
        <f t="shared" si="239"/>
        <v>0</v>
      </c>
      <c r="CS328">
        <f t="shared" si="239"/>
        <v>0</v>
      </c>
      <c r="CT328">
        <f t="shared" si="239"/>
        <v>0</v>
      </c>
      <c r="CU328">
        <f t="shared" si="239"/>
        <v>0</v>
      </c>
      <c r="CV328">
        <f t="shared" si="239"/>
        <v>0</v>
      </c>
      <c r="CW328">
        <f t="shared" si="239"/>
        <v>0</v>
      </c>
      <c r="CX328">
        <f t="shared" si="239"/>
        <v>0</v>
      </c>
      <c r="CY328">
        <f t="shared" si="239"/>
        <v>0</v>
      </c>
      <c r="CZ328">
        <f t="shared" si="239"/>
        <v>0</v>
      </c>
      <c r="DA328">
        <f t="shared" si="239"/>
        <v>0</v>
      </c>
      <c r="DB328">
        <f t="shared" si="239"/>
        <v>0</v>
      </c>
      <c r="DC328">
        <f t="shared" si="239"/>
        <v>0</v>
      </c>
      <c r="DD328">
        <f t="shared" si="239"/>
        <v>0</v>
      </c>
      <c r="DE328">
        <f t="shared" si="239"/>
        <v>0</v>
      </c>
      <c r="DF328">
        <f t="shared" si="239"/>
        <v>0</v>
      </c>
      <c r="DG328">
        <f t="shared" ref="DG328:EL328" si="240">DG339</f>
        <v>19512.13</v>
      </c>
      <c r="DH328">
        <f t="shared" si="240"/>
        <v>18772.419999999998</v>
      </c>
      <c r="DI328">
        <f t="shared" si="240"/>
        <v>1.56</v>
      </c>
      <c r="DJ328">
        <f t="shared" si="240"/>
        <v>0.99</v>
      </c>
      <c r="DK328">
        <f t="shared" si="240"/>
        <v>738.15</v>
      </c>
      <c r="DL328">
        <f t="shared" si="240"/>
        <v>0</v>
      </c>
      <c r="DM328">
        <f t="shared" si="240"/>
        <v>2.16</v>
      </c>
      <c r="DN328">
        <f t="shared" si="240"/>
        <v>0</v>
      </c>
      <c r="DO328">
        <f t="shared" si="240"/>
        <v>0</v>
      </c>
      <c r="DP328">
        <f t="shared" si="240"/>
        <v>664.34</v>
      </c>
      <c r="DQ328">
        <f t="shared" si="240"/>
        <v>317.39999999999998</v>
      </c>
      <c r="DR328">
        <f t="shared" si="240"/>
        <v>0</v>
      </c>
      <c r="DS328">
        <f t="shared" si="240"/>
        <v>0</v>
      </c>
      <c r="DT328">
        <f t="shared" si="240"/>
        <v>19512.13</v>
      </c>
      <c r="DU328">
        <f t="shared" si="240"/>
        <v>18772.419999999998</v>
      </c>
      <c r="DV328">
        <f t="shared" si="240"/>
        <v>1.56</v>
      </c>
      <c r="DW328">
        <f t="shared" si="240"/>
        <v>0.99</v>
      </c>
      <c r="DX328">
        <f t="shared" si="240"/>
        <v>738.15</v>
      </c>
      <c r="DY328">
        <f t="shared" si="240"/>
        <v>0</v>
      </c>
      <c r="DZ328">
        <f t="shared" si="240"/>
        <v>2.16</v>
      </c>
      <c r="EA328">
        <f t="shared" si="240"/>
        <v>0</v>
      </c>
      <c r="EB328">
        <f t="shared" si="240"/>
        <v>0</v>
      </c>
      <c r="EC328">
        <f t="shared" si="240"/>
        <v>664.34</v>
      </c>
      <c r="ED328">
        <f t="shared" si="240"/>
        <v>317.39999999999998</v>
      </c>
      <c r="EE328">
        <f t="shared" si="240"/>
        <v>0</v>
      </c>
      <c r="EF328">
        <f t="shared" si="240"/>
        <v>0</v>
      </c>
      <c r="EG328">
        <f t="shared" si="240"/>
        <v>0</v>
      </c>
      <c r="EH328">
        <f t="shared" si="240"/>
        <v>18761.830000000002</v>
      </c>
      <c r="EI328">
        <f t="shared" si="240"/>
        <v>0</v>
      </c>
      <c r="EJ328">
        <f t="shared" si="240"/>
        <v>20495.419999999998</v>
      </c>
      <c r="EK328">
        <f t="shared" si="240"/>
        <v>0</v>
      </c>
      <c r="EL328">
        <f t="shared" si="240"/>
        <v>1733.59</v>
      </c>
      <c r="EM328">
        <f t="shared" ref="EM328:FR328" si="241">EM339</f>
        <v>0</v>
      </c>
      <c r="EN328">
        <f t="shared" si="241"/>
        <v>18772.419999999998</v>
      </c>
      <c r="EO328">
        <f t="shared" si="241"/>
        <v>10.59</v>
      </c>
      <c r="EP328">
        <f t="shared" si="241"/>
        <v>0</v>
      </c>
      <c r="EQ328">
        <f t="shared" si="241"/>
        <v>10.59</v>
      </c>
      <c r="ER328">
        <f t="shared" si="241"/>
        <v>18761.830000000002</v>
      </c>
      <c r="ES328">
        <f t="shared" si="241"/>
        <v>0</v>
      </c>
      <c r="ET328">
        <f t="shared" si="241"/>
        <v>0</v>
      </c>
      <c r="EU328">
        <f t="shared" si="241"/>
        <v>0</v>
      </c>
      <c r="EV328">
        <f t="shared" si="241"/>
        <v>0</v>
      </c>
      <c r="EW328">
        <f t="shared" si="241"/>
        <v>0</v>
      </c>
      <c r="EX328">
        <f t="shared" si="241"/>
        <v>0</v>
      </c>
      <c r="EY328">
        <f t="shared" si="241"/>
        <v>0</v>
      </c>
      <c r="EZ328">
        <f t="shared" si="241"/>
        <v>0</v>
      </c>
      <c r="FA328">
        <f t="shared" si="241"/>
        <v>0</v>
      </c>
      <c r="FB328">
        <f t="shared" si="241"/>
        <v>0</v>
      </c>
      <c r="FC328">
        <f t="shared" si="241"/>
        <v>0</v>
      </c>
      <c r="FD328">
        <f t="shared" si="241"/>
        <v>0</v>
      </c>
      <c r="FE328">
        <f t="shared" si="241"/>
        <v>0</v>
      </c>
      <c r="FF328">
        <f t="shared" si="241"/>
        <v>0</v>
      </c>
      <c r="FG328">
        <f t="shared" si="241"/>
        <v>0</v>
      </c>
      <c r="FH328">
        <f t="shared" si="241"/>
        <v>0</v>
      </c>
      <c r="FI328">
        <f t="shared" si="241"/>
        <v>0</v>
      </c>
      <c r="FJ328">
        <f t="shared" si="241"/>
        <v>0</v>
      </c>
      <c r="FK328">
        <f t="shared" si="241"/>
        <v>0</v>
      </c>
      <c r="FL328">
        <f t="shared" si="241"/>
        <v>0</v>
      </c>
      <c r="FM328">
        <f t="shared" si="241"/>
        <v>0</v>
      </c>
      <c r="FN328">
        <f t="shared" si="241"/>
        <v>0</v>
      </c>
      <c r="FO328">
        <f t="shared" si="241"/>
        <v>0</v>
      </c>
      <c r="FP328">
        <f t="shared" si="241"/>
        <v>0</v>
      </c>
      <c r="FQ328">
        <f t="shared" si="241"/>
        <v>18761.830000000002</v>
      </c>
      <c r="FR328">
        <f t="shared" si="241"/>
        <v>0</v>
      </c>
      <c r="FS328">
        <f t="shared" ref="FS328:GX328" si="242">FS339</f>
        <v>20495.419999999998</v>
      </c>
      <c r="FT328">
        <f t="shared" si="242"/>
        <v>0</v>
      </c>
      <c r="FU328">
        <f t="shared" si="242"/>
        <v>1733.59</v>
      </c>
      <c r="FV328">
        <f t="shared" si="242"/>
        <v>0</v>
      </c>
      <c r="FW328">
        <f t="shared" si="242"/>
        <v>18772.419999999998</v>
      </c>
      <c r="FX328">
        <f t="shared" si="242"/>
        <v>10.589999999996508</v>
      </c>
      <c r="FY328">
        <f t="shared" si="242"/>
        <v>0</v>
      </c>
      <c r="FZ328">
        <f t="shared" si="242"/>
        <v>10.589999999996508</v>
      </c>
      <c r="GA328">
        <f t="shared" si="242"/>
        <v>18761.830000000002</v>
      </c>
      <c r="GB328">
        <f t="shared" si="242"/>
        <v>0</v>
      </c>
      <c r="GC328">
        <f t="shared" si="242"/>
        <v>0</v>
      </c>
      <c r="GD328">
        <f t="shared" si="242"/>
        <v>0</v>
      </c>
      <c r="GE328">
        <f t="shared" si="242"/>
        <v>0</v>
      </c>
      <c r="GF328">
        <f t="shared" si="242"/>
        <v>0</v>
      </c>
      <c r="GG328">
        <f t="shared" si="242"/>
        <v>0</v>
      </c>
      <c r="GH328">
        <f t="shared" si="242"/>
        <v>0</v>
      </c>
      <c r="GI328">
        <f t="shared" si="242"/>
        <v>0</v>
      </c>
      <c r="GJ328">
        <f t="shared" si="242"/>
        <v>0</v>
      </c>
      <c r="GK328">
        <f t="shared" si="242"/>
        <v>0</v>
      </c>
      <c r="GL328">
        <f t="shared" si="242"/>
        <v>0</v>
      </c>
      <c r="GM328">
        <f t="shared" si="242"/>
        <v>0</v>
      </c>
      <c r="GN328">
        <f t="shared" si="242"/>
        <v>0</v>
      </c>
      <c r="GO328">
        <f t="shared" si="242"/>
        <v>0</v>
      </c>
      <c r="GP328">
        <f t="shared" si="242"/>
        <v>0</v>
      </c>
      <c r="GQ328">
        <f t="shared" si="242"/>
        <v>0</v>
      </c>
      <c r="GR328">
        <f t="shared" si="242"/>
        <v>0</v>
      </c>
      <c r="GS328">
        <f t="shared" si="242"/>
        <v>0</v>
      </c>
      <c r="GT328">
        <f t="shared" si="242"/>
        <v>0</v>
      </c>
      <c r="GU328">
        <f t="shared" si="242"/>
        <v>0</v>
      </c>
      <c r="GV328">
        <f t="shared" si="242"/>
        <v>0</v>
      </c>
      <c r="GW328">
        <f t="shared" si="242"/>
        <v>0</v>
      </c>
      <c r="GX328">
        <f t="shared" si="242"/>
        <v>0</v>
      </c>
    </row>
    <row r="330" spans="1:245" x14ac:dyDescent="0.2">
      <c r="A330">
        <v>17</v>
      </c>
      <c r="B330">
        <v>1</v>
      </c>
      <c r="C330">
        <f>ROW(SmtRes!A273)</f>
        <v>273</v>
      </c>
      <c r="D330">
        <f>ROW(EtalonRes!A265)</f>
        <v>265</v>
      </c>
      <c r="E330" t="s">
        <v>355</v>
      </c>
      <c r="F330" t="s">
        <v>356</v>
      </c>
      <c r="G330" t="s">
        <v>357</v>
      </c>
      <c r="H330" t="s">
        <v>80</v>
      </c>
      <c r="I330">
        <v>2</v>
      </c>
      <c r="J330">
        <v>0</v>
      </c>
      <c r="O330">
        <f t="shared" ref="O330:O337" si="243">ROUND(CP330,2)</f>
        <v>31.7</v>
      </c>
      <c r="P330">
        <f t="shared" ref="P330:P337" si="244">ROUND((ROUND((AC330*AW330*I330),2)*BC330),2)</f>
        <v>1.82</v>
      </c>
      <c r="Q330">
        <f t="shared" ref="Q330:Q337" si="245">(ROUND((ROUND(((ET330)*AV330*I330),2)*BB330),2)+ROUND((ROUND(((AE330-(EU330))*AV330*I330),2)*BS330),2))</f>
        <v>0.14000000000000001</v>
      </c>
      <c r="R330">
        <f t="shared" ref="R330:R337" si="246">ROUND((ROUND((AE330*AV330*I330),2)*BS330),2)</f>
        <v>0.04</v>
      </c>
      <c r="S330">
        <f t="shared" ref="S330:S337" si="247">ROUND((ROUND((AF330*AV330*I330),2)*BA330),2)</f>
        <v>29.74</v>
      </c>
      <c r="T330">
        <f t="shared" ref="T330:T337" si="248">ROUND(CU330*I330,2)</f>
        <v>0</v>
      </c>
      <c r="U330">
        <f t="shared" ref="U330:U337" si="249">CV330*I330</f>
        <v>2.16</v>
      </c>
      <c r="V330">
        <f t="shared" ref="V330:V337" si="250">CW330*I330</f>
        <v>0</v>
      </c>
      <c r="W330">
        <f t="shared" ref="W330:W337" si="251">ROUND(CX330*I330,2)</f>
        <v>0</v>
      </c>
      <c r="X330">
        <f t="shared" ref="X330:Y337" si="252">ROUND(CY330,2)</f>
        <v>33.31</v>
      </c>
      <c r="Y330">
        <f t="shared" si="252"/>
        <v>20.82</v>
      </c>
      <c r="AA330">
        <v>53286459</v>
      </c>
      <c r="AB330">
        <f t="shared" ref="AB330:AB337" si="253">ROUND((AC330+AD330+AF330),6)</f>
        <v>15.85</v>
      </c>
      <c r="AC330">
        <f t="shared" ref="AC330:AC337" si="254">ROUND((ES330),6)</f>
        <v>0.91</v>
      </c>
      <c r="AD330">
        <f t="shared" ref="AD330:AD337" si="255">ROUND((((ET330)-(EU330))+AE330),6)</f>
        <v>7.0000000000000007E-2</v>
      </c>
      <c r="AE330">
        <f t="shared" ref="AE330:AF337" si="256">ROUND((EU330),6)</f>
        <v>0.02</v>
      </c>
      <c r="AF330">
        <f t="shared" si="256"/>
        <v>14.87</v>
      </c>
      <c r="AG330">
        <f t="shared" ref="AG330:AG337" si="257">ROUND((AP330),6)</f>
        <v>0</v>
      </c>
      <c r="AH330">
        <f t="shared" ref="AH330:AI337" si="258">(EW330)</f>
        <v>1.08</v>
      </c>
      <c r="AI330">
        <f t="shared" si="258"/>
        <v>0</v>
      </c>
      <c r="AJ330">
        <f t="shared" ref="AJ330:AJ337" si="259">(AS330)</f>
        <v>0</v>
      </c>
      <c r="AK330">
        <v>15.85</v>
      </c>
      <c r="AL330">
        <v>0.91</v>
      </c>
      <c r="AM330">
        <v>7.0000000000000007E-2</v>
      </c>
      <c r="AN330">
        <v>0.02</v>
      </c>
      <c r="AO330">
        <v>14.87</v>
      </c>
      <c r="AP330">
        <v>0</v>
      </c>
      <c r="AQ330">
        <v>1.08</v>
      </c>
      <c r="AR330">
        <v>0</v>
      </c>
      <c r="AS330">
        <v>0</v>
      </c>
      <c r="AT330">
        <v>112</v>
      </c>
      <c r="AU330">
        <v>70</v>
      </c>
      <c r="AV330">
        <v>1</v>
      </c>
      <c r="AW330">
        <v>1</v>
      </c>
      <c r="AZ330">
        <v>1</v>
      </c>
      <c r="BA330">
        <v>1</v>
      </c>
      <c r="BB330">
        <v>1</v>
      </c>
      <c r="BC330">
        <v>1</v>
      </c>
      <c r="BD330" t="s">
        <v>3</v>
      </c>
      <c r="BE330" t="s">
        <v>3</v>
      </c>
      <c r="BF330" t="s">
        <v>3</v>
      </c>
      <c r="BG330" t="s">
        <v>3</v>
      </c>
      <c r="BH330">
        <v>0</v>
      </c>
      <c r="BI330">
        <v>2</v>
      </c>
      <c r="BJ330" t="s">
        <v>358</v>
      </c>
      <c r="BM330">
        <v>329</v>
      </c>
      <c r="BN330">
        <v>0</v>
      </c>
      <c r="BO330" t="s">
        <v>3</v>
      </c>
      <c r="BP330">
        <v>0</v>
      </c>
      <c r="BQ330">
        <v>40</v>
      </c>
      <c r="BR330">
        <v>0</v>
      </c>
      <c r="BS330">
        <v>1</v>
      </c>
      <c r="BT330">
        <v>1</v>
      </c>
      <c r="BU330">
        <v>1</v>
      </c>
      <c r="BV330">
        <v>1</v>
      </c>
      <c r="BW330">
        <v>1</v>
      </c>
      <c r="BX330">
        <v>1</v>
      </c>
      <c r="BY330" t="s">
        <v>3</v>
      </c>
      <c r="BZ330">
        <v>112</v>
      </c>
      <c r="CA330">
        <v>70</v>
      </c>
      <c r="CE330">
        <v>30</v>
      </c>
      <c r="CF330">
        <v>0</v>
      </c>
      <c r="CG330">
        <v>0</v>
      </c>
      <c r="CM330">
        <v>0</v>
      </c>
      <c r="CN330" t="s">
        <v>3</v>
      </c>
      <c r="CO330">
        <v>0</v>
      </c>
      <c r="CP330">
        <f t="shared" ref="CP330:CP337" si="260">(P330+Q330+S330)</f>
        <v>31.7</v>
      </c>
      <c r="CQ330">
        <f t="shared" ref="CQ330:CQ337" si="261">ROUND((ROUND((AC330*AW330*1),2)*BC330),2)</f>
        <v>0.91</v>
      </c>
      <c r="CR330">
        <f t="shared" ref="CR330:CR337" si="262">(ROUND((ROUND(((ET330)*AV330*1),2)*BB330),2)+ROUND((ROUND(((AE330-(EU330))*AV330*1),2)*BS330),2))</f>
        <v>7.0000000000000007E-2</v>
      </c>
      <c r="CS330">
        <f t="shared" ref="CS330:CS337" si="263">ROUND((ROUND((AE330*AV330*1),2)*BS330),2)</f>
        <v>0.02</v>
      </c>
      <c r="CT330">
        <f t="shared" ref="CT330:CT337" si="264">ROUND((ROUND((AF330*AV330*1),2)*BA330),2)</f>
        <v>14.87</v>
      </c>
      <c r="CU330">
        <f t="shared" ref="CU330:CU337" si="265">AG330</f>
        <v>0</v>
      </c>
      <c r="CV330">
        <f t="shared" ref="CV330:CV337" si="266">(AH330*AV330)</f>
        <v>1.08</v>
      </c>
      <c r="CW330">
        <f t="shared" ref="CW330:CX337" si="267">AI330</f>
        <v>0</v>
      </c>
      <c r="CX330">
        <f t="shared" si="267"/>
        <v>0</v>
      </c>
      <c r="CY330">
        <f>((S330*BZ330)/100)</f>
        <v>33.308799999999998</v>
      </c>
      <c r="CZ330">
        <f>((S330*CA330)/100)</f>
        <v>20.817999999999998</v>
      </c>
      <c r="DC330" t="s">
        <v>3</v>
      </c>
      <c r="DD330" t="s">
        <v>3</v>
      </c>
      <c r="DE330" t="s">
        <v>3</v>
      </c>
      <c r="DF330" t="s">
        <v>3</v>
      </c>
      <c r="DG330" t="s">
        <v>3</v>
      </c>
      <c r="DH330" t="s">
        <v>3</v>
      </c>
      <c r="DI330" t="s">
        <v>3</v>
      </c>
      <c r="DJ330" t="s">
        <v>3</v>
      </c>
      <c r="DK330" t="s">
        <v>3</v>
      </c>
      <c r="DL330" t="s">
        <v>3</v>
      </c>
      <c r="DM330" t="s">
        <v>3</v>
      </c>
      <c r="DN330">
        <v>0</v>
      </c>
      <c r="DO330">
        <v>0</v>
      </c>
      <c r="DP330">
        <v>1</v>
      </c>
      <c r="DQ330">
        <v>1</v>
      </c>
      <c r="DU330">
        <v>1013</v>
      </c>
      <c r="DV330" t="s">
        <v>80</v>
      </c>
      <c r="DW330" t="s">
        <v>80</v>
      </c>
      <c r="DX330">
        <v>1</v>
      </c>
      <c r="EE330">
        <v>52538949</v>
      </c>
      <c r="EF330">
        <v>40</v>
      </c>
      <c r="EG330" t="s">
        <v>202</v>
      </c>
      <c r="EH330">
        <v>0</v>
      </c>
      <c r="EI330" t="s">
        <v>3</v>
      </c>
      <c r="EJ330">
        <v>2</v>
      </c>
      <c r="EK330">
        <v>329</v>
      </c>
      <c r="EL330" t="s">
        <v>203</v>
      </c>
      <c r="EM330" t="s">
        <v>204</v>
      </c>
      <c r="EO330" t="s">
        <v>3</v>
      </c>
      <c r="EQ330">
        <v>1441792</v>
      </c>
      <c r="ER330">
        <v>15.85</v>
      </c>
      <c r="ES330">
        <v>0.91</v>
      </c>
      <c r="ET330">
        <v>7.0000000000000007E-2</v>
      </c>
      <c r="EU330">
        <v>0.02</v>
      </c>
      <c r="EV330">
        <v>14.87</v>
      </c>
      <c r="EW330">
        <v>1.08</v>
      </c>
      <c r="EX330">
        <v>0</v>
      </c>
      <c r="EY330">
        <v>0</v>
      </c>
      <c r="FQ330">
        <v>0</v>
      </c>
      <c r="FR330">
        <f t="shared" ref="FR330:FR337" si="268">ROUND(IF(AND(BH330=3,BI330=3),P330,0),2)</f>
        <v>0</v>
      </c>
      <c r="FS330">
        <v>0</v>
      </c>
      <c r="FX330">
        <v>112</v>
      </c>
      <c r="FY330">
        <v>70</v>
      </c>
      <c r="GA330" t="s">
        <v>3</v>
      </c>
      <c r="GD330">
        <v>0</v>
      </c>
      <c r="GF330">
        <v>587031753</v>
      </c>
      <c r="GG330">
        <v>2</v>
      </c>
      <c r="GH330">
        <v>1</v>
      </c>
      <c r="GI330">
        <v>-2</v>
      </c>
      <c r="GJ330">
        <v>0</v>
      </c>
      <c r="GK330">
        <f>ROUND(R330*(R12)/100,2)</f>
        <v>7.0000000000000007E-2</v>
      </c>
      <c r="GL330">
        <f t="shared" ref="GL330:GL337" si="269">ROUND(IF(AND(BH330=3,BI330=3,FS330&lt;&gt;0),P330,0),2)</f>
        <v>0</v>
      </c>
      <c r="GM330">
        <f t="shared" ref="GM330:GM337" si="270">ROUND(O330+X330+Y330+GK330,2)+GX330</f>
        <v>85.9</v>
      </c>
      <c r="GN330">
        <f t="shared" ref="GN330:GN337" si="271">IF(OR(BI330=0,BI330=1),ROUND(O330+X330+Y330+GK330,2),0)</f>
        <v>0</v>
      </c>
      <c r="GO330">
        <f t="shared" ref="GO330:GO337" si="272">IF(BI330=2,ROUND(O330+X330+Y330+GK330,2),0)</f>
        <v>85.9</v>
      </c>
      <c r="GP330">
        <f t="shared" ref="GP330:GP337" si="273">IF(BI330=4,ROUND(O330+X330+Y330+GK330,2)+GX330,0)</f>
        <v>0</v>
      </c>
      <c r="GR330">
        <v>0</v>
      </c>
      <c r="GS330">
        <v>0</v>
      </c>
      <c r="GT330">
        <v>0</v>
      </c>
      <c r="GU330" t="s">
        <v>3</v>
      </c>
      <c r="GV330">
        <f t="shared" ref="GV330:GV337" si="274">ROUND((GT330),6)</f>
        <v>0</v>
      </c>
      <c r="GW330">
        <v>1</v>
      </c>
      <c r="GX330">
        <f t="shared" ref="GX330:GX337" si="275">ROUND(HC330*I330,2)</f>
        <v>0</v>
      </c>
      <c r="HA330">
        <v>0</v>
      </c>
      <c r="HB330">
        <v>0</v>
      </c>
      <c r="HC330">
        <f t="shared" ref="HC330:HC337" si="276">GV330*GW330</f>
        <v>0</v>
      </c>
      <c r="HE330" t="s">
        <v>3</v>
      </c>
      <c r="HF330" t="s">
        <v>3</v>
      </c>
      <c r="IK330">
        <v>0</v>
      </c>
    </row>
    <row r="331" spans="1:245" x14ac:dyDescent="0.2">
      <c r="A331">
        <v>17</v>
      </c>
      <c r="B331">
        <v>1</v>
      </c>
      <c r="C331">
        <f>ROW(SmtRes!A274)</f>
        <v>274</v>
      </c>
      <c r="D331">
        <f>ROW(EtalonRes!A266)</f>
        <v>266</v>
      </c>
      <c r="E331" t="s">
        <v>355</v>
      </c>
      <c r="F331" t="s">
        <v>356</v>
      </c>
      <c r="G331" t="s">
        <v>357</v>
      </c>
      <c r="H331" t="s">
        <v>80</v>
      </c>
      <c r="I331">
        <v>2</v>
      </c>
      <c r="J331">
        <v>0</v>
      </c>
      <c r="O331">
        <f t="shared" si="243"/>
        <v>750.3</v>
      </c>
      <c r="P331">
        <f t="shared" si="244"/>
        <v>10.59</v>
      </c>
      <c r="Q331">
        <f t="shared" si="245"/>
        <v>1.56</v>
      </c>
      <c r="R331">
        <f t="shared" si="246"/>
        <v>0.99</v>
      </c>
      <c r="S331">
        <f t="shared" si="247"/>
        <v>738.15</v>
      </c>
      <c r="T331">
        <f t="shared" si="248"/>
        <v>0</v>
      </c>
      <c r="U331">
        <f t="shared" si="249"/>
        <v>2.16</v>
      </c>
      <c r="V331">
        <f t="shared" si="250"/>
        <v>0</v>
      </c>
      <c r="W331">
        <f t="shared" si="251"/>
        <v>0</v>
      </c>
      <c r="X331">
        <f t="shared" si="252"/>
        <v>664.34</v>
      </c>
      <c r="Y331">
        <f t="shared" si="252"/>
        <v>317.39999999999998</v>
      </c>
      <c r="AA331">
        <v>53286460</v>
      </c>
      <c r="AB331">
        <f t="shared" si="253"/>
        <v>15.85</v>
      </c>
      <c r="AC331">
        <f t="shared" si="254"/>
        <v>0.91</v>
      </c>
      <c r="AD331">
        <f t="shared" si="255"/>
        <v>7.0000000000000007E-2</v>
      </c>
      <c r="AE331">
        <f t="shared" si="256"/>
        <v>0.02</v>
      </c>
      <c r="AF331">
        <f t="shared" si="256"/>
        <v>14.87</v>
      </c>
      <c r="AG331">
        <f t="shared" si="257"/>
        <v>0</v>
      </c>
      <c r="AH331">
        <f t="shared" si="258"/>
        <v>1.08</v>
      </c>
      <c r="AI331">
        <f t="shared" si="258"/>
        <v>0</v>
      </c>
      <c r="AJ331">
        <f t="shared" si="259"/>
        <v>0</v>
      </c>
      <c r="AK331">
        <v>15.85</v>
      </c>
      <c r="AL331">
        <v>0.91</v>
      </c>
      <c r="AM331">
        <v>7.0000000000000007E-2</v>
      </c>
      <c r="AN331">
        <v>0.02</v>
      </c>
      <c r="AO331">
        <v>14.87</v>
      </c>
      <c r="AP331">
        <v>0</v>
      </c>
      <c r="AQ331">
        <v>1.08</v>
      </c>
      <c r="AR331">
        <v>0</v>
      </c>
      <c r="AS331">
        <v>0</v>
      </c>
      <c r="AT331">
        <v>90</v>
      </c>
      <c r="AU331">
        <v>43</v>
      </c>
      <c r="AV331">
        <v>1</v>
      </c>
      <c r="AW331">
        <v>1</v>
      </c>
      <c r="AZ331">
        <v>1</v>
      </c>
      <c r="BA331">
        <v>24.82</v>
      </c>
      <c r="BB331">
        <v>11.14</v>
      </c>
      <c r="BC331">
        <v>5.82</v>
      </c>
      <c r="BD331" t="s">
        <v>3</v>
      </c>
      <c r="BE331" t="s">
        <v>3</v>
      </c>
      <c r="BF331" t="s">
        <v>3</v>
      </c>
      <c r="BG331" t="s">
        <v>3</v>
      </c>
      <c r="BH331">
        <v>0</v>
      </c>
      <c r="BI331">
        <v>2</v>
      </c>
      <c r="BJ331" t="s">
        <v>358</v>
      </c>
      <c r="BM331">
        <v>329</v>
      </c>
      <c r="BN331">
        <v>0</v>
      </c>
      <c r="BO331" t="s">
        <v>356</v>
      </c>
      <c r="BP331">
        <v>1</v>
      </c>
      <c r="BQ331">
        <v>40</v>
      </c>
      <c r="BR331">
        <v>0</v>
      </c>
      <c r="BS331">
        <v>24.82</v>
      </c>
      <c r="BT331">
        <v>1</v>
      </c>
      <c r="BU331">
        <v>1</v>
      </c>
      <c r="BV331">
        <v>1</v>
      </c>
      <c r="BW331">
        <v>1</v>
      </c>
      <c r="BX331">
        <v>1</v>
      </c>
      <c r="BY331" t="s">
        <v>3</v>
      </c>
      <c r="BZ331">
        <v>90</v>
      </c>
      <c r="CA331">
        <v>43</v>
      </c>
      <c r="CE331">
        <v>30</v>
      </c>
      <c r="CF331">
        <v>0</v>
      </c>
      <c r="CG331">
        <v>0</v>
      </c>
      <c r="CM331">
        <v>0</v>
      </c>
      <c r="CN331" t="s">
        <v>3</v>
      </c>
      <c r="CO331">
        <v>0</v>
      </c>
      <c r="CP331">
        <f t="shared" si="260"/>
        <v>750.3</v>
      </c>
      <c r="CQ331">
        <f t="shared" si="261"/>
        <v>5.3</v>
      </c>
      <c r="CR331">
        <f t="shared" si="262"/>
        <v>0.78</v>
      </c>
      <c r="CS331">
        <f t="shared" si="263"/>
        <v>0.5</v>
      </c>
      <c r="CT331">
        <f t="shared" si="264"/>
        <v>369.07</v>
      </c>
      <c r="CU331">
        <f t="shared" si="265"/>
        <v>0</v>
      </c>
      <c r="CV331">
        <f t="shared" si="266"/>
        <v>1.08</v>
      </c>
      <c r="CW331">
        <f t="shared" si="267"/>
        <v>0</v>
      </c>
      <c r="CX331">
        <f t="shared" si="267"/>
        <v>0</v>
      </c>
      <c r="CY331">
        <f>S331*(BZ331/100)</f>
        <v>664.33500000000004</v>
      </c>
      <c r="CZ331">
        <f>S331*(CA331/100)</f>
        <v>317.40449999999998</v>
      </c>
      <c r="DC331" t="s">
        <v>3</v>
      </c>
      <c r="DD331" t="s">
        <v>3</v>
      </c>
      <c r="DE331" t="s">
        <v>3</v>
      </c>
      <c r="DF331" t="s">
        <v>3</v>
      </c>
      <c r="DG331" t="s">
        <v>3</v>
      </c>
      <c r="DH331" t="s">
        <v>3</v>
      </c>
      <c r="DI331" t="s">
        <v>3</v>
      </c>
      <c r="DJ331" t="s">
        <v>3</v>
      </c>
      <c r="DK331" t="s">
        <v>3</v>
      </c>
      <c r="DL331" t="s">
        <v>3</v>
      </c>
      <c r="DM331" t="s">
        <v>3</v>
      </c>
      <c r="DN331">
        <v>112</v>
      </c>
      <c r="DO331">
        <v>70</v>
      </c>
      <c r="DP331">
        <v>1</v>
      </c>
      <c r="DQ331">
        <v>1</v>
      </c>
      <c r="DU331">
        <v>1013</v>
      </c>
      <c r="DV331" t="s">
        <v>80</v>
      </c>
      <c r="DW331" t="s">
        <v>80</v>
      </c>
      <c r="DX331">
        <v>1</v>
      </c>
      <c r="EE331">
        <v>52538949</v>
      </c>
      <c r="EF331">
        <v>40</v>
      </c>
      <c r="EG331" t="s">
        <v>202</v>
      </c>
      <c r="EH331">
        <v>0</v>
      </c>
      <c r="EI331" t="s">
        <v>3</v>
      </c>
      <c r="EJ331">
        <v>2</v>
      </c>
      <c r="EK331">
        <v>329</v>
      </c>
      <c r="EL331" t="s">
        <v>203</v>
      </c>
      <c r="EM331" t="s">
        <v>204</v>
      </c>
      <c r="EO331" t="s">
        <v>3</v>
      </c>
      <c r="EQ331">
        <v>1441792</v>
      </c>
      <c r="ER331">
        <v>15.85</v>
      </c>
      <c r="ES331">
        <v>0.91</v>
      </c>
      <c r="ET331">
        <v>7.0000000000000007E-2</v>
      </c>
      <c r="EU331">
        <v>0.02</v>
      </c>
      <c r="EV331">
        <v>14.87</v>
      </c>
      <c r="EW331">
        <v>1.08</v>
      </c>
      <c r="EX331">
        <v>0</v>
      </c>
      <c r="EY331">
        <v>0</v>
      </c>
      <c r="FQ331">
        <v>0</v>
      </c>
      <c r="FR331">
        <f t="shared" si="268"/>
        <v>0</v>
      </c>
      <c r="FS331">
        <v>0</v>
      </c>
      <c r="FX331">
        <v>112</v>
      </c>
      <c r="FY331">
        <v>70</v>
      </c>
      <c r="GA331" t="s">
        <v>3</v>
      </c>
      <c r="GD331">
        <v>0</v>
      </c>
      <c r="GF331">
        <v>587031753</v>
      </c>
      <c r="GG331">
        <v>2</v>
      </c>
      <c r="GH331">
        <v>1</v>
      </c>
      <c r="GI331">
        <v>2</v>
      </c>
      <c r="GJ331">
        <v>0</v>
      </c>
      <c r="GK331">
        <f>ROUND(R331*(S12)/100,2)</f>
        <v>1.55</v>
      </c>
      <c r="GL331">
        <f t="shared" si="269"/>
        <v>0</v>
      </c>
      <c r="GM331">
        <f t="shared" si="270"/>
        <v>1733.59</v>
      </c>
      <c r="GN331">
        <f t="shared" si="271"/>
        <v>0</v>
      </c>
      <c r="GO331">
        <f t="shared" si="272"/>
        <v>1733.59</v>
      </c>
      <c r="GP331">
        <f t="shared" si="273"/>
        <v>0</v>
      </c>
      <c r="GR331">
        <v>0</v>
      </c>
      <c r="GS331">
        <v>0</v>
      </c>
      <c r="GT331">
        <v>0</v>
      </c>
      <c r="GU331" t="s">
        <v>3</v>
      </c>
      <c r="GV331">
        <f t="shared" si="274"/>
        <v>0</v>
      </c>
      <c r="GW331">
        <v>1</v>
      </c>
      <c r="GX331">
        <f t="shared" si="275"/>
        <v>0</v>
      </c>
      <c r="HA331">
        <v>0</v>
      </c>
      <c r="HB331">
        <v>0</v>
      </c>
      <c r="HC331">
        <f t="shared" si="276"/>
        <v>0</v>
      </c>
      <c r="HE331" t="s">
        <v>3</v>
      </c>
      <c r="HF331" t="s">
        <v>3</v>
      </c>
      <c r="IK331">
        <v>0</v>
      </c>
    </row>
    <row r="332" spans="1:245" x14ac:dyDescent="0.2">
      <c r="A332">
        <v>17</v>
      </c>
      <c r="B332">
        <v>1</v>
      </c>
      <c r="E332" t="s">
        <v>359</v>
      </c>
      <c r="F332" t="s">
        <v>360</v>
      </c>
      <c r="G332" t="s">
        <v>361</v>
      </c>
      <c r="H332" t="s">
        <v>258</v>
      </c>
      <c r="I332">
        <v>2</v>
      </c>
      <c r="J332">
        <v>0</v>
      </c>
      <c r="O332">
        <f t="shared" si="243"/>
        <v>338</v>
      </c>
      <c r="P332">
        <f t="shared" si="244"/>
        <v>338</v>
      </c>
      <c r="Q332">
        <f t="shared" si="245"/>
        <v>0</v>
      </c>
      <c r="R332">
        <f t="shared" si="246"/>
        <v>0</v>
      </c>
      <c r="S332">
        <f t="shared" si="247"/>
        <v>0</v>
      </c>
      <c r="T332">
        <f t="shared" si="248"/>
        <v>0</v>
      </c>
      <c r="U332">
        <f t="shared" si="249"/>
        <v>0</v>
      </c>
      <c r="V332">
        <f t="shared" si="250"/>
        <v>0</v>
      </c>
      <c r="W332">
        <f t="shared" si="251"/>
        <v>0</v>
      </c>
      <c r="X332">
        <f t="shared" si="252"/>
        <v>0</v>
      </c>
      <c r="Y332">
        <f t="shared" si="252"/>
        <v>0</v>
      </c>
      <c r="AA332">
        <v>53286459</v>
      </c>
      <c r="AB332">
        <f t="shared" si="253"/>
        <v>169</v>
      </c>
      <c r="AC332">
        <f t="shared" si="254"/>
        <v>169</v>
      </c>
      <c r="AD332">
        <f t="shared" si="255"/>
        <v>0</v>
      </c>
      <c r="AE332">
        <f t="shared" si="256"/>
        <v>0</v>
      </c>
      <c r="AF332">
        <f t="shared" si="256"/>
        <v>0</v>
      </c>
      <c r="AG332">
        <f t="shared" si="257"/>
        <v>0</v>
      </c>
      <c r="AH332">
        <f t="shared" si="258"/>
        <v>0</v>
      </c>
      <c r="AI332">
        <f t="shared" si="258"/>
        <v>0</v>
      </c>
      <c r="AJ332">
        <f t="shared" si="259"/>
        <v>0</v>
      </c>
      <c r="AK332">
        <v>169</v>
      </c>
      <c r="AL332">
        <v>169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1</v>
      </c>
      <c r="AW332">
        <v>1</v>
      </c>
      <c r="AZ332">
        <v>1</v>
      </c>
      <c r="BA332">
        <v>1</v>
      </c>
      <c r="BB332">
        <v>1</v>
      </c>
      <c r="BC332">
        <v>1</v>
      </c>
      <c r="BD332" t="s">
        <v>3</v>
      </c>
      <c r="BE332" t="s">
        <v>3</v>
      </c>
      <c r="BF332" t="s">
        <v>3</v>
      </c>
      <c r="BG332" t="s">
        <v>3</v>
      </c>
      <c r="BH332">
        <v>3</v>
      </c>
      <c r="BI332">
        <v>3</v>
      </c>
      <c r="BJ332" t="s">
        <v>362</v>
      </c>
      <c r="BM332">
        <v>746</v>
      </c>
      <c r="BN332">
        <v>0</v>
      </c>
      <c r="BO332" t="s">
        <v>3</v>
      </c>
      <c r="BP332">
        <v>0</v>
      </c>
      <c r="BQ332">
        <v>130</v>
      </c>
      <c r="BR332">
        <v>0</v>
      </c>
      <c r="BS332">
        <v>1</v>
      </c>
      <c r="BT332">
        <v>1</v>
      </c>
      <c r="BU332">
        <v>1</v>
      </c>
      <c r="BV332">
        <v>1</v>
      </c>
      <c r="BW332">
        <v>1</v>
      </c>
      <c r="BX332">
        <v>1</v>
      </c>
      <c r="BY332" t="s">
        <v>3</v>
      </c>
      <c r="BZ332">
        <v>0</v>
      </c>
      <c r="CA332">
        <v>0</v>
      </c>
      <c r="CE332">
        <v>30</v>
      </c>
      <c r="CF332">
        <v>0</v>
      </c>
      <c r="CG332">
        <v>0</v>
      </c>
      <c r="CM332">
        <v>0</v>
      </c>
      <c r="CN332" t="s">
        <v>3</v>
      </c>
      <c r="CO332">
        <v>0</v>
      </c>
      <c r="CP332">
        <f t="shared" si="260"/>
        <v>338</v>
      </c>
      <c r="CQ332">
        <f t="shared" si="261"/>
        <v>169</v>
      </c>
      <c r="CR332">
        <f t="shared" si="262"/>
        <v>0</v>
      </c>
      <c r="CS332">
        <f t="shared" si="263"/>
        <v>0</v>
      </c>
      <c r="CT332">
        <f t="shared" si="264"/>
        <v>0</v>
      </c>
      <c r="CU332">
        <f t="shared" si="265"/>
        <v>0</v>
      </c>
      <c r="CV332">
        <f t="shared" si="266"/>
        <v>0</v>
      </c>
      <c r="CW332">
        <f t="shared" si="267"/>
        <v>0</v>
      </c>
      <c r="CX332">
        <f t="shared" si="267"/>
        <v>0</v>
      </c>
      <c r="CY332">
        <f>((S332*BZ332)/100)</f>
        <v>0</v>
      </c>
      <c r="CZ332">
        <f>((S332*CA332)/100)</f>
        <v>0</v>
      </c>
      <c r="DC332" t="s">
        <v>3</v>
      </c>
      <c r="DD332" t="s">
        <v>3</v>
      </c>
      <c r="DE332" t="s">
        <v>3</v>
      </c>
      <c r="DF332" t="s">
        <v>3</v>
      </c>
      <c r="DG332" t="s">
        <v>3</v>
      </c>
      <c r="DH332" t="s">
        <v>3</v>
      </c>
      <c r="DI332" t="s">
        <v>3</v>
      </c>
      <c r="DJ332" t="s">
        <v>3</v>
      </c>
      <c r="DK332" t="s">
        <v>3</v>
      </c>
      <c r="DL332" t="s">
        <v>3</v>
      </c>
      <c r="DM332" t="s">
        <v>3</v>
      </c>
      <c r="DN332">
        <v>0</v>
      </c>
      <c r="DO332">
        <v>0</v>
      </c>
      <c r="DP332">
        <v>1</v>
      </c>
      <c r="DQ332">
        <v>1</v>
      </c>
      <c r="DU332">
        <v>1010</v>
      </c>
      <c r="DV332" t="s">
        <v>258</v>
      </c>
      <c r="DW332" t="s">
        <v>258</v>
      </c>
      <c r="DX332">
        <v>1</v>
      </c>
      <c r="EE332">
        <v>52539366</v>
      </c>
      <c r="EF332">
        <v>130</v>
      </c>
      <c r="EG332" t="s">
        <v>363</v>
      </c>
      <c r="EH332">
        <v>0</v>
      </c>
      <c r="EI332" t="s">
        <v>3</v>
      </c>
      <c r="EJ332">
        <v>3</v>
      </c>
      <c r="EK332">
        <v>746</v>
      </c>
      <c r="EL332" t="s">
        <v>364</v>
      </c>
      <c r="EM332" t="s">
        <v>365</v>
      </c>
      <c r="EO332" t="s">
        <v>3</v>
      </c>
      <c r="EQ332">
        <v>131072</v>
      </c>
      <c r="ER332">
        <v>169</v>
      </c>
      <c r="ES332">
        <v>169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FQ332">
        <v>0</v>
      </c>
      <c r="FR332">
        <f t="shared" si="268"/>
        <v>338</v>
      </c>
      <c r="FS332">
        <v>0</v>
      </c>
      <c r="FX332">
        <v>0</v>
      </c>
      <c r="FY332">
        <v>0</v>
      </c>
      <c r="GA332" t="s">
        <v>3</v>
      </c>
      <c r="GD332">
        <v>0</v>
      </c>
      <c r="GF332">
        <v>1377667654</v>
      </c>
      <c r="GG332">
        <v>2</v>
      </c>
      <c r="GH332">
        <v>1</v>
      </c>
      <c r="GI332">
        <v>-2</v>
      </c>
      <c r="GJ332">
        <v>0</v>
      </c>
      <c r="GK332">
        <f>ROUND(R332*(R12)/100,2)</f>
        <v>0</v>
      </c>
      <c r="GL332">
        <f t="shared" si="269"/>
        <v>0</v>
      </c>
      <c r="GM332">
        <f t="shared" si="270"/>
        <v>338</v>
      </c>
      <c r="GN332">
        <f t="shared" si="271"/>
        <v>0</v>
      </c>
      <c r="GO332">
        <f t="shared" si="272"/>
        <v>0</v>
      </c>
      <c r="GP332">
        <f t="shared" si="273"/>
        <v>0</v>
      </c>
      <c r="GR332">
        <v>0</v>
      </c>
      <c r="GS332">
        <v>0</v>
      </c>
      <c r="GT332">
        <v>0</v>
      </c>
      <c r="GU332" t="s">
        <v>3</v>
      </c>
      <c r="GV332">
        <f t="shared" si="274"/>
        <v>0</v>
      </c>
      <c r="GW332">
        <v>1</v>
      </c>
      <c r="GX332">
        <f t="shared" si="275"/>
        <v>0</v>
      </c>
      <c r="HA332">
        <v>0</v>
      </c>
      <c r="HB332">
        <v>0</v>
      </c>
      <c r="HC332">
        <f t="shared" si="276"/>
        <v>0</v>
      </c>
      <c r="HE332" t="s">
        <v>3</v>
      </c>
      <c r="HF332" t="s">
        <v>3</v>
      </c>
      <c r="IK332">
        <v>0</v>
      </c>
    </row>
    <row r="333" spans="1:245" x14ac:dyDescent="0.2">
      <c r="A333">
        <v>17</v>
      </c>
      <c r="B333">
        <v>1</v>
      </c>
      <c r="E333" t="s">
        <v>359</v>
      </c>
      <c r="F333" t="s">
        <v>360</v>
      </c>
      <c r="G333" t="s">
        <v>361</v>
      </c>
      <c r="H333" t="s">
        <v>258</v>
      </c>
      <c r="I333">
        <v>2</v>
      </c>
      <c r="J333">
        <v>0</v>
      </c>
      <c r="O333">
        <f t="shared" si="243"/>
        <v>1554.8</v>
      </c>
      <c r="P333">
        <f t="shared" si="244"/>
        <v>1554.8</v>
      </c>
      <c r="Q333">
        <f t="shared" si="245"/>
        <v>0</v>
      </c>
      <c r="R333">
        <f t="shared" si="246"/>
        <v>0</v>
      </c>
      <c r="S333">
        <f t="shared" si="247"/>
        <v>0</v>
      </c>
      <c r="T333">
        <f t="shared" si="248"/>
        <v>0</v>
      </c>
      <c r="U333">
        <f t="shared" si="249"/>
        <v>0</v>
      </c>
      <c r="V333">
        <f t="shared" si="250"/>
        <v>0</v>
      </c>
      <c r="W333">
        <f t="shared" si="251"/>
        <v>0</v>
      </c>
      <c r="X333">
        <f t="shared" si="252"/>
        <v>0</v>
      </c>
      <c r="Y333">
        <f t="shared" si="252"/>
        <v>0</v>
      </c>
      <c r="AA333">
        <v>53286460</v>
      </c>
      <c r="AB333">
        <f t="shared" si="253"/>
        <v>169</v>
      </c>
      <c r="AC333">
        <f t="shared" si="254"/>
        <v>169</v>
      </c>
      <c r="AD333">
        <f t="shared" si="255"/>
        <v>0</v>
      </c>
      <c r="AE333">
        <f t="shared" si="256"/>
        <v>0</v>
      </c>
      <c r="AF333">
        <f t="shared" si="256"/>
        <v>0</v>
      </c>
      <c r="AG333">
        <f t="shared" si="257"/>
        <v>0</v>
      </c>
      <c r="AH333">
        <f t="shared" si="258"/>
        <v>0</v>
      </c>
      <c r="AI333">
        <f t="shared" si="258"/>
        <v>0</v>
      </c>
      <c r="AJ333">
        <f t="shared" si="259"/>
        <v>0</v>
      </c>
      <c r="AK333">
        <v>169</v>
      </c>
      <c r="AL333">
        <v>169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1</v>
      </c>
      <c r="AW333">
        <v>1</v>
      </c>
      <c r="AZ333">
        <v>1</v>
      </c>
      <c r="BA333">
        <v>1</v>
      </c>
      <c r="BB333">
        <v>1</v>
      </c>
      <c r="BC333">
        <v>4.5999999999999996</v>
      </c>
      <c r="BD333" t="s">
        <v>3</v>
      </c>
      <c r="BE333" t="s">
        <v>3</v>
      </c>
      <c r="BF333" t="s">
        <v>3</v>
      </c>
      <c r="BG333" t="s">
        <v>3</v>
      </c>
      <c r="BH333">
        <v>3</v>
      </c>
      <c r="BI333">
        <v>3</v>
      </c>
      <c r="BJ333" t="s">
        <v>362</v>
      </c>
      <c r="BM333">
        <v>746</v>
      </c>
      <c r="BN333">
        <v>0</v>
      </c>
      <c r="BO333" t="s">
        <v>3</v>
      </c>
      <c r="BP333">
        <v>0</v>
      </c>
      <c r="BQ333">
        <v>130</v>
      </c>
      <c r="BR333">
        <v>0</v>
      </c>
      <c r="BS333">
        <v>1</v>
      </c>
      <c r="BT333">
        <v>1</v>
      </c>
      <c r="BU333">
        <v>1</v>
      </c>
      <c r="BV333">
        <v>1</v>
      </c>
      <c r="BW333">
        <v>1</v>
      </c>
      <c r="BX333">
        <v>1</v>
      </c>
      <c r="BY333" t="s">
        <v>3</v>
      </c>
      <c r="BZ333">
        <v>0</v>
      </c>
      <c r="CA333">
        <v>0</v>
      </c>
      <c r="CE333">
        <v>30</v>
      </c>
      <c r="CF333">
        <v>0</v>
      </c>
      <c r="CG333">
        <v>0</v>
      </c>
      <c r="CM333">
        <v>0</v>
      </c>
      <c r="CN333" t="s">
        <v>3</v>
      </c>
      <c r="CO333">
        <v>0</v>
      </c>
      <c r="CP333">
        <f t="shared" si="260"/>
        <v>1554.8</v>
      </c>
      <c r="CQ333">
        <f t="shared" si="261"/>
        <v>777.4</v>
      </c>
      <c r="CR333">
        <f t="shared" si="262"/>
        <v>0</v>
      </c>
      <c r="CS333">
        <f t="shared" si="263"/>
        <v>0</v>
      </c>
      <c r="CT333">
        <f t="shared" si="264"/>
        <v>0</v>
      </c>
      <c r="CU333">
        <f t="shared" si="265"/>
        <v>0</v>
      </c>
      <c r="CV333">
        <f t="shared" si="266"/>
        <v>0</v>
      </c>
      <c r="CW333">
        <f t="shared" si="267"/>
        <v>0</v>
      </c>
      <c r="CX333">
        <f t="shared" si="267"/>
        <v>0</v>
      </c>
      <c r="CY333">
        <f>S333*(BZ333/100)</f>
        <v>0</v>
      </c>
      <c r="CZ333">
        <f>S333*(CA333/100)</f>
        <v>0</v>
      </c>
      <c r="DC333" t="s">
        <v>3</v>
      </c>
      <c r="DD333" t="s">
        <v>3</v>
      </c>
      <c r="DE333" t="s">
        <v>3</v>
      </c>
      <c r="DF333" t="s">
        <v>3</v>
      </c>
      <c r="DG333" t="s">
        <v>3</v>
      </c>
      <c r="DH333" t="s">
        <v>3</v>
      </c>
      <c r="DI333" t="s">
        <v>3</v>
      </c>
      <c r="DJ333" t="s">
        <v>3</v>
      </c>
      <c r="DK333" t="s">
        <v>3</v>
      </c>
      <c r="DL333" t="s">
        <v>3</v>
      </c>
      <c r="DM333" t="s">
        <v>3</v>
      </c>
      <c r="DN333">
        <v>0</v>
      </c>
      <c r="DO333">
        <v>0</v>
      </c>
      <c r="DP333">
        <v>1</v>
      </c>
      <c r="DQ333">
        <v>1</v>
      </c>
      <c r="DU333">
        <v>1010</v>
      </c>
      <c r="DV333" t="s">
        <v>258</v>
      </c>
      <c r="DW333" t="s">
        <v>258</v>
      </c>
      <c r="DX333">
        <v>1</v>
      </c>
      <c r="EE333">
        <v>52539366</v>
      </c>
      <c r="EF333">
        <v>130</v>
      </c>
      <c r="EG333" t="s">
        <v>363</v>
      </c>
      <c r="EH333">
        <v>0</v>
      </c>
      <c r="EI333" t="s">
        <v>3</v>
      </c>
      <c r="EJ333">
        <v>3</v>
      </c>
      <c r="EK333">
        <v>746</v>
      </c>
      <c r="EL333" t="s">
        <v>364</v>
      </c>
      <c r="EM333" t="s">
        <v>365</v>
      </c>
      <c r="EO333" t="s">
        <v>3</v>
      </c>
      <c r="EQ333">
        <v>131072</v>
      </c>
      <c r="ER333">
        <v>169</v>
      </c>
      <c r="ES333">
        <v>169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FQ333">
        <v>0</v>
      </c>
      <c r="FR333">
        <f t="shared" si="268"/>
        <v>1554.8</v>
      </c>
      <c r="FS333">
        <v>0</v>
      </c>
      <c r="FX333">
        <v>0</v>
      </c>
      <c r="FY333">
        <v>0</v>
      </c>
      <c r="GA333" t="s">
        <v>3</v>
      </c>
      <c r="GD333">
        <v>0</v>
      </c>
      <c r="GF333">
        <v>1377667654</v>
      </c>
      <c r="GG333">
        <v>2</v>
      </c>
      <c r="GH333">
        <v>1</v>
      </c>
      <c r="GI333">
        <v>5</v>
      </c>
      <c r="GJ333">
        <v>0</v>
      </c>
      <c r="GK333">
        <f>ROUND(R333*(S12)/100,2)</f>
        <v>0</v>
      </c>
      <c r="GL333">
        <f t="shared" si="269"/>
        <v>0</v>
      </c>
      <c r="GM333">
        <f t="shared" si="270"/>
        <v>1554.8</v>
      </c>
      <c r="GN333">
        <f t="shared" si="271"/>
        <v>0</v>
      </c>
      <c r="GO333">
        <f t="shared" si="272"/>
        <v>0</v>
      </c>
      <c r="GP333">
        <f t="shared" si="273"/>
        <v>0</v>
      </c>
      <c r="GR333">
        <v>0</v>
      </c>
      <c r="GS333">
        <v>0</v>
      </c>
      <c r="GT333">
        <v>0</v>
      </c>
      <c r="GU333" t="s">
        <v>3</v>
      </c>
      <c r="GV333">
        <f t="shared" si="274"/>
        <v>0</v>
      </c>
      <c r="GW333">
        <v>1</v>
      </c>
      <c r="GX333">
        <f t="shared" si="275"/>
        <v>0</v>
      </c>
      <c r="HA333">
        <v>0</v>
      </c>
      <c r="HB333">
        <v>0</v>
      </c>
      <c r="HC333">
        <f t="shared" si="276"/>
        <v>0</v>
      </c>
      <c r="HE333" t="s">
        <v>3</v>
      </c>
      <c r="HF333" t="s">
        <v>3</v>
      </c>
      <c r="IK333">
        <v>0</v>
      </c>
    </row>
    <row r="334" spans="1:245" x14ac:dyDescent="0.2">
      <c r="A334">
        <v>17</v>
      </c>
      <c r="B334">
        <v>1</v>
      </c>
      <c r="E334" t="s">
        <v>366</v>
      </c>
      <c r="F334" t="s">
        <v>367</v>
      </c>
      <c r="G334" t="s">
        <v>368</v>
      </c>
      <c r="H334" t="s">
        <v>258</v>
      </c>
      <c r="I334">
        <v>2</v>
      </c>
      <c r="J334">
        <v>0</v>
      </c>
      <c r="O334">
        <f t="shared" si="243"/>
        <v>3738.34</v>
      </c>
      <c r="P334">
        <f t="shared" si="244"/>
        <v>3738.34</v>
      </c>
      <c r="Q334">
        <f t="shared" si="245"/>
        <v>0</v>
      </c>
      <c r="R334">
        <f t="shared" si="246"/>
        <v>0</v>
      </c>
      <c r="S334">
        <f t="shared" si="247"/>
        <v>0</v>
      </c>
      <c r="T334">
        <f t="shared" si="248"/>
        <v>0</v>
      </c>
      <c r="U334">
        <f t="shared" si="249"/>
        <v>0</v>
      </c>
      <c r="V334">
        <f t="shared" si="250"/>
        <v>0</v>
      </c>
      <c r="W334">
        <f t="shared" si="251"/>
        <v>0</v>
      </c>
      <c r="X334">
        <f t="shared" si="252"/>
        <v>0</v>
      </c>
      <c r="Y334">
        <f t="shared" si="252"/>
        <v>0</v>
      </c>
      <c r="AA334">
        <v>53286459</v>
      </c>
      <c r="AB334">
        <f t="shared" si="253"/>
        <v>1869.17</v>
      </c>
      <c r="AC334">
        <f t="shared" si="254"/>
        <v>1869.17</v>
      </c>
      <c r="AD334">
        <f t="shared" si="255"/>
        <v>0</v>
      </c>
      <c r="AE334">
        <f t="shared" si="256"/>
        <v>0</v>
      </c>
      <c r="AF334">
        <f t="shared" si="256"/>
        <v>0</v>
      </c>
      <c r="AG334">
        <f t="shared" si="257"/>
        <v>0</v>
      </c>
      <c r="AH334">
        <f t="shared" si="258"/>
        <v>0</v>
      </c>
      <c r="AI334">
        <f t="shared" si="258"/>
        <v>0</v>
      </c>
      <c r="AJ334">
        <f t="shared" si="259"/>
        <v>0</v>
      </c>
      <c r="AK334">
        <v>1869.17</v>
      </c>
      <c r="AL334">
        <v>1869.17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1</v>
      </c>
      <c r="AW334">
        <v>1</v>
      </c>
      <c r="AZ334">
        <v>1</v>
      </c>
      <c r="BA334">
        <v>1</v>
      </c>
      <c r="BB334">
        <v>1</v>
      </c>
      <c r="BC334">
        <v>1</v>
      </c>
      <c r="BD334" t="s">
        <v>3</v>
      </c>
      <c r="BE334" t="s">
        <v>3</v>
      </c>
      <c r="BF334" t="s">
        <v>3</v>
      </c>
      <c r="BG334" t="s">
        <v>3</v>
      </c>
      <c r="BH334">
        <v>3</v>
      </c>
      <c r="BI334">
        <v>3</v>
      </c>
      <c r="BJ334" t="s">
        <v>369</v>
      </c>
      <c r="BM334">
        <v>746</v>
      </c>
      <c r="BN334">
        <v>0</v>
      </c>
      <c r="BO334" t="s">
        <v>3</v>
      </c>
      <c r="BP334">
        <v>0</v>
      </c>
      <c r="BQ334">
        <v>130</v>
      </c>
      <c r="BR334">
        <v>0</v>
      </c>
      <c r="BS334">
        <v>1</v>
      </c>
      <c r="BT334">
        <v>1</v>
      </c>
      <c r="BU334">
        <v>1</v>
      </c>
      <c r="BV334">
        <v>1</v>
      </c>
      <c r="BW334">
        <v>1</v>
      </c>
      <c r="BX334">
        <v>1</v>
      </c>
      <c r="BY334" t="s">
        <v>3</v>
      </c>
      <c r="BZ334">
        <v>0</v>
      </c>
      <c r="CA334">
        <v>0</v>
      </c>
      <c r="CE334">
        <v>30</v>
      </c>
      <c r="CF334">
        <v>0</v>
      </c>
      <c r="CG334">
        <v>0</v>
      </c>
      <c r="CM334">
        <v>0</v>
      </c>
      <c r="CN334" t="s">
        <v>3</v>
      </c>
      <c r="CO334">
        <v>0</v>
      </c>
      <c r="CP334">
        <f t="shared" si="260"/>
        <v>3738.34</v>
      </c>
      <c r="CQ334">
        <f t="shared" si="261"/>
        <v>1869.17</v>
      </c>
      <c r="CR334">
        <f t="shared" si="262"/>
        <v>0</v>
      </c>
      <c r="CS334">
        <f t="shared" si="263"/>
        <v>0</v>
      </c>
      <c r="CT334">
        <f t="shared" si="264"/>
        <v>0</v>
      </c>
      <c r="CU334">
        <f t="shared" si="265"/>
        <v>0</v>
      </c>
      <c r="CV334">
        <f t="shared" si="266"/>
        <v>0</v>
      </c>
      <c r="CW334">
        <f t="shared" si="267"/>
        <v>0</v>
      </c>
      <c r="CX334">
        <f t="shared" si="267"/>
        <v>0</v>
      </c>
      <c r="CY334">
        <f>((S334*BZ334)/100)</f>
        <v>0</v>
      </c>
      <c r="CZ334">
        <f>((S334*CA334)/100)</f>
        <v>0</v>
      </c>
      <c r="DC334" t="s">
        <v>3</v>
      </c>
      <c r="DD334" t="s">
        <v>3</v>
      </c>
      <c r="DE334" t="s">
        <v>3</v>
      </c>
      <c r="DF334" t="s">
        <v>3</v>
      </c>
      <c r="DG334" t="s">
        <v>3</v>
      </c>
      <c r="DH334" t="s">
        <v>3</v>
      </c>
      <c r="DI334" t="s">
        <v>3</v>
      </c>
      <c r="DJ334" t="s">
        <v>3</v>
      </c>
      <c r="DK334" t="s">
        <v>3</v>
      </c>
      <c r="DL334" t="s">
        <v>3</v>
      </c>
      <c r="DM334" t="s">
        <v>3</v>
      </c>
      <c r="DN334">
        <v>0</v>
      </c>
      <c r="DO334">
        <v>0</v>
      </c>
      <c r="DP334">
        <v>1</v>
      </c>
      <c r="DQ334">
        <v>1</v>
      </c>
      <c r="DU334">
        <v>1010</v>
      </c>
      <c r="DV334" t="s">
        <v>258</v>
      </c>
      <c r="DW334" t="s">
        <v>258</v>
      </c>
      <c r="DX334">
        <v>1</v>
      </c>
      <c r="EE334">
        <v>52539366</v>
      </c>
      <c r="EF334">
        <v>130</v>
      </c>
      <c r="EG334" t="s">
        <v>363</v>
      </c>
      <c r="EH334">
        <v>0</v>
      </c>
      <c r="EI334" t="s">
        <v>3</v>
      </c>
      <c r="EJ334">
        <v>3</v>
      </c>
      <c r="EK334">
        <v>746</v>
      </c>
      <c r="EL334" t="s">
        <v>364</v>
      </c>
      <c r="EM334" t="s">
        <v>365</v>
      </c>
      <c r="EO334" t="s">
        <v>3</v>
      </c>
      <c r="EQ334">
        <v>131072</v>
      </c>
      <c r="ER334">
        <v>1869.17</v>
      </c>
      <c r="ES334">
        <v>1869.17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0</v>
      </c>
      <c r="FQ334">
        <v>0</v>
      </c>
      <c r="FR334">
        <f t="shared" si="268"/>
        <v>3738.34</v>
      </c>
      <c r="FS334">
        <v>0</v>
      </c>
      <c r="FX334">
        <v>0</v>
      </c>
      <c r="FY334">
        <v>0</v>
      </c>
      <c r="GA334" t="s">
        <v>3</v>
      </c>
      <c r="GD334">
        <v>0</v>
      </c>
      <c r="GF334">
        <v>1244889292</v>
      </c>
      <c r="GG334">
        <v>2</v>
      </c>
      <c r="GH334">
        <v>1</v>
      </c>
      <c r="GI334">
        <v>-2</v>
      </c>
      <c r="GJ334">
        <v>0</v>
      </c>
      <c r="GK334">
        <f>ROUND(R334*(R12)/100,2)</f>
        <v>0</v>
      </c>
      <c r="GL334">
        <f t="shared" si="269"/>
        <v>0</v>
      </c>
      <c r="GM334">
        <f t="shared" si="270"/>
        <v>3738.34</v>
      </c>
      <c r="GN334">
        <f t="shared" si="271"/>
        <v>0</v>
      </c>
      <c r="GO334">
        <f t="shared" si="272"/>
        <v>0</v>
      </c>
      <c r="GP334">
        <f t="shared" si="273"/>
        <v>0</v>
      </c>
      <c r="GR334">
        <v>0</v>
      </c>
      <c r="GS334">
        <v>0</v>
      </c>
      <c r="GT334">
        <v>0</v>
      </c>
      <c r="GU334" t="s">
        <v>3</v>
      </c>
      <c r="GV334">
        <f t="shared" si="274"/>
        <v>0</v>
      </c>
      <c r="GW334">
        <v>1</v>
      </c>
      <c r="GX334">
        <f t="shared" si="275"/>
        <v>0</v>
      </c>
      <c r="HA334">
        <v>0</v>
      </c>
      <c r="HB334">
        <v>0</v>
      </c>
      <c r="HC334">
        <f t="shared" si="276"/>
        <v>0</v>
      </c>
      <c r="HE334" t="s">
        <v>3</v>
      </c>
      <c r="HF334" t="s">
        <v>3</v>
      </c>
      <c r="IK334">
        <v>0</v>
      </c>
    </row>
    <row r="335" spans="1:245" x14ac:dyDescent="0.2">
      <c r="A335">
        <v>17</v>
      </c>
      <c r="B335">
        <v>1</v>
      </c>
      <c r="E335" t="s">
        <v>366</v>
      </c>
      <c r="F335" t="s">
        <v>367</v>
      </c>
      <c r="G335" t="s">
        <v>368</v>
      </c>
      <c r="H335" t="s">
        <v>258</v>
      </c>
      <c r="I335">
        <v>2</v>
      </c>
      <c r="J335">
        <v>0</v>
      </c>
      <c r="O335">
        <f t="shared" si="243"/>
        <v>17196.36</v>
      </c>
      <c r="P335">
        <f t="shared" si="244"/>
        <v>17196.36</v>
      </c>
      <c r="Q335">
        <f t="shared" si="245"/>
        <v>0</v>
      </c>
      <c r="R335">
        <f t="shared" si="246"/>
        <v>0</v>
      </c>
      <c r="S335">
        <f t="shared" si="247"/>
        <v>0</v>
      </c>
      <c r="T335">
        <f t="shared" si="248"/>
        <v>0</v>
      </c>
      <c r="U335">
        <f t="shared" si="249"/>
        <v>0</v>
      </c>
      <c r="V335">
        <f t="shared" si="250"/>
        <v>0</v>
      </c>
      <c r="W335">
        <f t="shared" si="251"/>
        <v>0</v>
      </c>
      <c r="X335">
        <f t="shared" si="252"/>
        <v>0</v>
      </c>
      <c r="Y335">
        <f t="shared" si="252"/>
        <v>0</v>
      </c>
      <c r="AA335">
        <v>53286460</v>
      </c>
      <c r="AB335">
        <f t="shared" si="253"/>
        <v>1869.17</v>
      </c>
      <c r="AC335">
        <f t="shared" si="254"/>
        <v>1869.17</v>
      </c>
      <c r="AD335">
        <f t="shared" si="255"/>
        <v>0</v>
      </c>
      <c r="AE335">
        <f t="shared" si="256"/>
        <v>0</v>
      </c>
      <c r="AF335">
        <f t="shared" si="256"/>
        <v>0</v>
      </c>
      <c r="AG335">
        <f t="shared" si="257"/>
        <v>0</v>
      </c>
      <c r="AH335">
        <f t="shared" si="258"/>
        <v>0</v>
      </c>
      <c r="AI335">
        <f t="shared" si="258"/>
        <v>0</v>
      </c>
      <c r="AJ335">
        <f t="shared" si="259"/>
        <v>0</v>
      </c>
      <c r="AK335">
        <v>1869.17</v>
      </c>
      <c r="AL335">
        <v>1869.17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1</v>
      </c>
      <c r="AW335">
        <v>1</v>
      </c>
      <c r="AZ335">
        <v>1</v>
      </c>
      <c r="BA335">
        <v>1</v>
      </c>
      <c r="BB335">
        <v>1</v>
      </c>
      <c r="BC335">
        <v>4.5999999999999996</v>
      </c>
      <c r="BD335" t="s">
        <v>3</v>
      </c>
      <c r="BE335" t="s">
        <v>3</v>
      </c>
      <c r="BF335" t="s">
        <v>3</v>
      </c>
      <c r="BG335" t="s">
        <v>3</v>
      </c>
      <c r="BH335">
        <v>3</v>
      </c>
      <c r="BI335">
        <v>3</v>
      </c>
      <c r="BJ335" t="s">
        <v>369</v>
      </c>
      <c r="BM335">
        <v>746</v>
      </c>
      <c r="BN335">
        <v>0</v>
      </c>
      <c r="BO335" t="s">
        <v>3</v>
      </c>
      <c r="BP335">
        <v>0</v>
      </c>
      <c r="BQ335">
        <v>130</v>
      </c>
      <c r="BR335">
        <v>0</v>
      </c>
      <c r="BS335">
        <v>1</v>
      </c>
      <c r="BT335">
        <v>1</v>
      </c>
      <c r="BU335">
        <v>1</v>
      </c>
      <c r="BV335">
        <v>1</v>
      </c>
      <c r="BW335">
        <v>1</v>
      </c>
      <c r="BX335">
        <v>1</v>
      </c>
      <c r="BY335" t="s">
        <v>3</v>
      </c>
      <c r="BZ335">
        <v>0</v>
      </c>
      <c r="CA335">
        <v>0</v>
      </c>
      <c r="CE335">
        <v>30</v>
      </c>
      <c r="CF335">
        <v>0</v>
      </c>
      <c r="CG335">
        <v>0</v>
      </c>
      <c r="CM335">
        <v>0</v>
      </c>
      <c r="CN335" t="s">
        <v>3</v>
      </c>
      <c r="CO335">
        <v>0</v>
      </c>
      <c r="CP335">
        <f t="shared" si="260"/>
        <v>17196.36</v>
      </c>
      <c r="CQ335">
        <f t="shared" si="261"/>
        <v>8598.18</v>
      </c>
      <c r="CR335">
        <f t="shared" si="262"/>
        <v>0</v>
      </c>
      <c r="CS335">
        <f t="shared" si="263"/>
        <v>0</v>
      </c>
      <c r="CT335">
        <f t="shared" si="264"/>
        <v>0</v>
      </c>
      <c r="CU335">
        <f t="shared" si="265"/>
        <v>0</v>
      </c>
      <c r="CV335">
        <f t="shared" si="266"/>
        <v>0</v>
      </c>
      <c r="CW335">
        <f t="shared" si="267"/>
        <v>0</v>
      </c>
      <c r="CX335">
        <f t="shared" si="267"/>
        <v>0</v>
      </c>
      <c r="CY335">
        <f>S335*(BZ335/100)</f>
        <v>0</v>
      </c>
      <c r="CZ335">
        <f>S335*(CA335/100)</f>
        <v>0</v>
      </c>
      <c r="DC335" t="s">
        <v>3</v>
      </c>
      <c r="DD335" t="s">
        <v>3</v>
      </c>
      <c r="DE335" t="s">
        <v>3</v>
      </c>
      <c r="DF335" t="s">
        <v>3</v>
      </c>
      <c r="DG335" t="s">
        <v>3</v>
      </c>
      <c r="DH335" t="s">
        <v>3</v>
      </c>
      <c r="DI335" t="s">
        <v>3</v>
      </c>
      <c r="DJ335" t="s">
        <v>3</v>
      </c>
      <c r="DK335" t="s">
        <v>3</v>
      </c>
      <c r="DL335" t="s">
        <v>3</v>
      </c>
      <c r="DM335" t="s">
        <v>3</v>
      </c>
      <c r="DN335">
        <v>0</v>
      </c>
      <c r="DO335">
        <v>0</v>
      </c>
      <c r="DP335">
        <v>1</v>
      </c>
      <c r="DQ335">
        <v>1</v>
      </c>
      <c r="DU335">
        <v>1010</v>
      </c>
      <c r="DV335" t="s">
        <v>258</v>
      </c>
      <c r="DW335" t="s">
        <v>258</v>
      </c>
      <c r="DX335">
        <v>1</v>
      </c>
      <c r="EE335">
        <v>52539366</v>
      </c>
      <c r="EF335">
        <v>130</v>
      </c>
      <c r="EG335" t="s">
        <v>363</v>
      </c>
      <c r="EH335">
        <v>0</v>
      </c>
      <c r="EI335" t="s">
        <v>3</v>
      </c>
      <c r="EJ335">
        <v>3</v>
      </c>
      <c r="EK335">
        <v>746</v>
      </c>
      <c r="EL335" t="s">
        <v>364</v>
      </c>
      <c r="EM335" t="s">
        <v>365</v>
      </c>
      <c r="EO335" t="s">
        <v>3</v>
      </c>
      <c r="EQ335">
        <v>131072</v>
      </c>
      <c r="ER335">
        <v>1869.17</v>
      </c>
      <c r="ES335">
        <v>1869.17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FQ335">
        <v>0</v>
      </c>
      <c r="FR335">
        <f t="shared" si="268"/>
        <v>17196.36</v>
      </c>
      <c r="FS335">
        <v>0</v>
      </c>
      <c r="FX335">
        <v>0</v>
      </c>
      <c r="FY335">
        <v>0</v>
      </c>
      <c r="GA335" t="s">
        <v>3</v>
      </c>
      <c r="GD335">
        <v>0</v>
      </c>
      <c r="GF335">
        <v>1244889292</v>
      </c>
      <c r="GG335">
        <v>2</v>
      </c>
      <c r="GH335">
        <v>1</v>
      </c>
      <c r="GI335">
        <v>5</v>
      </c>
      <c r="GJ335">
        <v>0</v>
      </c>
      <c r="GK335">
        <f>ROUND(R335*(S12)/100,2)</f>
        <v>0</v>
      </c>
      <c r="GL335">
        <f t="shared" si="269"/>
        <v>0</v>
      </c>
      <c r="GM335">
        <f t="shared" si="270"/>
        <v>17196.36</v>
      </c>
      <c r="GN335">
        <f t="shared" si="271"/>
        <v>0</v>
      </c>
      <c r="GO335">
        <f t="shared" si="272"/>
        <v>0</v>
      </c>
      <c r="GP335">
        <f t="shared" si="273"/>
        <v>0</v>
      </c>
      <c r="GR335">
        <v>0</v>
      </c>
      <c r="GS335">
        <v>0</v>
      </c>
      <c r="GT335">
        <v>0</v>
      </c>
      <c r="GU335" t="s">
        <v>3</v>
      </c>
      <c r="GV335">
        <f t="shared" si="274"/>
        <v>0</v>
      </c>
      <c r="GW335">
        <v>1</v>
      </c>
      <c r="GX335">
        <f t="shared" si="275"/>
        <v>0</v>
      </c>
      <c r="HA335">
        <v>0</v>
      </c>
      <c r="HB335">
        <v>0</v>
      </c>
      <c r="HC335">
        <f t="shared" si="276"/>
        <v>0</v>
      </c>
      <c r="HE335" t="s">
        <v>3</v>
      </c>
      <c r="HF335" t="s">
        <v>3</v>
      </c>
      <c r="IK335">
        <v>0</v>
      </c>
    </row>
    <row r="336" spans="1:245" x14ac:dyDescent="0.2">
      <c r="A336">
        <v>17</v>
      </c>
      <c r="B336">
        <v>1</v>
      </c>
      <c r="E336" t="s">
        <v>370</v>
      </c>
      <c r="F336" t="s">
        <v>371</v>
      </c>
      <c r="G336" t="s">
        <v>372</v>
      </c>
      <c r="H336" t="s">
        <v>258</v>
      </c>
      <c r="I336">
        <v>4</v>
      </c>
      <c r="J336">
        <v>0</v>
      </c>
      <c r="O336">
        <f t="shared" si="243"/>
        <v>2.3199999999999998</v>
      </c>
      <c r="P336">
        <f t="shared" si="244"/>
        <v>2.3199999999999998</v>
      </c>
      <c r="Q336">
        <f t="shared" si="245"/>
        <v>0</v>
      </c>
      <c r="R336">
        <f t="shared" si="246"/>
        <v>0</v>
      </c>
      <c r="S336">
        <f t="shared" si="247"/>
        <v>0</v>
      </c>
      <c r="T336">
        <f t="shared" si="248"/>
        <v>0</v>
      </c>
      <c r="U336">
        <f t="shared" si="249"/>
        <v>0</v>
      </c>
      <c r="V336">
        <f t="shared" si="250"/>
        <v>0</v>
      </c>
      <c r="W336">
        <f t="shared" si="251"/>
        <v>0</v>
      </c>
      <c r="X336">
        <f t="shared" si="252"/>
        <v>0</v>
      </c>
      <c r="Y336">
        <f t="shared" si="252"/>
        <v>0</v>
      </c>
      <c r="AA336">
        <v>53286459</v>
      </c>
      <c r="AB336">
        <f t="shared" si="253"/>
        <v>0.57999999999999996</v>
      </c>
      <c r="AC336">
        <f t="shared" si="254"/>
        <v>0.57999999999999996</v>
      </c>
      <c r="AD336">
        <f t="shared" si="255"/>
        <v>0</v>
      </c>
      <c r="AE336">
        <f t="shared" si="256"/>
        <v>0</v>
      </c>
      <c r="AF336">
        <f t="shared" si="256"/>
        <v>0</v>
      </c>
      <c r="AG336">
        <f t="shared" si="257"/>
        <v>0</v>
      </c>
      <c r="AH336">
        <f t="shared" si="258"/>
        <v>0</v>
      </c>
      <c r="AI336">
        <f t="shared" si="258"/>
        <v>0</v>
      </c>
      <c r="AJ336">
        <f t="shared" si="259"/>
        <v>0</v>
      </c>
      <c r="AK336">
        <v>0.57999999999999996</v>
      </c>
      <c r="AL336">
        <v>0.57999999999999996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1</v>
      </c>
      <c r="AW336">
        <v>1</v>
      </c>
      <c r="AZ336">
        <v>1</v>
      </c>
      <c r="BA336">
        <v>1</v>
      </c>
      <c r="BB336">
        <v>1</v>
      </c>
      <c r="BC336">
        <v>1</v>
      </c>
      <c r="BD336" t="s">
        <v>3</v>
      </c>
      <c r="BE336" t="s">
        <v>3</v>
      </c>
      <c r="BF336" t="s">
        <v>3</v>
      </c>
      <c r="BG336" t="s">
        <v>3</v>
      </c>
      <c r="BH336">
        <v>3</v>
      </c>
      <c r="BI336">
        <v>3</v>
      </c>
      <c r="BJ336" t="s">
        <v>373</v>
      </c>
      <c r="BM336">
        <v>746</v>
      </c>
      <c r="BN336">
        <v>0</v>
      </c>
      <c r="BO336" t="s">
        <v>3</v>
      </c>
      <c r="BP336">
        <v>0</v>
      </c>
      <c r="BQ336">
        <v>130</v>
      </c>
      <c r="BR336">
        <v>0</v>
      </c>
      <c r="BS336">
        <v>1</v>
      </c>
      <c r="BT336">
        <v>1</v>
      </c>
      <c r="BU336">
        <v>1</v>
      </c>
      <c r="BV336">
        <v>1</v>
      </c>
      <c r="BW336">
        <v>1</v>
      </c>
      <c r="BX336">
        <v>1</v>
      </c>
      <c r="BY336" t="s">
        <v>3</v>
      </c>
      <c r="BZ336">
        <v>0</v>
      </c>
      <c r="CA336">
        <v>0</v>
      </c>
      <c r="CE336">
        <v>30</v>
      </c>
      <c r="CF336">
        <v>0</v>
      </c>
      <c r="CG336">
        <v>0</v>
      </c>
      <c r="CM336">
        <v>0</v>
      </c>
      <c r="CN336" t="s">
        <v>3</v>
      </c>
      <c r="CO336">
        <v>0</v>
      </c>
      <c r="CP336">
        <f t="shared" si="260"/>
        <v>2.3199999999999998</v>
      </c>
      <c r="CQ336">
        <f t="shared" si="261"/>
        <v>0.57999999999999996</v>
      </c>
      <c r="CR336">
        <f t="shared" si="262"/>
        <v>0</v>
      </c>
      <c r="CS336">
        <f t="shared" si="263"/>
        <v>0</v>
      </c>
      <c r="CT336">
        <f t="shared" si="264"/>
        <v>0</v>
      </c>
      <c r="CU336">
        <f t="shared" si="265"/>
        <v>0</v>
      </c>
      <c r="CV336">
        <f t="shared" si="266"/>
        <v>0</v>
      </c>
      <c r="CW336">
        <f t="shared" si="267"/>
        <v>0</v>
      </c>
      <c r="CX336">
        <f t="shared" si="267"/>
        <v>0</v>
      </c>
      <c r="CY336">
        <f>((S336*BZ336)/100)</f>
        <v>0</v>
      </c>
      <c r="CZ336">
        <f>((S336*CA336)/100)</f>
        <v>0</v>
      </c>
      <c r="DC336" t="s">
        <v>3</v>
      </c>
      <c r="DD336" t="s">
        <v>3</v>
      </c>
      <c r="DE336" t="s">
        <v>3</v>
      </c>
      <c r="DF336" t="s">
        <v>3</v>
      </c>
      <c r="DG336" t="s">
        <v>3</v>
      </c>
      <c r="DH336" t="s">
        <v>3</v>
      </c>
      <c r="DI336" t="s">
        <v>3</v>
      </c>
      <c r="DJ336" t="s">
        <v>3</v>
      </c>
      <c r="DK336" t="s">
        <v>3</v>
      </c>
      <c r="DL336" t="s">
        <v>3</v>
      </c>
      <c r="DM336" t="s">
        <v>3</v>
      </c>
      <c r="DN336">
        <v>0</v>
      </c>
      <c r="DO336">
        <v>0</v>
      </c>
      <c r="DP336">
        <v>1</v>
      </c>
      <c r="DQ336">
        <v>1</v>
      </c>
      <c r="DU336">
        <v>1010</v>
      </c>
      <c r="DV336" t="s">
        <v>258</v>
      </c>
      <c r="DW336" t="s">
        <v>258</v>
      </c>
      <c r="DX336">
        <v>1</v>
      </c>
      <c r="EE336">
        <v>52539366</v>
      </c>
      <c r="EF336">
        <v>130</v>
      </c>
      <c r="EG336" t="s">
        <v>363</v>
      </c>
      <c r="EH336">
        <v>0</v>
      </c>
      <c r="EI336" t="s">
        <v>3</v>
      </c>
      <c r="EJ336">
        <v>3</v>
      </c>
      <c r="EK336">
        <v>746</v>
      </c>
      <c r="EL336" t="s">
        <v>364</v>
      </c>
      <c r="EM336" t="s">
        <v>365</v>
      </c>
      <c r="EO336" t="s">
        <v>3</v>
      </c>
      <c r="EQ336">
        <v>131072</v>
      </c>
      <c r="ER336">
        <v>0.57999999999999996</v>
      </c>
      <c r="ES336">
        <v>0.57999999999999996</v>
      </c>
      <c r="ET336">
        <v>0</v>
      </c>
      <c r="EU336">
        <v>0</v>
      </c>
      <c r="EV336">
        <v>0</v>
      </c>
      <c r="EW336">
        <v>0</v>
      </c>
      <c r="EX336">
        <v>0</v>
      </c>
      <c r="EY336">
        <v>0</v>
      </c>
      <c r="FQ336">
        <v>0</v>
      </c>
      <c r="FR336">
        <f t="shared" si="268"/>
        <v>2.3199999999999998</v>
      </c>
      <c r="FS336">
        <v>0</v>
      </c>
      <c r="FX336">
        <v>0</v>
      </c>
      <c r="FY336">
        <v>0</v>
      </c>
      <c r="GA336" t="s">
        <v>3</v>
      </c>
      <c r="GD336">
        <v>0</v>
      </c>
      <c r="GF336">
        <v>205855413</v>
      </c>
      <c r="GG336">
        <v>2</v>
      </c>
      <c r="GH336">
        <v>1</v>
      </c>
      <c r="GI336">
        <v>-2</v>
      </c>
      <c r="GJ336">
        <v>0</v>
      </c>
      <c r="GK336">
        <f>ROUND(R336*(R12)/100,2)</f>
        <v>0</v>
      </c>
      <c r="GL336">
        <f t="shared" si="269"/>
        <v>0</v>
      </c>
      <c r="GM336">
        <f t="shared" si="270"/>
        <v>2.3199999999999998</v>
      </c>
      <c r="GN336">
        <f t="shared" si="271"/>
        <v>0</v>
      </c>
      <c r="GO336">
        <f t="shared" si="272"/>
        <v>0</v>
      </c>
      <c r="GP336">
        <f t="shared" si="273"/>
        <v>0</v>
      </c>
      <c r="GR336">
        <v>0</v>
      </c>
      <c r="GS336">
        <v>0</v>
      </c>
      <c r="GT336">
        <v>0</v>
      </c>
      <c r="GU336" t="s">
        <v>3</v>
      </c>
      <c r="GV336">
        <f t="shared" si="274"/>
        <v>0</v>
      </c>
      <c r="GW336">
        <v>1</v>
      </c>
      <c r="GX336">
        <f t="shared" si="275"/>
        <v>0</v>
      </c>
      <c r="HA336">
        <v>0</v>
      </c>
      <c r="HB336">
        <v>0</v>
      </c>
      <c r="HC336">
        <f t="shared" si="276"/>
        <v>0</v>
      </c>
      <c r="HE336" t="s">
        <v>3</v>
      </c>
      <c r="HF336" t="s">
        <v>3</v>
      </c>
      <c r="IK336">
        <v>0</v>
      </c>
    </row>
    <row r="337" spans="1:245" x14ac:dyDescent="0.2">
      <c r="A337">
        <v>17</v>
      </c>
      <c r="B337">
        <v>1</v>
      </c>
      <c r="E337" t="s">
        <v>370</v>
      </c>
      <c r="F337" t="s">
        <v>371</v>
      </c>
      <c r="G337" t="s">
        <v>372</v>
      </c>
      <c r="H337" t="s">
        <v>258</v>
      </c>
      <c r="I337">
        <v>4</v>
      </c>
      <c r="J337">
        <v>0</v>
      </c>
      <c r="O337">
        <f t="shared" si="243"/>
        <v>10.67</v>
      </c>
      <c r="P337">
        <f t="shared" si="244"/>
        <v>10.67</v>
      </c>
      <c r="Q337">
        <f t="shared" si="245"/>
        <v>0</v>
      </c>
      <c r="R337">
        <f t="shared" si="246"/>
        <v>0</v>
      </c>
      <c r="S337">
        <f t="shared" si="247"/>
        <v>0</v>
      </c>
      <c r="T337">
        <f t="shared" si="248"/>
        <v>0</v>
      </c>
      <c r="U337">
        <f t="shared" si="249"/>
        <v>0</v>
      </c>
      <c r="V337">
        <f t="shared" si="250"/>
        <v>0</v>
      </c>
      <c r="W337">
        <f t="shared" si="251"/>
        <v>0</v>
      </c>
      <c r="X337">
        <f t="shared" si="252"/>
        <v>0</v>
      </c>
      <c r="Y337">
        <f t="shared" si="252"/>
        <v>0</v>
      </c>
      <c r="AA337">
        <v>53286460</v>
      </c>
      <c r="AB337">
        <f t="shared" si="253"/>
        <v>0.57999999999999996</v>
      </c>
      <c r="AC337">
        <f t="shared" si="254"/>
        <v>0.57999999999999996</v>
      </c>
      <c r="AD337">
        <f t="shared" si="255"/>
        <v>0</v>
      </c>
      <c r="AE337">
        <f t="shared" si="256"/>
        <v>0</v>
      </c>
      <c r="AF337">
        <f t="shared" si="256"/>
        <v>0</v>
      </c>
      <c r="AG337">
        <f t="shared" si="257"/>
        <v>0</v>
      </c>
      <c r="AH337">
        <f t="shared" si="258"/>
        <v>0</v>
      </c>
      <c r="AI337">
        <f t="shared" si="258"/>
        <v>0</v>
      </c>
      <c r="AJ337">
        <f t="shared" si="259"/>
        <v>0</v>
      </c>
      <c r="AK337">
        <v>0.57999999999999996</v>
      </c>
      <c r="AL337">
        <v>0.57999999999999996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1</v>
      </c>
      <c r="AW337">
        <v>1</v>
      </c>
      <c r="AZ337">
        <v>1</v>
      </c>
      <c r="BA337">
        <v>1</v>
      </c>
      <c r="BB337">
        <v>1</v>
      </c>
      <c r="BC337">
        <v>4.5999999999999996</v>
      </c>
      <c r="BD337" t="s">
        <v>3</v>
      </c>
      <c r="BE337" t="s">
        <v>3</v>
      </c>
      <c r="BF337" t="s">
        <v>3</v>
      </c>
      <c r="BG337" t="s">
        <v>3</v>
      </c>
      <c r="BH337">
        <v>3</v>
      </c>
      <c r="BI337">
        <v>3</v>
      </c>
      <c r="BJ337" t="s">
        <v>373</v>
      </c>
      <c r="BM337">
        <v>746</v>
      </c>
      <c r="BN337">
        <v>0</v>
      </c>
      <c r="BO337" t="s">
        <v>3</v>
      </c>
      <c r="BP337">
        <v>0</v>
      </c>
      <c r="BQ337">
        <v>130</v>
      </c>
      <c r="BR337">
        <v>0</v>
      </c>
      <c r="BS337">
        <v>1</v>
      </c>
      <c r="BT337">
        <v>1</v>
      </c>
      <c r="BU337">
        <v>1</v>
      </c>
      <c r="BV337">
        <v>1</v>
      </c>
      <c r="BW337">
        <v>1</v>
      </c>
      <c r="BX337">
        <v>1</v>
      </c>
      <c r="BY337" t="s">
        <v>3</v>
      </c>
      <c r="BZ337">
        <v>0</v>
      </c>
      <c r="CA337">
        <v>0</v>
      </c>
      <c r="CE337">
        <v>30</v>
      </c>
      <c r="CF337">
        <v>0</v>
      </c>
      <c r="CG337">
        <v>0</v>
      </c>
      <c r="CM337">
        <v>0</v>
      </c>
      <c r="CN337" t="s">
        <v>3</v>
      </c>
      <c r="CO337">
        <v>0</v>
      </c>
      <c r="CP337">
        <f t="shared" si="260"/>
        <v>10.67</v>
      </c>
      <c r="CQ337">
        <f t="shared" si="261"/>
        <v>2.67</v>
      </c>
      <c r="CR337">
        <f t="shared" si="262"/>
        <v>0</v>
      </c>
      <c r="CS337">
        <f t="shared" si="263"/>
        <v>0</v>
      </c>
      <c r="CT337">
        <f t="shared" si="264"/>
        <v>0</v>
      </c>
      <c r="CU337">
        <f t="shared" si="265"/>
        <v>0</v>
      </c>
      <c r="CV337">
        <f t="shared" si="266"/>
        <v>0</v>
      </c>
      <c r="CW337">
        <f t="shared" si="267"/>
        <v>0</v>
      </c>
      <c r="CX337">
        <f t="shared" si="267"/>
        <v>0</v>
      </c>
      <c r="CY337">
        <f>S337*(BZ337/100)</f>
        <v>0</v>
      </c>
      <c r="CZ337">
        <f>S337*(CA337/100)</f>
        <v>0</v>
      </c>
      <c r="DC337" t="s">
        <v>3</v>
      </c>
      <c r="DD337" t="s">
        <v>3</v>
      </c>
      <c r="DE337" t="s">
        <v>3</v>
      </c>
      <c r="DF337" t="s">
        <v>3</v>
      </c>
      <c r="DG337" t="s">
        <v>3</v>
      </c>
      <c r="DH337" t="s">
        <v>3</v>
      </c>
      <c r="DI337" t="s">
        <v>3</v>
      </c>
      <c r="DJ337" t="s">
        <v>3</v>
      </c>
      <c r="DK337" t="s">
        <v>3</v>
      </c>
      <c r="DL337" t="s">
        <v>3</v>
      </c>
      <c r="DM337" t="s">
        <v>3</v>
      </c>
      <c r="DN337">
        <v>0</v>
      </c>
      <c r="DO337">
        <v>0</v>
      </c>
      <c r="DP337">
        <v>1</v>
      </c>
      <c r="DQ337">
        <v>1</v>
      </c>
      <c r="DU337">
        <v>1010</v>
      </c>
      <c r="DV337" t="s">
        <v>258</v>
      </c>
      <c r="DW337" t="s">
        <v>258</v>
      </c>
      <c r="DX337">
        <v>1</v>
      </c>
      <c r="EE337">
        <v>52539366</v>
      </c>
      <c r="EF337">
        <v>130</v>
      </c>
      <c r="EG337" t="s">
        <v>363</v>
      </c>
      <c r="EH337">
        <v>0</v>
      </c>
      <c r="EI337" t="s">
        <v>3</v>
      </c>
      <c r="EJ337">
        <v>3</v>
      </c>
      <c r="EK337">
        <v>746</v>
      </c>
      <c r="EL337" t="s">
        <v>364</v>
      </c>
      <c r="EM337" t="s">
        <v>365</v>
      </c>
      <c r="EO337" t="s">
        <v>3</v>
      </c>
      <c r="EQ337">
        <v>131072</v>
      </c>
      <c r="ER337">
        <v>0.57999999999999996</v>
      </c>
      <c r="ES337">
        <v>0.57999999999999996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0</v>
      </c>
      <c r="FQ337">
        <v>0</v>
      </c>
      <c r="FR337">
        <f t="shared" si="268"/>
        <v>10.67</v>
      </c>
      <c r="FS337">
        <v>0</v>
      </c>
      <c r="FX337">
        <v>0</v>
      </c>
      <c r="FY337">
        <v>0</v>
      </c>
      <c r="GA337" t="s">
        <v>3</v>
      </c>
      <c r="GD337">
        <v>0</v>
      </c>
      <c r="GF337">
        <v>205855413</v>
      </c>
      <c r="GG337">
        <v>2</v>
      </c>
      <c r="GH337">
        <v>1</v>
      </c>
      <c r="GI337">
        <v>5</v>
      </c>
      <c r="GJ337">
        <v>0</v>
      </c>
      <c r="GK337">
        <f>ROUND(R337*(S12)/100,2)</f>
        <v>0</v>
      </c>
      <c r="GL337">
        <f t="shared" si="269"/>
        <v>0</v>
      </c>
      <c r="GM337">
        <f t="shared" si="270"/>
        <v>10.67</v>
      </c>
      <c r="GN337">
        <f t="shared" si="271"/>
        <v>0</v>
      </c>
      <c r="GO337">
        <f t="shared" si="272"/>
        <v>0</v>
      </c>
      <c r="GP337">
        <f t="shared" si="273"/>
        <v>0</v>
      </c>
      <c r="GR337">
        <v>0</v>
      </c>
      <c r="GS337">
        <v>0</v>
      </c>
      <c r="GT337">
        <v>0</v>
      </c>
      <c r="GU337" t="s">
        <v>3</v>
      </c>
      <c r="GV337">
        <f t="shared" si="274"/>
        <v>0</v>
      </c>
      <c r="GW337">
        <v>1</v>
      </c>
      <c r="GX337">
        <f t="shared" si="275"/>
        <v>0</v>
      </c>
      <c r="HA337">
        <v>0</v>
      </c>
      <c r="HB337">
        <v>0</v>
      </c>
      <c r="HC337">
        <f t="shared" si="276"/>
        <v>0</v>
      </c>
      <c r="HE337" t="s">
        <v>3</v>
      </c>
      <c r="HF337" t="s">
        <v>3</v>
      </c>
      <c r="IK337">
        <v>0</v>
      </c>
    </row>
    <row r="339" spans="1:245" x14ac:dyDescent="0.2">
      <c r="A339">
        <v>51</v>
      </c>
      <c r="B339">
        <f>B326</f>
        <v>1</v>
      </c>
      <c r="C339">
        <f>A326</f>
        <v>4</v>
      </c>
      <c r="D339">
        <f>ROW(A326)</f>
        <v>326</v>
      </c>
      <c r="F339" t="str">
        <f>IF(F326&lt;&gt;"",F326,"")</f>
        <v>Новый раздел</v>
      </c>
      <c r="G339" t="str">
        <f>IF(G326&lt;&gt;"",G326,"")</f>
        <v>Установка контроллера в светильник</v>
      </c>
      <c r="H339">
        <v>0</v>
      </c>
      <c r="O339">
        <f t="shared" ref="O339:T339" si="277">ROUND(AB339,2)</f>
        <v>4110.3599999999997</v>
      </c>
      <c r="P339">
        <f t="shared" si="277"/>
        <v>4080.48</v>
      </c>
      <c r="Q339">
        <f t="shared" si="277"/>
        <v>0.14000000000000001</v>
      </c>
      <c r="R339">
        <f t="shared" si="277"/>
        <v>0.04</v>
      </c>
      <c r="S339">
        <f t="shared" si="277"/>
        <v>29.74</v>
      </c>
      <c r="T339">
        <f t="shared" si="277"/>
        <v>0</v>
      </c>
      <c r="U339">
        <f>AH339</f>
        <v>2.16</v>
      </c>
      <c r="V339">
        <f>AI339</f>
        <v>0</v>
      </c>
      <c r="W339">
        <f>ROUND(AJ339,2)</f>
        <v>0</v>
      </c>
      <c r="X339">
        <f>ROUND(AK339,2)</f>
        <v>33.31</v>
      </c>
      <c r="Y339">
        <f>ROUND(AL339,2)</f>
        <v>20.82</v>
      </c>
      <c r="AB339">
        <f>ROUND(SUMIF(AA330:AA337,"=53286459",O330:O337),2)</f>
        <v>4110.3599999999997</v>
      </c>
      <c r="AC339">
        <f>ROUND(SUMIF(AA330:AA337,"=53286459",P330:P337),2)</f>
        <v>4080.48</v>
      </c>
      <c r="AD339">
        <f>ROUND(SUMIF(AA330:AA337,"=53286459",Q330:Q337),2)</f>
        <v>0.14000000000000001</v>
      </c>
      <c r="AE339">
        <f>ROUND(SUMIF(AA330:AA337,"=53286459",R330:R337),2)</f>
        <v>0.04</v>
      </c>
      <c r="AF339">
        <f>ROUND(SUMIF(AA330:AA337,"=53286459",S330:S337),2)</f>
        <v>29.74</v>
      </c>
      <c r="AG339">
        <f>ROUND(SUMIF(AA330:AA337,"=53286459",T330:T337),2)</f>
        <v>0</v>
      </c>
      <c r="AH339">
        <f>SUMIF(AA330:AA337,"=53286459",U330:U337)</f>
        <v>2.16</v>
      </c>
      <c r="AI339">
        <f>SUMIF(AA330:AA337,"=53286459",V330:V337)</f>
        <v>0</v>
      </c>
      <c r="AJ339">
        <f>ROUND(SUMIF(AA330:AA337,"=53286459",W330:W337),2)</f>
        <v>0</v>
      </c>
      <c r="AK339">
        <f>ROUND(SUMIF(AA330:AA337,"=53286459",X330:X337),2)</f>
        <v>33.31</v>
      </c>
      <c r="AL339">
        <f>ROUND(SUMIF(AA330:AA337,"=53286459",Y330:Y337),2)</f>
        <v>20.82</v>
      </c>
      <c r="AO339">
        <f t="shared" ref="AO339:BD339" si="278">ROUND(BX339,2)</f>
        <v>0</v>
      </c>
      <c r="AP339">
        <f t="shared" si="278"/>
        <v>4078.66</v>
      </c>
      <c r="AQ339">
        <f t="shared" si="278"/>
        <v>0</v>
      </c>
      <c r="AR339">
        <f t="shared" si="278"/>
        <v>4164.5600000000004</v>
      </c>
      <c r="AS339">
        <f t="shared" si="278"/>
        <v>0</v>
      </c>
      <c r="AT339">
        <f t="shared" si="278"/>
        <v>85.9</v>
      </c>
      <c r="AU339">
        <f t="shared" si="278"/>
        <v>0</v>
      </c>
      <c r="AV339">
        <f t="shared" si="278"/>
        <v>4080.48</v>
      </c>
      <c r="AW339">
        <f t="shared" si="278"/>
        <v>1.82</v>
      </c>
      <c r="AX339">
        <f t="shared" si="278"/>
        <v>0</v>
      </c>
      <c r="AY339">
        <f t="shared" si="278"/>
        <v>1.82</v>
      </c>
      <c r="AZ339">
        <f t="shared" si="278"/>
        <v>4078.66</v>
      </c>
      <c r="BA339">
        <f t="shared" si="278"/>
        <v>0</v>
      </c>
      <c r="BB339">
        <f t="shared" si="278"/>
        <v>0</v>
      </c>
      <c r="BC339">
        <f t="shared" si="278"/>
        <v>0</v>
      </c>
      <c r="BD339">
        <f t="shared" si="278"/>
        <v>0</v>
      </c>
      <c r="BX339">
        <f>ROUND(SUMIF(AA330:AA337,"=53286459",FQ330:FQ337),2)</f>
        <v>0</v>
      </c>
      <c r="BY339">
        <f>ROUND(SUMIF(AA330:AA337,"=53286459",FR330:FR337),2)</f>
        <v>4078.66</v>
      </c>
      <c r="BZ339">
        <f>ROUND(SUMIF(AA330:AA337,"=53286459",GL330:GL337),2)</f>
        <v>0</v>
      </c>
      <c r="CA339">
        <f>ROUND(SUMIF(AA330:AA337,"=53286459",GM330:GM337),2)</f>
        <v>4164.5600000000004</v>
      </c>
      <c r="CB339">
        <f>ROUND(SUMIF(AA330:AA337,"=53286459",GN330:GN337),2)</f>
        <v>0</v>
      </c>
      <c r="CC339">
        <f>ROUND(SUMIF(AA330:AA337,"=53286459",GO330:GO337),2)</f>
        <v>85.9</v>
      </c>
      <c r="CD339">
        <f>ROUND(SUMIF(AA330:AA337,"=53286459",GP330:GP337),2)</f>
        <v>0</v>
      </c>
      <c r="CE339">
        <f>AC339-BX339</f>
        <v>4080.48</v>
      </c>
      <c r="CF339">
        <f>AC339-BY339</f>
        <v>1.8200000000001637</v>
      </c>
      <c r="CG339">
        <f>BX339-BZ339</f>
        <v>0</v>
      </c>
      <c r="CH339">
        <f>AC339-BX339-BY339+BZ339</f>
        <v>1.8200000000001637</v>
      </c>
      <c r="CI339">
        <f>BY339-BZ339</f>
        <v>4078.66</v>
      </c>
      <c r="CJ339">
        <f>ROUND(SUMIF(AA330:AA337,"=53286459",GX330:GX337),2)</f>
        <v>0</v>
      </c>
      <c r="CK339">
        <f>ROUND(SUMIF(AA330:AA337,"=53286459",GY330:GY337),2)</f>
        <v>0</v>
      </c>
      <c r="CL339">
        <f>ROUND(SUMIF(AA330:AA337,"=53286459",GZ330:GZ337),2)</f>
        <v>0</v>
      </c>
      <c r="CM339">
        <f>ROUND(SUMIF(AA330:AA337,"=53286459",HD330:HD337),2)</f>
        <v>0</v>
      </c>
      <c r="DG339">
        <f t="shared" ref="DG339:DL339" si="279">ROUND(DT339,2)</f>
        <v>19512.13</v>
      </c>
      <c r="DH339">
        <f t="shared" si="279"/>
        <v>18772.419999999998</v>
      </c>
      <c r="DI339">
        <f t="shared" si="279"/>
        <v>1.56</v>
      </c>
      <c r="DJ339">
        <f t="shared" si="279"/>
        <v>0.99</v>
      </c>
      <c r="DK339">
        <f t="shared" si="279"/>
        <v>738.15</v>
      </c>
      <c r="DL339">
        <f t="shared" si="279"/>
        <v>0</v>
      </c>
      <c r="DM339">
        <f>DZ339</f>
        <v>2.16</v>
      </c>
      <c r="DN339">
        <f>EA339</f>
        <v>0</v>
      </c>
      <c r="DO339">
        <f>ROUND(EB339,2)</f>
        <v>0</v>
      </c>
      <c r="DP339">
        <f>ROUND(EC339,2)</f>
        <v>664.34</v>
      </c>
      <c r="DQ339">
        <f>ROUND(ED339,2)</f>
        <v>317.39999999999998</v>
      </c>
      <c r="DT339">
        <f>ROUND(SUMIF(AA330:AA337,"=53286460",O330:O337),2)</f>
        <v>19512.13</v>
      </c>
      <c r="DU339">
        <f>ROUND(SUMIF(AA330:AA337,"=53286460",P330:P337),2)</f>
        <v>18772.419999999998</v>
      </c>
      <c r="DV339">
        <f>ROUND(SUMIF(AA330:AA337,"=53286460",Q330:Q337),2)</f>
        <v>1.56</v>
      </c>
      <c r="DW339">
        <f>ROUND(SUMIF(AA330:AA337,"=53286460",R330:R337),2)</f>
        <v>0.99</v>
      </c>
      <c r="DX339">
        <f>ROUND(SUMIF(AA330:AA337,"=53286460",S330:S337),2)</f>
        <v>738.15</v>
      </c>
      <c r="DY339">
        <f>ROUND(SUMIF(AA330:AA337,"=53286460",T330:T337),2)</f>
        <v>0</v>
      </c>
      <c r="DZ339">
        <f>SUMIF(AA330:AA337,"=53286460",U330:U337)</f>
        <v>2.16</v>
      </c>
      <c r="EA339">
        <f>SUMIF(AA330:AA337,"=53286460",V330:V337)</f>
        <v>0</v>
      </c>
      <c r="EB339">
        <f>ROUND(SUMIF(AA330:AA337,"=53286460",W330:W337),2)</f>
        <v>0</v>
      </c>
      <c r="EC339">
        <f>ROUND(SUMIF(AA330:AA337,"=53286460",X330:X337),2)</f>
        <v>664.34</v>
      </c>
      <c r="ED339">
        <f>ROUND(SUMIF(AA330:AA337,"=53286460",Y330:Y337),2)</f>
        <v>317.39999999999998</v>
      </c>
      <c r="EG339">
        <f t="shared" ref="EG339:EV339" si="280">ROUND(FP339,2)</f>
        <v>0</v>
      </c>
      <c r="EH339">
        <f t="shared" si="280"/>
        <v>18761.830000000002</v>
      </c>
      <c r="EI339">
        <f t="shared" si="280"/>
        <v>0</v>
      </c>
      <c r="EJ339">
        <f t="shared" si="280"/>
        <v>20495.419999999998</v>
      </c>
      <c r="EK339">
        <f t="shared" si="280"/>
        <v>0</v>
      </c>
      <c r="EL339">
        <f t="shared" si="280"/>
        <v>1733.59</v>
      </c>
      <c r="EM339">
        <f t="shared" si="280"/>
        <v>0</v>
      </c>
      <c r="EN339">
        <f t="shared" si="280"/>
        <v>18772.419999999998</v>
      </c>
      <c r="EO339">
        <f t="shared" si="280"/>
        <v>10.59</v>
      </c>
      <c r="EP339">
        <f t="shared" si="280"/>
        <v>0</v>
      </c>
      <c r="EQ339">
        <f t="shared" si="280"/>
        <v>10.59</v>
      </c>
      <c r="ER339">
        <f t="shared" si="280"/>
        <v>18761.830000000002</v>
      </c>
      <c r="ES339">
        <f t="shared" si="280"/>
        <v>0</v>
      </c>
      <c r="ET339">
        <f t="shared" si="280"/>
        <v>0</v>
      </c>
      <c r="EU339">
        <f t="shared" si="280"/>
        <v>0</v>
      </c>
      <c r="EV339">
        <f t="shared" si="280"/>
        <v>0</v>
      </c>
      <c r="FP339">
        <f>ROUND(SUMIF(AA330:AA337,"=53286460",FQ330:FQ337),2)</f>
        <v>0</v>
      </c>
      <c r="FQ339">
        <f>ROUND(SUMIF(AA330:AA337,"=53286460",FR330:FR337),2)</f>
        <v>18761.830000000002</v>
      </c>
      <c r="FR339">
        <f>ROUND(SUMIF(AA330:AA337,"=53286460",GL330:GL337),2)</f>
        <v>0</v>
      </c>
      <c r="FS339">
        <f>ROUND(SUMIF(AA330:AA337,"=53286460",GM330:GM337),2)</f>
        <v>20495.419999999998</v>
      </c>
      <c r="FT339">
        <f>ROUND(SUMIF(AA330:AA337,"=53286460",GN330:GN337),2)</f>
        <v>0</v>
      </c>
      <c r="FU339">
        <f>ROUND(SUMIF(AA330:AA337,"=53286460",GO330:GO337),2)</f>
        <v>1733.59</v>
      </c>
      <c r="FV339">
        <f>ROUND(SUMIF(AA330:AA337,"=53286460",GP330:GP337),2)</f>
        <v>0</v>
      </c>
      <c r="FW339">
        <f>DU339-FP339</f>
        <v>18772.419999999998</v>
      </c>
      <c r="FX339">
        <f>DU339-FQ339</f>
        <v>10.589999999996508</v>
      </c>
      <c r="FY339">
        <f>FP339-FR339</f>
        <v>0</v>
      </c>
      <c r="FZ339">
        <f>DU339-FP339-FQ339+FR339</f>
        <v>10.589999999996508</v>
      </c>
      <c r="GA339">
        <f>FQ339-FR339</f>
        <v>18761.830000000002</v>
      </c>
      <c r="GB339">
        <f>ROUND(SUMIF(AA330:AA337,"=53286460",GX330:GX337),2)</f>
        <v>0</v>
      </c>
      <c r="GC339">
        <f>ROUND(SUMIF(AA330:AA337,"=53286460",GY330:GY337),2)</f>
        <v>0</v>
      </c>
      <c r="GD339">
        <f>ROUND(SUMIF(AA330:AA337,"=53286460",GZ330:GZ337),2)</f>
        <v>0</v>
      </c>
      <c r="GE339">
        <f>ROUND(SUMIF(AA330:AA337,"=53286460",HD330:HD337),2)</f>
        <v>0</v>
      </c>
      <c r="GX339">
        <v>0</v>
      </c>
    </row>
    <row r="341" spans="1:245" x14ac:dyDescent="0.2">
      <c r="A341">
        <v>50</v>
      </c>
      <c r="B341">
        <v>0</v>
      </c>
      <c r="C341">
        <v>0</v>
      </c>
      <c r="D341">
        <v>1</v>
      </c>
      <c r="E341">
        <v>201</v>
      </c>
      <c r="F341">
        <f>ROUND(Source!O339,O341)</f>
        <v>4110.3599999999997</v>
      </c>
      <c r="G341" t="s">
        <v>136</v>
      </c>
      <c r="H341" t="s">
        <v>137</v>
      </c>
      <c r="K341">
        <v>201</v>
      </c>
      <c r="L341">
        <v>1</v>
      </c>
      <c r="M341">
        <v>3</v>
      </c>
      <c r="N341" t="s">
        <v>3</v>
      </c>
      <c r="O341">
        <v>2</v>
      </c>
      <c r="P341">
        <f>ROUND(Source!DG339,O341)</f>
        <v>19512.13</v>
      </c>
    </row>
    <row r="342" spans="1:245" x14ac:dyDescent="0.2">
      <c r="A342">
        <v>50</v>
      </c>
      <c r="B342">
        <v>0</v>
      </c>
      <c r="C342">
        <v>0</v>
      </c>
      <c r="D342">
        <v>1</v>
      </c>
      <c r="E342">
        <v>202</v>
      </c>
      <c r="F342">
        <f>ROUND(Source!P339,O342)</f>
        <v>4080.48</v>
      </c>
      <c r="G342" t="s">
        <v>138</v>
      </c>
      <c r="H342" t="s">
        <v>139</v>
      </c>
      <c r="K342">
        <v>202</v>
      </c>
      <c r="L342">
        <v>2</v>
      </c>
      <c r="M342">
        <v>3</v>
      </c>
      <c r="N342" t="s">
        <v>3</v>
      </c>
      <c r="O342">
        <v>2</v>
      </c>
      <c r="P342">
        <f>ROUND(Source!DH339,O342)</f>
        <v>18772.419999999998</v>
      </c>
    </row>
    <row r="343" spans="1:245" x14ac:dyDescent="0.2">
      <c r="A343">
        <v>50</v>
      </c>
      <c r="B343">
        <v>0</v>
      </c>
      <c r="C343">
        <v>0</v>
      </c>
      <c r="D343">
        <v>1</v>
      </c>
      <c r="E343">
        <v>222</v>
      </c>
      <c r="F343">
        <f>ROUND(Source!AO339,O343)</f>
        <v>0</v>
      </c>
      <c r="G343" t="s">
        <v>140</v>
      </c>
      <c r="H343" t="s">
        <v>141</v>
      </c>
      <c r="K343">
        <v>222</v>
      </c>
      <c r="L343">
        <v>3</v>
      </c>
      <c r="M343">
        <v>3</v>
      </c>
      <c r="N343" t="s">
        <v>3</v>
      </c>
      <c r="O343">
        <v>2</v>
      </c>
      <c r="P343">
        <f>ROUND(Source!EG339,O343)</f>
        <v>0</v>
      </c>
    </row>
    <row r="344" spans="1:245" x14ac:dyDescent="0.2">
      <c r="A344">
        <v>50</v>
      </c>
      <c r="B344">
        <v>0</v>
      </c>
      <c r="C344">
        <v>0</v>
      </c>
      <c r="D344">
        <v>1</v>
      </c>
      <c r="E344">
        <v>225</v>
      </c>
      <c r="F344">
        <f>ROUND(Source!AV339,O344)</f>
        <v>4080.48</v>
      </c>
      <c r="G344" t="s">
        <v>142</v>
      </c>
      <c r="H344" t="s">
        <v>143</v>
      </c>
      <c r="K344">
        <v>225</v>
      </c>
      <c r="L344">
        <v>4</v>
      </c>
      <c r="M344">
        <v>3</v>
      </c>
      <c r="N344" t="s">
        <v>3</v>
      </c>
      <c r="O344">
        <v>2</v>
      </c>
      <c r="P344">
        <f>ROUND(Source!EN339,O344)</f>
        <v>18772.419999999998</v>
      </c>
    </row>
    <row r="345" spans="1:245" x14ac:dyDescent="0.2">
      <c r="A345">
        <v>50</v>
      </c>
      <c r="B345">
        <v>0</v>
      </c>
      <c r="C345">
        <v>0</v>
      </c>
      <c r="D345">
        <v>1</v>
      </c>
      <c r="E345">
        <v>226</v>
      </c>
      <c r="F345">
        <f>ROUND(Source!AW339,O345)</f>
        <v>1.82</v>
      </c>
      <c r="G345" t="s">
        <v>144</v>
      </c>
      <c r="H345" t="s">
        <v>145</v>
      </c>
      <c r="K345">
        <v>226</v>
      </c>
      <c r="L345">
        <v>5</v>
      </c>
      <c r="M345">
        <v>3</v>
      </c>
      <c r="N345" t="s">
        <v>3</v>
      </c>
      <c r="O345">
        <v>2</v>
      </c>
      <c r="P345">
        <f>ROUND(Source!EO339,O345)</f>
        <v>10.59</v>
      </c>
    </row>
    <row r="346" spans="1:245" x14ac:dyDescent="0.2">
      <c r="A346">
        <v>50</v>
      </c>
      <c r="B346">
        <v>0</v>
      </c>
      <c r="C346">
        <v>0</v>
      </c>
      <c r="D346">
        <v>1</v>
      </c>
      <c r="E346">
        <v>227</v>
      </c>
      <c r="F346">
        <f>ROUND(Source!AX339,O346)</f>
        <v>0</v>
      </c>
      <c r="G346" t="s">
        <v>146</v>
      </c>
      <c r="H346" t="s">
        <v>147</v>
      </c>
      <c r="K346">
        <v>227</v>
      </c>
      <c r="L346">
        <v>6</v>
      </c>
      <c r="M346">
        <v>3</v>
      </c>
      <c r="N346" t="s">
        <v>3</v>
      </c>
      <c r="O346">
        <v>2</v>
      </c>
      <c r="P346">
        <f>ROUND(Source!EP339,O346)</f>
        <v>0</v>
      </c>
    </row>
    <row r="347" spans="1:245" x14ac:dyDescent="0.2">
      <c r="A347">
        <v>50</v>
      </c>
      <c r="B347">
        <v>0</v>
      </c>
      <c r="C347">
        <v>0</v>
      </c>
      <c r="D347">
        <v>1</v>
      </c>
      <c r="E347">
        <v>228</v>
      </c>
      <c r="F347">
        <f>ROUND(Source!AY339,O347)</f>
        <v>1.82</v>
      </c>
      <c r="G347" t="s">
        <v>148</v>
      </c>
      <c r="H347" t="s">
        <v>149</v>
      </c>
      <c r="K347">
        <v>228</v>
      </c>
      <c r="L347">
        <v>7</v>
      </c>
      <c r="M347">
        <v>3</v>
      </c>
      <c r="N347" t="s">
        <v>3</v>
      </c>
      <c r="O347">
        <v>2</v>
      </c>
      <c r="P347">
        <f>ROUND(Source!EQ339,O347)</f>
        <v>10.59</v>
      </c>
    </row>
    <row r="348" spans="1:245" x14ac:dyDescent="0.2">
      <c r="A348">
        <v>50</v>
      </c>
      <c r="B348">
        <v>0</v>
      </c>
      <c r="C348">
        <v>0</v>
      </c>
      <c r="D348">
        <v>1</v>
      </c>
      <c r="E348">
        <v>216</v>
      </c>
      <c r="F348">
        <f>ROUND(Source!AP339,O348)</f>
        <v>4078.66</v>
      </c>
      <c r="G348" t="s">
        <v>150</v>
      </c>
      <c r="H348" t="s">
        <v>151</v>
      </c>
      <c r="K348">
        <v>216</v>
      </c>
      <c r="L348">
        <v>8</v>
      </c>
      <c r="M348">
        <v>3</v>
      </c>
      <c r="N348" t="s">
        <v>3</v>
      </c>
      <c r="O348">
        <v>2</v>
      </c>
      <c r="P348">
        <f>ROUND(Source!EH339,O348)</f>
        <v>18761.830000000002</v>
      </c>
    </row>
    <row r="349" spans="1:245" x14ac:dyDescent="0.2">
      <c r="A349">
        <v>50</v>
      </c>
      <c r="B349">
        <v>0</v>
      </c>
      <c r="C349">
        <v>0</v>
      </c>
      <c r="D349">
        <v>1</v>
      </c>
      <c r="E349">
        <v>223</v>
      </c>
      <c r="F349">
        <f>ROUND(Source!AQ339,O349)</f>
        <v>0</v>
      </c>
      <c r="G349" t="s">
        <v>152</v>
      </c>
      <c r="H349" t="s">
        <v>153</v>
      </c>
      <c r="K349">
        <v>223</v>
      </c>
      <c r="L349">
        <v>9</v>
      </c>
      <c r="M349">
        <v>3</v>
      </c>
      <c r="N349" t="s">
        <v>3</v>
      </c>
      <c r="O349">
        <v>2</v>
      </c>
      <c r="P349">
        <f>ROUND(Source!EI339,O349)</f>
        <v>0</v>
      </c>
    </row>
    <row r="350" spans="1:245" x14ac:dyDescent="0.2">
      <c r="A350">
        <v>50</v>
      </c>
      <c r="B350">
        <v>0</v>
      </c>
      <c r="C350">
        <v>0</v>
      </c>
      <c r="D350">
        <v>1</v>
      </c>
      <c r="E350">
        <v>229</v>
      </c>
      <c r="F350">
        <f>ROUND(Source!AZ339,O350)</f>
        <v>4078.66</v>
      </c>
      <c r="G350" t="s">
        <v>154</v>
      </c>
      <c r="H350" t="s">
        <v>155</v>
      </c>
      <c r="K350">
        <v>229</v>
      </c>
      <c r="L350">
        <v>10</v>
      </c>
      <c r="M350">
        <v>3</v>
      </c>
      <c r="N350" t="s">
        <v>3</v>
      </c>
      <c r="O350">
        <v>2</v>
      </c>
      <c r="P350">
        <f>ROUND(Source!ER339,O350)</f>
        <v>18761.830000000002</v>
      </c>
    </row>
    <row r="351" spans="1:245" x14ac:dyDescent="0.2">
      <c r="A351">
        <v>50</v>
      </c>
      <c r="B351">
        <v>0</v>
      </c>
      <c r="C351">
        <v>0</v>
      </c>
      <c r="D351">
        <v>1</v>
      </c>
      <c r="E351">
        <v>203</v>
      </c>
      <c r="F351">
        <f>ROUND(Source!Q339,O351)</f>
        <v>0.14000000000000001</v>
      </c>
      <c r="G351" t="s">
        <v>156</v>
      </c>
      <c r="H351" t="s">
        <v>157</v>
      </c>
      <c r="K351">
        <v>203</v>
      </c>
      <c r="L351">
        <v>11</v>
      </c>
      <c r="M351">
        <v>3</v>
      </c>
      <c r="N351" t="s">
        <v>3</v>
      </c>
      <c r="O351">
        <v>2</v>
      </c>
      <c r="P351">
        <f>ROUND(Source!DI339,O351)</f>
        <v>1.56</v>
      </c>
    </row>
    <row r="352" spans="1:245" x14ac:dyDescent="0.2">
      <c r="A352">
        <v>50</v>
      </c>
      <c r="B352">
        <v>0</v>
      </c>
      <c r="C352">
        <v>0</v>
      </c>
      <c r="D352">
        <v>1</v>
      </c>
      <c r="E352">
        <v>231</v>
      </c>
      <c r="F352">
        <f>ROUND(Source!BB339,O352)</f>
        <v>0</v>
      </c>
      <c r="G352" t="s">
        <v>158</v>
      </c>
      <c r="H352" t="s">
        <v>159</v>
      </c>
      <c r="K352">
        <v>231</v>
      </c>
      <c r="L352">
        <v>12</v>
      </c>
      <c r="M352">
        <v>3</v>
      </c>
      <c r="N352" t="s">
        <v>3</v>
      </c>
      <c r="O352">
        <v>2</v>
      </c>
      <c r="P352">
        <f>ROUND(Source!ET339,O352)</f>
        <v>0</v>
      </c>
    </row>
    <row r="353" spans="1:16" x14ac:dyDescent="0.2">
      <c r="A353">
        <v>50</v>
      </c>
      <c r="B353">
        <v>0</v>
      </c>
      <c r="C353">
        <v>0</v>
      </c>
      <c r="D353">
        <v>1</v>
      </c>
      <c r="E353">
        <v>204</v>
      </c>
      <c r="F353">
        <f>ROUND(Source!R339,O353)</f>
        <v>0.04</v>
      </c>
      <c r="G353" t="s">
        <v>160</v>
      </c>
      <c r="H353" t="s">
        <v>161</v>
      </c>
      <c r="K353">
        <v>204</v>
      </c>
      <c r="L353">
        <v>13</v>
      </c>
      <c r="M353">
        <v>3</v>
      </c>
      <c r="N353" t="s">
        <v>3</v>
      </c>
      <c r="O353">
        <v>2</v>
      </c>
      <c r="P353">
        <f>ROUND(Source!DJ339,O353)</f>
        <v>0.99</v>
      </c>
    </row>
    <row r="354" spans="1:16" x14ac:dyDescent="0.2">
      <c r="A354">
        <v>50</v>
      </c>
      <c r="B354">
        <v>0</v>
      </c>
      <c r="C354">
        <v>0</v>
      </c>
      <c r="D354">
        <v>1</v>
      </c>
      <c r="E354">
        <v>205</v>
      </c>
      <c r="F354">
        <f>ROUND(Source!S339,O354)</f>
        <v>29.74</v>
      </c>
      <c r="G354" t="s">
        <v>162</v>
      </c>
      <c r="H354" t="s">
        <v>163</v>
      </c>
      <c r="K354">
        <v>205</v>
      </c>
      <c r="L354">
        <v>14</v>
      </c>
      <c r="M354">
        <v>3</v>
      </c>
      <c r="N354" t="s">
        <v>3</v>
      </c>
      <c r="O354">
        <v>2</v>
      </c>
      <c r="P354">
        <f>ROUND(Source!DK339,O354)</f>
        <v>738.15</v>
      </c>
    </row>
    <row r="355" spans="1:16" x14ac:dyDescent="0.2">
      <c r="A355">
        <v>50</v>
      </c>
      <c r="B355">
        <v>0</v>
      </c>
      <c r="C355">
        <v>0</v>
      </c>
      <c r="D355">
        <v>1</v>
      </c>
      <c r="E355">
        <v>232</v>
      </c>
      <c r="F355">
        <f>ROUND(Source!BC339,O355)</f>
        <v>0</v>
      </c>
      <c r="G355" t="s">
        <v>164</v>
      </c>
      <c r="H355" t="s">
        <v>165</v>
      </c>
      <c r="K355">
        <v>232</v>
      </c>
      <c r="L355">
        <v>15</v>
      </c>
      <c r="M355">
        <v>3</v>
      </c>
      <c r="N355" t="s">
        <v>3</v>
      </c>
      <c r="O355">
        <v>2</v>
      </c>
      <c r="P355">
        <f>ROUND(Source!EU339,O355)</f>
        <v>0</v>
      </c>
    </row>
    <row r="356" spans="1:16" x14ac:dyDescent="0.2">
      <c r="A356">
        <v>50</v>
      </c>
      <c r="B356">
        <v>0</v>
      </c>
      <c r="C356">
        <v>0</v>
      </c>
      <c r="D356">
        <v>1</v>
      </c>
      <c r="E356">
        <v>214</v>
      </c>
      <c r="F356">
        <f>ROUND(Source!AS339,O356)</f>
        <v>0</v>
      </c>
      <c r="G356" t="s">
        <v>166</v>
      </c>
      <c r="H356" t="s">
        <v>167</v>
      </c>
      <c r="K356">
        <v>214</v>
      </c>
      <c r="L356">
        <v>16</v>
      </c>
      <c r="M356">
        <v>3</v>
      </c>
      <c r="N356" t="s">
        <v>3</v>
      </c>
      <c r="O356">
        <v>2</v>
      </c>
      <c r="P356">
        <f>ROUND(Source!EK339,O356)</f>
        <v>0</v>
      </c>
    </row>
    <row r="357" spans="1:16" x14ac:dyDescent="0.2">
      <c r="A357">
        <v>50</v>
      </c>
      <c r="B357">
        <v>0</v>
      </c>
      <c r="C357">
        <v>0</v>
      </c>
      <c r="D357">
        <v>1</v>
      </c>
      <c r="E357">
        <v>215</v>
      </c>
      <c r="F357">
        <f>ROUND(Source!AT339,O357)</f>
        <v>85.9</v>
      </c>
      <c r="G357" t="s">
        <v>168</v>
      </c>
      <c r="H357" t="s">
        <v>169</v>
      </c>
      <c r="K357">
        <v>215</v>
      </c>
      <c r="L357">
        <v>17</v>
      </c>
      <c r="M357">
        <v>3</v>
      </c>
      <c r="N357" t="s">
        <v>3</v>
      </c>
      <c r="O357">
        <v>2</v>
      </c>
      <c r="P357">
        <f>ROUND(Source!EL339,O357)</f>
        <v>1733.59</v>
      </c>
    </row>
    <row r="358" spans="1:16" x14ac:dyDescent="0.2">
      <c r="A358">
        <v>50</v>
      </c>
      <c r="B358">
        <v>0</v>
      </c>
      <c r="C358">
        <v>0</v>
      </c>
      <c r="D358">
        <v>1</v>
      </c>
      <c r="E358">
        <v>217</v>
      </c>
      <c r="F358">
        <f>ROUND(Source!AU339,O358)</f>
        <v>0</v>
      </c>
      <c r="G358" t="s">
        <v>170</v>
      </c>
      <c r="H358" t="s">
        <v>171</v>
      </c>
      <c r="K358">
        <v>217</v>
      </c>
      <c r="L358">
        <v>18</v>
      </c>
      <c r="M358">
        <v>3</v>
      </c>
      <c r="N358" t="s">
        <v>3</v>
      </c>
      <c r="O358">
        <v>2</v>
      </c>
      <c r="P358">
        <f>ROUND(Source!EM339,O358)</f>
        <v>0</v>
      </c>
    </row>
    <row r="359" spans="1:16" x14ac:dyDescent="0.2">
      <c r="A359">
        <v>50</v>
      </c>
      <c r="B359">
        <v>0</v>
      </c>
      <c r="C359">
        <v>0</v>
      </c>
      <c r="D359">
        <v>1</v>
      </c>
      <c r="E359">
        <v>230</v>
      </c>
      <c r="F359">
        <f>ROUND(Source!BA339,O359)</f>
        <v>0</v>
      </c>
      <c r="G359" t="s">
        <v>172</v>
      </c>
      <c r="H359" t="s">
        <v>173</v>
      </c>
      <c r="K359">
        <v>230</v>
      </c>
      <c r="L359">
        <v>19</v>
      </c>
      <c r="M359">
        <v>3</v>
      </c>
      <c r="N359" t="s">
        <v>3</v>
      </c>
      <c r="O359">
        <v>2</v>
      </c>
      <c r="P359">
        <f>ROUND(Source!ES339,O359)</f>
        <v>0</v>
      </c>
    </row>
    <row r="360" spans="1:16" x14ac:dyDescent="0.2">
      <c r="A360">
        <v>50</v>
      </c>
      <c r="B360">
        <v>0</v>
      </c>
      <c r="C360">
        <v>0</v>
      </c>
      <c r="D360">
        <v>1</v>
      </c>
      <c r="E360">
        <v>206</v>
      </c>
      <c r="F360">
        <f>ROUND(Source!T339,O360)</f>
        <v>0</v>
      </c>
      <c r="G360" t="s">
        <v>174</v>
      </c>
      <c r="H360" t="s">
        <v>175</v>
      </c>
      <c r="K360">
        <v>206</v>
      </c>
      <c r="L360">
        <v>20</v>
      </c>
      <c r="M360">
        <v>3</v>
      </c>
      <c r="N360" t="s">
        <v>3</v>
      </c>
      <c r="O360">
        <v>2</v>
      </c>
      <c r="P360">
        <f>ROUND(Source!DL339,O360)</f>
        <v>0</v>
      </c>
    </row>
    <row r="361" spans="1:16" x14ac:dyDescent="0.2">
      <c r="A361">
        <v>50</v>
      </c>
      <c r="B361">
        <v>0</v>
      </c>
      <c r="C361">
        <v>0</v>
      </c>
      <c r="D361">
        <v>1</v>
      </c>
      <c r="E361">
        <v>207</v>
      </c>
      <c r="F361">
        <f>Source!U339</f>
        <v>2.16</v>
      </c>
      <c r="G361" t="s">
        <v>176</v>
      </c>
      <c r="H361" t="s">
        <v>177</v>
      </c>
      <c r="K361">
        <v>207</v>
      </c>
      <c r="L361">
        <v>21</v>
      </c>
      <c r="M361">
        <v>3</v>
      </c>
      <c r="N361" t="s">
        <v>3</v>
      </c>
      <c r="O361">
        <v>-1</v>
      </c>
      <c r="P361">
        <f>Source!DM339</f>
        <v>2.16</v>
      </c>
    </row>
    <row r="362" spans="1:16" x14ac:dyDescent="0.2">
      <c r="A362">
        <v>50</v>
      </c>
      <c r="B362">
        <v>0</v>
      </c>
      <c r="C362">
        <v>0</v>
      </c>
      <c r="D362">
        <v>1</v>
      </c>
      <c r="E362">
        <v>208</v>
      </c>
      <c r="F362">
        <f>Source!V339</f>
        <v>0</v>
      </c>
      <c r="G362" t="s">
        <v>178</v>
      </c>
      <c r="H362" t="s">
        <v>179</v>
      </c>
      <c r="K362">
        <v>208</v>
      </c>
      <c r="L362">
        <v>22</v>
      </c>
      <c r="M362">
        <v>3</v>
      </c>
      <c r="N362" t="s">
        <v>3</v>
      </c>
      <c r="O362">
        <v>-1</v>
      </c>
      <c r="P362">
        <f>Source!DN339</f>
        <v>0</v>
      </c>
    </row>
    <row r="363" spans="1:16" x14ac:dyDescent="0.2">
      <c r="A363">
        <v>50</v>
      </c>
      <c r="B363">
        <v>0</v>
      </c>
      <c r="C363">
        <v>0</v>
      </c>
      <c r="D363">
        <v>1</v>
      </c>
      <c r="E363">
        <v>209</v>
      </c>
      <c r="F363">
        <f>ROUND(Source!W339,O363)</f>
        <v>0</v>
      </c>
      <c r="G363" t="s">
        <v>180</v>
      </c>
      <c r="H363" t="s">
        <v>181</v>
      </c>
      <c r="K363">
        <v>209</v>
      </c>
      <c r="L363">
        <v>23</v>
      </c>
      <c r="M363">
        <v>3</v>
      </c>
      <c r="N363" t="s">
        <v>3</v>
      </c>
      <c r="O363">
        <v>2</v>
      </c>
      <c r="P363">
        <f>ROUND(Source!DO339,O363)</f>
        <v>0</v>
      </c>
    </row>
    <row r="364" spans="1:16" x14ac:dyDescent="0.2">
      <c r="A364">
        <v>50</v>
      </c>
      <c r="B364">
        <v>0</v>
      </c>
      <c r="C364">
        <v>0</v>
      </c>
      <c r="D364">
        <v>1</v>
      </c>
      <c r="E364">
        <v>233</v>
      </c>
      <c r="F364">
        <f>ROUND(Source!BD339,O364)</f>
        <v>0</v>
      </c>
      <c r="G364" t="s">
        <v>182</v>
      </c>
      <c r="H364" t="s">
        <v>183</v>
      </c>
      <c r="K364">
        <v>233</v>
      </c>
      <c r="L364">
        <v>24</v>
      </c>
      <c r="M364">
        <v>3</v>
      </c>
      <c r="N364" t="s">
        <v>3</v>
      </c>
      <c r="O364">
        <v>2</v>
      </c>
      <c r="P364">
        <f>ROUND(Source!EV339,O364)</f>
        <v>0</v>
      </c>
    </row>
    <row r="365" spans="1:16" x14ac:dyDescent="0.2">
      <c r="A365">
        <v>50</v>
      </c>
      <c r="B365">
        <v>0</v>
      </c>
      <c r="C365">
        <v>0</v>
      </c>
      <c r="D365">
        <v>1</v>
      </c>
      <c r="E365">
        <v>210</v>
      </c>
      <c r="F365">
        <f>ROUND(Source!X339,O365)</f>
        <v>33.31</v>
      </c>
      <c r="G365" t="s">
        <v>184</v>
      </c>
      <c r="H365" t="s">
        <v>185</v>
      </c>
      <c r="K365">
        <v>210</v>
      </c>
      <c r="L365">
        <v>25</v>
      </c>
      <c r="M365">
        <v>3</v>
      </c>
      <c r="N365" t="s">
        <v>3</v>
      </c>
      <c r="O365">
        <v>2</v>
      </c>
      <c r="P365">
        <f>ROUND(Source!DP339,O365)</f>
        <v>664.34</v>
      </c>
    </row>
    <row r="366" spans="1:16" x14ac:dyDescent="0.2">
      <c r="A366">
        <v>50</v>
      </c>
      <c r="B366">
        <v>0</v>
      </c>
      <c r="C366">
        <v>0</v>
      </c>
      <c r="D366">
        <v>1</v>
      </c>
      <c r="E366">
        <v>211</v>
      </c>
      <c r="F366">
        <f>ROUND(Source!Y339,O366)</f>
        <v>20.82</v>
      </c>
      <c r="G366" t="s">
        <v>186</v>
      </c>
      <c r="H366" t="s">
        <v>187</v>
      </c>
      <c r="K366">
        <v>211</v>
      </c>
      <c r="L366">
        <v>26</v>
      </c>
      <c r="M366">
        <v>3</v>
      </c>
      <c r="N366" t="s">
        <v>3</v>
      </c>
      <c r="O366">
        <v>2</v>
      </c>
      <c r="P366">
        <f>ROUND(Source!DQ339,O366)</f>
        <v>317.39999999999998</v>
      </c>
    </row>
    <row r="367" spans="1:16" x14ac:dyDescent="0.2">
      <c r="A367">
        <v>50</v>
      </c>
      <c r="B367">
        <v>0</v>
      </c>
      <c r="C367">
        <v>0</v>
      </c>
      <c r="D367">
        <v>1</v>
      </c>
      <c r="E367">
        <v>224</v>
      </c>
      <c r="F367">
        <f>ROUND(Source!AR339,O367)</f>
        <v>4164.5600000000004</v>
      </c>
      <c r="G367" t="s">
        <v>188</v>
      </c>
      <c r="H367" t="s">
        <v>189</v>
      </c>
      <c r="K367">
        <v>224</v>
      </c>
      <c r="L367">
        <v>27</v>
      </c>
      <c r="M367">
        <v>3</v>
      </c>
      <c r="N367" t="s">
        <v>3</v>
      </c>
      <c r="O367">
        <v>2</v>
      </c>
      <c r="P367">
        <f>ROUND(Source!EJ339,O367)</f>
        <v>20495.419999999998</v>
      </c>
    </row>
    <row r="369" spans="1:245" x14ac:dyDescent="0.2">
      <c r="A369">
        <v>4</v>
      </c>
      <c r="B369">
        <v>1</v>
      </c>
      <c r="D369">
        <f>ROW(A378)</f>
        <v>378</v>
      </c>
      <c r="F369" t="s">
        <v>16</v>
      </c>
      <c r="G369" t="s">
        <v>374</v>
      </c>
      <c r="H369" t="s">
        <v>3</v>
      </c>
      <c r="I369">
        <v>0</v>
      </c>
      <c r="K369">
        <v>0</v>
      </c>
      <c r="U369" t="s">
        <v>3</v>
      </c>
      <c r="V369">
        <v>0</v>
      </c>
      <c r="AB369" t="s">
        <v>3</v>
      </c>
      <c r="AC369" t="s">
        <v>3</v>
      </c>
      <c r="AD369" t="s">
        <v>3</v>
      </c>
      <c r="AE369" t="s">
        <v>3</v>
      </c>
      <c r="AF369" t="s">
        <v>3</v>
      </c>
      <c r="AG369" t="s">
        <v>3</v>
      </c>
      <c r="AP369" t="s">
        <v>3</v>
      </c>
      <c r="AQ369" t="s">
        <v>3</v>
      </c>
      <c r="AR369" t="s">
        <v>3</v>
      </c>
      <c r="AZ369" t="s">
        <v>3</v>
      </c>
      <c r="BB369" t="s">
        <v>3</v>
      </c>
      <c r="BC369" t="s">
        <v>3</v>
      </c>
      <c r="BD369" t="s">
        <v>3</v>
      </c>
      <c r="BE369" t="s">
        <v>3</v>
      </c>
      <c r="BF369" t="s">
        <v>3</v>
      </c>
      <c r="BG369" t="s">
        <v>3</v>
      </c>
      <c r="BH369" t="s">
        <v>3</v>
      </c>
      <c r="BI369" t="s">
        <v>3</v>
      </c>
      <c r="BJ369" t="s">
        <v>3</v>
      </c>
      <c r="BK369" t="s">
        <v>3</v>
      </c>
      <c r="BL369" t="s">
        <v>3</v>
      </c>
      <c r="BM369" t="s">
        <v>3</v>
      </c>
      <c r="BN369" t="s">
        <v>3</v>
      </c>
      <c r="BO369" t="s">
        <v>3</v>
      </c>
      <c r="BP369" t="s">
        <v>3</v>
      </c>
      <c r="BX369">
        <v>0</v>
      </c>
      <c r="CJ369">
        <v>0</v>
      </c>
    </row>
    <row r="371" spans="1:245" x14ac:dyDescent="0.2">
      <c r="A371">
        <v>52</v>
      </c>
      <c r="B371">
        <f t="shared" ref="B371:G371" si="281">B378</f>
        <v>1</v>
      </c>
      <c r="C371">
        <f t="shared" si="281"/>
        <v>4</v>
      </c>
      <c r="D371">
        <f t="shared" si="281"/>
        <v>369</v>
      </c>
      <c r="E371">
        <f t="shared" si="281"/>
        <v>0</v>
      </c>
      <c r="F371" t="str">
        <f t="shared" si="281"/>
        <v>Новый раздел</v>
      </c>
      <c r="G371" t="str">
        <f t="shared" si="281"/>
        <v>Перевозка и размещение грунта</v>
      </c>
      <c r="O371">
        <f t="shared" ref="O371:AT371" si="282">O378</f>
        <v>856.68</v>
      </c>
      <c r="P371">
        <f t="shared" si="282"/>
        <v>0</v>
      </c>
      <c r="Q371">
        <f t="shared" si="282"/>
        <v>856.68</v>
      </c>
      <c r="R371">
        <f t="shared" si="282"/>
        <v>0</v>
      </c>
      <c r="S371">
        <f t="shared" si="282"/>
        <v>0</v>
      </c>
      <c r="T371">
        <f t="shared" si="282"/>
        <v>0</v>
      </c>
      <c r="U371">
        <f t="shared" si="282"/>
        <v>0</v>
      </c>
      <c r="V371">
        <f t="shared" si="282"/>
        <v>0</v>
      </c>
      <c r="W371">
        <f t="shared" si="282"/>
        <v>0</v>
      </c>
      <c r="X371">
        <f t="shared" si="282"/>
        <v>0</v>
      </c>
      <c r="Y371">
        <f t="shared" si="282"/>
        <v>0</v>
      </c>
      <c r="Z371">
        <f t="shared" si="282"/>
        <v>0</v>
      </c>
      <c r="AA371">
        <f t="shared" si="282"/>
        <v>0</v>
      </c>
      <c r="AB371">
        <f t="shared" si="282"/>
        <v>856.68</v>
      </c>
      <c r="AC371">
        <f t="shared" si="282"/>
        <v>0</v>
      </c>
      <c r="AD371">
        <f t="shared" si="282"/>
        <v>856.68</v>
      </c>
      <c r="AE371">
        <f t="shared" si="282"/>
        <v>0</v>
      </c>
      <c r="AF371">
        <f t="shared" si="282"/>
        <v>0</v>
      </c>
      <c r="AG371">
        <f t="shared" si="282"/>
        <v>0</v>
      </c>
      <c r="AH371">
        <f t="shared" si="282"/>
        <v>0</v>
      </c>
      <c r="AI371">
        <f t="shared" si="282"/>
        <v>0</v>
      </c>
      <c r="AJ371">
        <f t="shared" si="282"/>
        <v>0</v>
      </c>
      <c r="AK371">
        <f t="shared" si="282"/>
        <v>0</v>
      </c>
      <c r="AL371">
        <f t="shared" si="282"/>
        <v>0</v>
      </c>
      <c r="AM371">
        <f t="shared" si="282"/>
        <v>0</v>
      </c>
      <c r="AN371">
        <f t="shared" si="282"/>
        <v>0</v>
      </c>
      <c r="AO371">
        <f t="shared" si="282"/>
        <v>0</v>
      </c>
      <c r="AP371">
        <f t="shared" si="282"/>
        <v>0</v>
      </c>
      <c r="AQ371">
        <f t="shared" si="282"/>
        <v>0</v>
      </c>
      <c r="AR371">
        <f t="shared" si="282"/>
        <v>856.68</v>
      </c>
      <c r="AS371">
        <f t="shared" si="282"/>
        <v>0</v>
      </c>
      <c r="AT371">
        <f t="shared" si="282"/>
        <v>0</v>
      </c>
      <c r="AU371">
        <f t="shared" ref="AU371:BZ371" si="283">AU378</f>
        <v>856.68</v>
      </c>
      <c r="AV371">
        <f t="shared" si="283"/>
        <v>0</v>
      </c>
      <c r="AW371">
        <f t="shared" si="283"/>
        <v>0</v>
      </c>
      <c r="AX371">
        <f t="shared" si="283"/>
        <v>0</v>
      </c>
      <c r="AY371">
        <f t="shared" si="283"/>
        <v>0</v>
      </c>
      <c r="AZ371">
        <f t="shared" si="283"/>
        <v>0</v>
      </c>
      <c r="BA371">
        <f t="shared" si="283"/>
        <v>0</v>
      </c>
      <c r="BB371">
        <f t="shared" si="283"/>
        <v>0</v>
      </c>
      <c r="BC371">
        <f t="shared" si="283"/>
        <v>0</v>
      </c>
      <c r="BD371">
        <f t="shared" si="283"/>
        <v>0</v>
      </c>
      <c r="BE371">
        <f t="shared" si="283"/>
        <v>0</v>
      </c>
      <c r="BF371">
        <f t="shared" si="283"/>
        <v>0</v>
      </c>
      <c r="BG371">
        <f t="shared" si="283"/>
        <v>0</v>
      </c>
      <c r="BH371">
        <f t="shared" si="283"/>
        <v>0</v>
      </c>
      <c r="BI371">
        <f t="shared" si="283"/>
        <v>0</v>
      </c>
      <c r="BJ371">
        <f t="shared" si="283"/>
        <v>0</v>
      </c>
      <c r="BK371">
        <f t="shared" si="283"/>
        <v>0</v>
      </c>
      <c r="BL371">
        <f t="shared" si="283"/>
        <v>0</v>
      </c>
      <c r="BM371">
        <f t="shared" si="283"/>
        <v>0</v>
      </c>
      <c r="BN371">
        <f t="shared" si="283"/>
        <v>0</v>
      </c>
      <c r="BO371">
        <f t="shared" si="283"/>
        <v>0</v>
      </c>
      <c r="BP371">
        <f t="shared" si="283"/>
        <v>0</v>
      </c>
      <c r="BQ371">
        <f t="shared" si="283"/>
        <v>0</v>
      </c>
      <c r="BR371">
        <f t="shared" si="283"/>
        <v>0</v>
      </c>
      <c r="BS371">
        <f t="shared" si="283"/>
        <v>0</v>
      </c>
      <c r="BT371">
        <f t="shared" si="283"/>
        <v>0</v>
      </c>
      <c r="BU371">
        <f t="shared" si="283"/>
        <v>0</v>
      </c>
      <c r="BV371">
        <f t="shared" si="283"/>
        <v>0</v>
      </c>
      <c r="BW371">
        <f t="shared" si="283"/>
        <v>0</v>
      </c>
      <c r="BX371">
        <f t="shared" si="283"/>
        <v>0</v>
      </c>
      <c r="BY371">
        <f t="shared" si="283"/>
        <v>0</v>
      </c>
      <c r="BZ371">
        <f t="shared" si="283"/>
        <v>0</v>
      </c>
      <c r="CA371">
        <f t="shared" ref="CA371:DF371" si="284">CA378</f>
        <v>856.68</v>
      </c>
      <c r="CB371">
        <f t="shared" si="284"/>
        <v>0</v>
      </c>
      <c r="CC371">
        <f t="shared" si="284"/>
        <v>0</v>
      </c>
      <c r="CD371">
        <f t="shared" si="284"/>
        <v>856.68</v>
      </c>
      <c r="CE371">
        <f t="shared" si="284"/>
        <v>0</v>
      </c>
      <c r="CF371">
        <f t="shared" si="284"/>
        <v>0</v>
      </c>
      <c r="CG371">
        <f t="shared" si="284"/>
        <v>0</v>
      </c>
      <c r="CH371">
        <f t="shared" si="284"/>
        <v>0</v>
      </c>
      <c r="CI371">
        <f t="shared" si="284"/>
        <v>0</v>
      </c>
      <c r="CJ371">
        <f t="shared" si="284"/>
        <v>0</v>
      </c>
      <c r="CK371">
        <f t="shared" si="284"/>
        <v>0</v>
      </c>
      <c r="CL371">
        <f t="shared" si="284"/>
        <v>0</v>
      </c>
      <c r="CM371">
        <f t="shared" si="284"/>
        <v>0</v>
      </c>
      <c r="CN371">
        <f t="shared" si="284"/>
        <v>0</v>
      </c>
      <c r="CO371">
        <f t="shared" si="284"/>
        <v>0</v>
      </c>
      <c r="CP371">
        <f t="shared" si="284"/>
        <v>0</v>
      </c>
      <c r="CQ371">
        <f t="shared" si="284"/>
        <v>0</v>
      </c>
      <c r="CR371">
        <f t="shared" si="284"/>
        <v>0</v>
      </c>
      <c r="CS371">
        <f t="shared" si="284"/>
        <v>0</v>
      </c>
      <c r="CT371">
        <f t="shared" si="284"/>
        <v>0</v>
      </c>
      <c r="CU371">
        <f t="shared" si="284"/>
        <v>0</v>
      </c>
      <c r="CV371">
        <f t="shared" si="284"/>
        <v>0</v>
      </c>
      <c r="CW371">
        <f t="shared" si="284"/>
        <v>0</v>
      </c>
      <c r="CX371">
        <f t="shared" si="284"/>
        <v>0</v>
      </c>
      <c r="CY371">
        <f t="shared" si="284"/>
        <v>0</v>
      </c>
      <c r="CZ371">
        <f t="shared" si="284"/>
        <v>0</v>
      </c>
      <c r="DA371">
        <f t="shared" si="284"/>
        <v>0</v>
      </c>
      <c r="DB371">
        <f t="shared" si="284"/>
        <v>0</v>
      </c>
      <c r="DC371">
        <f t="shared" si="284"/>
        <v>0</v>
      </c>
      <c r="DD371">
        <f t="shared" si="284"/>
        <v>0</v>
      </c>
      <c r="DE371">
        <f t="shared" si="284"/>
        <v>0</v>
      </c>
      <c r="DF371">
        <f t="shared" si="284"/>
        <v>0</v>
      </c>
      <c r="DG371">
        <f t="shared" ref="DG371:EL371" si="285">DG378</f>
        <v>8599.7000000000007</v>
      </c>
      <c r="DH371">
        <f t="shared" si="285"/>
        <v>0</v>
      </c>
      <c r="DI371">
        <f t="shared" si="285"/>
        <v>8599.7000000000007</v>
      </c>
      <c r="DJ371">
        <f t="shared" si="285"/>
        <v>0</v>
      </c>
      <c r="DK371">
        <f t="shared" si="285"/>
        <v>0</v>
      </c>
      <c r="DL371">
        <f t="shared" si="285"/>
        <v>0</v>
      </c>
      <c r="DM371">
        <f t="shared" si="285"/>
        <v>0</v>
      </c>
      <c r="DN371">
        <f t="shared" si="285"/>
        <v>0</v>
      </c>
      <c r="DO371">
        <f t="shared" si="285"/>
        <v>0</v>
      </c>
      <c r="DP371">
        <f t="shared" si="285"/>
        <v>0</v>
      </c>
      <c r="DQ371">
        <f t="shared" si="285"/>
        <v>0</v>
      </c>
      <c r="DR371">
        <f t="shared" si="285"/>
        <v>0</v>
      </c>
      <c r="DS371">
        <f t="shared" si="285"/>
        <v>0</v>
      </c>
      <c r="DT371">
        <f t="shared" si="285"/>
        <v>8599.7000000000007</v>
      </c>
      <c r="DU371">
        <f t="shared" si="285"/>
        <v>0</v>
      </c>
      <c r="DV371">
        <f t="shared" si="285"/>
        <v>8599.7000000000007</v>
      </c>
      <c r="DW371">
        <f t="shared" si="285"/>
        <v>0</v>
      </c>
      <c r="DX371">
        <f t="shared" si="285"/>
        <v>0</v>
      </c>
      <c r="DY371">
        <f t="shared" si="285"/>
        <v>0</v>
      </c>
      <c r="DZ371">
        <f t="shared" si="285"/>
        <v>0</v>
      </c>
      <c r="EA371">
        <f t="shared" si="285"/>
        <v>0</v>
      </c>
      <c r="EB371">
        <f t="shared" si="285"/>
        <v>0</v>
      </c>
      <c r="EC371">
        <f t="shared" si="285"/>
        <v>0</v>
      </c>
      <c r="ED371">
        <f t="shared" si="285"/>
        <v>0</v>
      </c>
      <c r="EE371">
        <f t="shared" si="285"/>
        <v>0</v>
      </c>
      <c r="EF371">
        <f t="shared" si="285"/>
        <v>0</v>
      </c>
      <c r="EG371">
        <f t="shared" si="285"/>
        <v>0</v>
      </c>
      <c r="EH371">
        <f t="shared" si="285"/>
        <v>0</v>
      </c>
      <c r="EI371">
        <f t="shared" si="285"/>
        <v>0</v>
      </c>
      <c r="EJ371">
        <f t="shared" si="285"/>
        <v>8599.7000000000007</v>
      </c>
      <c r="EK371">
        <f t="shared" si="285"/>
        <v>0</v>
      </c>
      <c r="EL371">
        <f t="shared" si="285"/>
        <v>0</v>
      </c>
      <c r="EM371">
        <f t="shared" ref="EM371:FR371" si="286">EM378</f>
        <v>8599.7000000000007</v>
      </c>
      <c r="EN371">
        <f t="shared" si="286"/>
        <v>0</v>
      </c>
      <c r="EO371">
        <f t="shared" si="286"/>
        <v>0</v>
      </c>
      <c r="EP371">
        <f t="shared" si="286"/>
        <v>0</v>
      </c>
      <c r="EQ371">
        <f t="shared" si="286"/>
        <v>0</v>
      </c>
      <c r="ER371">
        <f t="shared" si="286"/>
        <v>0</v>
      </c>
      <c r="ES371">
        <f t="shared" si="286"/>
        <v>0</v>
      </c>
      <c r="ET371">
        <f t="shared" si="286"/>
        <v>0</v>
      </c>
      <c r="EU371">
        <f t="shared" si="286"/>
        <v>0</v>
      </c>
      <c r="EV371">
        <f t="shared" si="286"/>
        <v>0</v>
      </c>
      <c r="EW371">
        <f t="shared" si="286"/>
        <v>0</v>
      </c>
      <c r="EX371">
        <f t="shared" si="286"/>
        <v>0</v>
      </c>
      <c r="EY371">
        <f t="shared" si="286"/>
        <v>0</v>
      </c>
      <c r="EZ371">
        <f t="shared" si="286"/>
        <v>0</v>
      </c>
      <c r="FA371">
        <f t="shared" si="286"/>
        <v>0</v>
      </c>
      <c r="FB371">
        <f t="shared" si="286"/>
        <v>0</v>
      </c>
      <c r="FC371">
        <f t="shared" si="286"/>
        <v>0</v>
      </c>
      <c r="FD371">
        <f t="shared" si="286"/>
        <v>0</v>
      </c>
      <c r="FE371">
        <f t="shared" si="286"/>
        <v>0</v>
      </c>
      <c r="FF371">
        <f t="shared" si="286"/>
        <v>0</v>
      </c>
      <c r="FG371">
        <f t="shared" si="286"/>
        <v>0</v>
      </c>
      <c r="FH371">
        <f t="shared" si="286"/>
        <v>0</v>
      </c>
      <c r="FI371">
        <f t="shared" si="286"/>
        <v>0</v>
      </c>
      <c r="FJ371">
        <f t="shared" si="286"/>
        <v>0</v>
      </c>
      <c r="FK371">
        <f t="shared" si="286"/>
        <v>0</v>
      </c>
      <c r="FL371">
        <f t="shared" si="286"/>
        <v>0</v>
      </c>
      <c r="FM371">
        <f t="shared" si="286"/>
        <v>0</v>
      </c>
      <c r="FN371">
        <f t="shared" si="286"/>
        <v>0</v>
      </c>
      <c r="FO371">
        <f t="shared" si="286"/>
        <v>0</v>
      </c>
      <c r="FP371">
        <f t="shared" si="286"/>
        <v>0</v>
      </c>
      <c r="FQ371">
        <f t="shared" si="286"/>
        <v>0</v>
      </c>
      <c r="FR371">
        <f t="shared" si="286"/>
        <v>0</v>
      </c>
      <c r="FS371">
        <f t="shared" ref="FS371:GX371" si="287">FS378</f>
        <v>8599.7000000000007</v>
      </c>
      <c r="FT371">
        <f t="shared" si="287"/>
        <v>0</v>
      </c>
      <c r="FU371">
        <f t="shared" si="287"/>
        <v>0</v>
      </c>
      <c r="FV371">
        <f t="shared" si="287"/>
        <v>8599.7000000000007</v>
      </c>
      <c r="FW371">
        <f t="shared" si="287"/>
        <v>0</v>
      </c>
      <c r="FX371">
        <f t="shared" si="287"/>
        <v>0</v>
      </c>
      <c r="FY371">
        <f t="shared" si="287"/>
        <v>0</v>
      </c>
      <c r="FZ371">
        <f t="shared" si="287"/>
        <v>0</v>
      </c>
      <c r="GA371">
        <f t="shared" si="287"/>
        <v>0</v>
      </c>
      <c r="GB371">
        <f t="shared" si="287"/>
        <v>0</v>
      </c>
      <c r="GC371">
        <f t="shared" si="287"/>
        <v>0</v>
      </c>
      <c r="GD371">
        <f t="shared" si="287"/>
        <v>0</v>
      </c>
      <c r="GE371">
        <f t="shared" si="287"/>
        <v>0</v>
      </c>
      <c r="GF371">
        <f t="shared" si="287"/>
        <v>0</v>
      </c>
      <c r="GG371">
        <f t="shared" si="287"/>
        <v>0</v>
      </c>
      <c r="GH371">
        <f t="shared" si="287"/>
        <v>0</v>
      </c>
      <c r="GI371">
        <f t="shared" si="287"/>
        <v>0</v>
      </c>
      <c r="GJ371">
        <f t="shared" si="287"/>
        <v>0</v>
      </c>
      <c r="GK371">
        <f t="shared" si="287"/>
        <v>0</v>
      </c>
      <c r="GL371">
        <f t="shared" si="287"/>
        <v>0</v>
      </c>
      <c r="GM371">
        <f t="shared" si="287"/>
        <v>0</v>
      </c>
      <c r="GN371">
        <f t="shared" si="287"/>
        <v>0</v>
      </c>
      <c r="GO371">
        <f t="shared" si="287"/>
        <v>0</v>
      </c>
      <c r="GP371">
        <f t="shared" si="287"/>
        <v>0</v>
      </c>
      <c r="GQ371">
        <f t="shared" si="287"/>
        <v>0</v>
      </c>
      <c r="GR371">
        <f t="shared" si="287"/>
        <v>0</v>
      </c>
      <c r="GS371">
        <f t="shared" si="287"/>
        <v>0</v>
      </c>
      <c r="GT371">
        <f t="shared" si="287"/>
        <v>0</v>
      </c>
      <c r="GU371">
        <f t="shared" si="287"/>
        <v>0</v>
      </c>
      <c r="GV371">
        <f t="shared" si="287"/>
        <v>0</v>
      </c>
      <c r="GW371">
        <f t="shared" si="287"/>
        <v>0</v>
      </c>
      <c r="GX371">
        <f t="shared" si="287"/>
        <v>0</v>
      </c>
    </row>
    <row r="373" spans="1:245" x14ac:dyDescent="0.2">
      <c r="A373">
        <v>17</v>
      </c>
      <c r="B373">
        <v>1</v>
      </c>
      <c r="C373">
        <f>ROW(SmtRes!A275)</f>
        <v>275</v>
      </c>
      <c r="D373">
        <f>ROW(EtalonRes!A267)</f>
        <v>267</v>
      </c>
      <c r="E373" t="s">
        <v>375</v>
      </c>
      <c r="F373" t="s">
        <v>376</v>
      </c>
      <c r="G373" t="s">
        <v>377</v>
      </c>
      <c r="H373" t="s">
        <v>122</v>
      </c>
      <c r="I373">
        <f>ROUND((((0.01216*100*1.8+0.024*100*1.8)*18)/18*4)/2,9)</f>
        <v>13.0176</v>
      </c>
      <c r="J373">
        <v>0</v>
      </c>
      <c r="O373">
        <f>ROUND(CP373,2)</f>
        <v>661.29</v>
      </c>
      <c r="P373">
        <f>ROUND((ROUND((AC373*AW373*I373),2)*BC373),2)</f>
        <v>0</v>
      </c>
      <c r="Q373">
        <f>(ROUND((ROUND(((ET373)*AV373*I373),2)*BB373),2)+ROUND((ROUND(((AE373-(EU373))*AV373*I373),2)*BS373),2))</f>
        <v>661.29</v>
      </c>
      <c r="R373">
        <f>ROUND((ROUND((AE373*AV373*I373),2)*BS373),2)</f>
        <v>0</v>
      </c>
      <c r="S373">
        <f>ROUND((ROUND((AF373*AV373*I373),2)*BA373),2)</f>
        <v>0</v>
      </c>
      <c r="T373">
        <f>ROUND(CU373*I373,2)</f>
        <v>0</v>
      </c>
      <c r="U373">
        <f>CV373*I373</f>
        <v>0</v>
      </c>
      <c r="V373">
        <f>CW373*I373</f>
        <v>0</v>
      </c>
      <c r="W373">
        <f>ROUND(CX373*I373,2)</f>
        <v>0</v>
      </c>
      <c r="X373">
        <f t="shared" ref="X373:Y376" si="288">ROUND(CY373,2)</f>
        <v>0</v>
      </c>
      <c r="Y373">
        <f t="shared" si="288"/>
        <v>0</v>
      </c>
      <c r="AA373">
        <v>53286459</v>
      </c>
      <c r="AB373">
        <f>ROUND((AC373+AD373+AF373),6)</f>
        <v>50.8</v>
      </c>
      <c r="AC373">
        <f>ROUND((ES373),6)</f>
        <v>0</v>
      </c>
      <c r="AD373">
        <f>ROUND((((ET373)-(EU373))+AE373),6)</f>
        <v>50.8</v>
      </c>
      <c r="AE373">
        <f t="shared" ref="AE373:AF376" si="289">ROUND((EU373),6)</f>
        <v>0</v>
      </c>
      <c r="AF373">
        <f t="shared" si="289"/>
        <v>0</v>
      </c>
      <c r="AG373">
        <f>ROUND((AP373),6)</f>
        <v>0</v>
      </c>
      <c r="AH373">
        <f t="shared" ref="AH373:AI376" si="290">(EW373)</f>
        <v>0</v>
      </c>
      <c r="AI373">
        <f t="shared" si="290"/>
        <v>0</v>
      </c>
      <c r="AJ373">
        <f>(AS373)</f>
        <v>0</v>
      </c>
      <c r="AK373">
        <v>50.8</v>
      </c>
      <c r="AL373">
        <v>0</v>
      </c>
      <c r="AM373">
        <v>50.8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1</v>
      </c>
      <c r="AW373">
        <v>1</v>
      </c>
      <c r="AZ373">
        <v>1</v>
      </c>
      <c r="BA373">
        <v>1</v>
      </c>
      <c r="BB373">
        <v>1</v>
      </c>
      <c r="BC373">
        <v>1</v>
      </c>
      <c r="BD373" t="s">
        <v>3</v>
      </c>
      <c r="BE373" t="s">
        <v>3</v>
      </c>
      <c r="BF373" t="s">
        <v>3</v>
      </c>
      <c r="BG373" t="s">
        <v>3</v>
      </c>
      <c r="BH373">
        <v>0</v>
      </c>
      <c r="BI373">
        <v>4</v>
      </c>
      <c r="BJ373" t="s">
        <v>378</v>
      </c>
      <c r="BM373">
        <v>1111</v>
      </c>
      <c r="BN373">
        <v>0</v>
      </c>
      <c r="BO373" t="s">
        <v>3</v>
      </c>
      <c r="BP373">
        <v>0</v>
      </c>
      <c r="BQ373">
        <v>150</v>
      </c>
      <c r="BR373">
        <v>0</v>
      </c>
      <c r="BS373">
        <v>1</v>
      </c>
      <c r="BT373">
        <v>1</v>
      </c>
      <c r="BU373">
        <v>1</v>
      </c>
      <c r="BV373">
        <v>1</v>
      </c>
      <c r="BW373">
        <v>1</v>
      </c>
      <c r="BX373">
        <v>1</v>
      </c>
      <c r="BY373" t="s">
        <v>3</v>
      </c>
      <c r="BZ373">
        <v>0</v>
      </c>
      <c r="CA373">
        <v>0</v>
      </c>
      <c r="CE373">
        <v>30</v>
      </c>
      <c r="CF373">
        <v>0</v>
      </c>
      <c r="CG373">
        <v>0</v>
      </c>
      <c r="CM373">
        <v>0</v>
      </c>
      <c r="CN373" t="s">
        <v>3</v>
      </c>
      <c r="CO373">
        <v>0</v>
      </c>
      <c r="CP373">
        <f>(P373+Q373+S373)</f>
        <v>661.29</v>
      </c>
      <c r="CQ373">
        <f>ROUND((ROUND((AC373*AW373*1),2)*BC373),2)</f>
        <v>0</v>
      </c>
      <c r="CR373">
        <f>(ROUND((ROUND(((ET373)*AV373*1),2)*BB373),2)+ROUND((ROUND(((AE373-(EU373))*AV373*1),2)*BS373),2))</f>
        <v>50.8</v>
      </c>
      <c r="CS373">
        <f>ROUND((ROUND((AE373*AV373*1),2)*BS373),2)</f>
        <v>0</v>
      </c>
      <c r="CT373">
        <f>ROUND((ROUND((AF373*AV373*1),2)*BA373),2)</f>
        <v>0</v>
      </c>
      <c r="CU373">
        <f>AG373</f>
        <v>0</v>
      </c>
      <c r="CV373">
        <f>(AH373*AV373)</f>
        <v>0</v>
      </c>
      <c r="CW373">
        <f t="shared" ref="CW373:CX376" si="291">AI373</f>
        <v>0</v>
      </c>
      <c r="CX373">
        <f t="shared" si="291"/>
        <v>0</v>
      </c>
      <c r="CY373">
        <f>((S373*BZ373)/100)</f>
        <v>0</v>
      </c>
      <c r="CZ373">
        <f>((S373*CA373)/100)</f>
        <v>0</v>
      </c>
      <c r="DC373" t="s">
        <v>3</v>
      </c>
      <c r="DD373" t="s">
        <v>3</v>
      </c>
      <c r="DE373" t="s">
        <v>3</v>
      </c>
      <c r="DF373" t="s">
        <v>3</v>
      </c>
      <c r="DG373" t="s">
        <v>3</v>
      </c>
      <c r="DH373" t="s">
        <v>3</v>
      </c>
      <c r="DI373" t="s">
        <v>3</v>
      </c>
      <c r="DJ373" t="s">
        <v>3</v>
      </c>
      <c r="DK373" t="s">
        <v>3</v>
      </c>
      <c r="DL373" t="s">
        <v>3</v>
      </c>
      <c r="DM373" t="s">
        <v>3</v>
      </c>
      <c r="DN373">
        <v>0</v>
      </c>
      <c r="DO373">
        <v>0</v>
      </c>
      <c r="DP373">
        <v>1</v>
      </c>
      <c r="DQ373">
        <v>1</v>
      </c>
      <c r="DU373">
        <v>1009</v>
      </c>
      <c r="DV373" t="s">
        <v>122</v>
      </c>
      <c r="DW373" t="s">
        <v>122</v>
      </c>
      <c r="DX373">
        <v>1000</v>
      </c>
      <c r="EE373">
        <v>52539731</v>
      </c>
      <c r="EF373">
        <v>150</v>
      </c>
      <c r="EG373" t="s">
        <v>379</v>
      </c>
      <c r="EH373">
        <v>0</v>
      </c>
      <c r="EI373" t="s">
        <v>3</v>
      </c>
      <c r="EJ373">
        <v>4</v>
      </c>
      <c r="EK373">
        <v>1111</v>
      </c>
      <c r="EL373" t="s">
        <v>380</v>
      </c>
      <c r="EM373" t="s">
        <v>381</v>
      </c>
      <c r="EO373" t="s">
        <v>3</v>
      </c>
      <c r="EQ373">
        <v>131072</v>
      </c>
      <c r="ER373">
        <v>50.8</v>
      </c>
      <c r="ES373">
        <v>0</v>
      </c>
      <c r="ET373">
        <v>50.8</v>
      </c>
      <c r="EU373">
        <v>0</v>
      </c>
      <c r="EV373">
        <v>0</v>
      </c>
      <c r="EW373">
        <v>0</v>
      </c>
      <c r="EX373">
        <v>0</v>
      </c>
      <c r="EY373">
        <v>0</v>
      </c>
      <c r="FQ373">
        <v>0</v>
      </c>
      <c r="FR373">
        <f>ROUND(IF(AND(BH373=3,BI373=3),P373,0),2)</f>
        <v>0</v>
      </c>
      <c r="FS373">
        <v>0</v>
      </c>
      <c r="FX373">
        <v>0</v>
      </c>
      <c r="FY373">
        <v>0</v>
      </c>
      <c r="GA373" t="s">
        <v>3</v>
      </c>
      <c r="GD373">
        <v>1</v>
      </c>
      <c r="GF373">
        <v>-1019048002</v>
      </c>
      <c r="GG373">
        <v>2</v>
      </c>
      <c r="GH373">
        <v>1</v>
      </c>
      <c r="GI373">
        <v>-2</v>
      </c>
      <c r="GJ373">
        <v>0</v>
      </c>
      <c r="GK373">
        <v>0</v>
      </c>
      <c r="GL373">
        <f>ROUND(IF(AND(BH373=3,BI373=3,FS373&lt;&gt;0),P373,0),2)</f>
        <v>0</v>
      </c>
      <c r="GM373">
        <f>ROUND(O373+X373+Y373,2)+GX373</f>
        <v>661.29</v>
      </c>
      <c r="GN373">
        <f>IF(OR(BI373=0,BI373=1),ROUND(O373+X373+Y373,2),0)</f>
        <v>0</v>
      </c>
      <c r="GO373">
        <f>IF(BI373=2,ROUND(O373+X373+Y373,2),0)</f>
        <v>0</v>
      </c>
      <c r="GP373">
        <f>IF(BI373=4,ROUND(O373+X373+Y373,2)+GX373,0)</f>
        <v>661.29</v>
      </c>
      <c r="GR373">
        <v>0</v>
      </c>
      <c r="GS373">
        <v>3</v>
      </c>
      <c r="GT373">
        <v>0</v>
      </c>
      <c r="GU373" t="s">
        <v>3</v>
      </c>
      <c r="GV373">
        <f>ROUND((GT373),6)</f>
        <v>0</v>
      </c>
      <c r="GW373">
        <v>1</v>
      </c>
      <c r="GX373">
        <f>ROUND(HC373*I373,2)</f>
        <v>0</v>
      </c>
      <c r="HA373">
        <v>0</v>
      </c>
      <c r="HB373">
        <v>0</v>
      </c>
      <c r="HC373">
        <f>GV373*GW373</f>
        <v>0</v>
      </c>
      <c r="HE373" t="s">
        <v>3</v>
      </c>
      <c r="HF373" t="s">
        <v>3</v>
      </c>
      <c r="IK373">
        <v>0</v>
      </c>
    </row>
    <row r="374" spans="1:245" x14ac:dyDescent="0.2">
      <c r="A374">
        <v>17</v>
      </c>
      <c r="B374">
        <v>1</v>
      </c>
      <c r="C374">
        <f>ROW(SmtRes!A276)</f>
        <v>276</v>
      </c>
      <c r="D374">
        <f>ROW(EtalonRes!A268)</f>
        <v>268</v>
      </c>
      <c r="E374" t="s">
        <v>375</v>
      </c>
      <c r="F374" t="s">
        <v>376</v>
      </c>
      <c r="G374" t="s">
        <v>377</v>
      </c>
      <c r="H374" t="s">
        <v>122</v>
      </c>
      <c r="I374">
        <f>ROUND((((0.01216*100*1.8+0.024*100*1.8)*18)/18*4)/2,9)</f>
        <v>13.0176</v>
      </c>
      <c r="J374">
        <v>0</v>
      </c>
      <c r="O374">
        <f>ROUND(CP374,2)</f>
        <v>7108.87</v>
      </c>
      <c r="P374">
        <f>ROUND((ROUND((AC374*AW374*I374),2)*BC374),2)</f>
        <v>0</v>
      </c>
      <c r="Q374">
        <f>(ROUND((ROUND(((ET374)*AV374*I374),2)*BB374),2)+ROUND((ROUND(((AE374-(EU374))*AV374*I374),2)*BS374),2))</f>
        <v>7108.87</v>
      </c>
      <c r="R374">
        <f>ROUND((ROUND((AE374*AV374*I374),2)*BS374),2)</f>
        <v>0</v>
      </c>
      <c r="S374">
        <f>ROUND((ROUND((AF374*AV374*I374),2)*BA374),2)</f>
        <v>0</v>
      </c>
      <c r="T374">
        <f>ROUND(CU374*I374,2)</f>
        <v>0</v>
      </c>
      <c r="U374">
        <f>CV374*I374</f>
        <v>0</v>
      </c>
      <c r="V374">
        <f>CW374*I374</f>
        <v>0</v>
      </c>
      <c r="W374">
        <f>ROUND(CX374*I374,2)</f>
        <v>0</v>
      </c>
      <c r="X374">
        <f t="shared" si="288"/>
        <v>0</v>
      </c>
      <c r="Y374">
        <f t="shared" si="288"/>
        <v>0</v>
      </c>
      <c r="AA374">
        <v>53286460</v>
      </c>
      <c r="AB374">
        <f>ROUND((AC374+AD374+AF374),6)</f>
        <v>50.8</v>
      </c>
      <c r="AC374">
        <f>ROUND((ES374),6)</f>
        <v>0</v>
      </c>
      <c r="AD374">
        <f>ROUND((((ET374)-(EU374))+AE374),6)</f>
        <v>50.8</v>
      </c>
      <c r="AE374">
        <f t="shared" si="289"/>
        <v>0</v>
      </c>
      <c r="AF374">
        <f t="shared" si="289"/>
        <v>0</v>
      </c>
      <c r="AG374">
        <f>ROUND((AP374),6)</f>
        <v>0</v>
      </c>
      <c r="AH374">
        <f t="shared" si="290"/>
        <v>0</v>
      </c>
      <c r="AI374">
        <f t="shared" si="290"/>
        <v>0</v>
      </c>
      <c r="AJ374">
        <f>(AS374)</f>
        <v>0</v>
      </c>
      <c r="AK374">
        <v>50.8</v>
      </c>
      <c r="AL374">
        <v>0</v>
      </c>
      <c r="AM374">
        <v>50.8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93</v>
      </c>
      <c r="AU374">
        <v>64</v>
      </c>
      <c r="AV374">
        <v>1</v>
      </c>
      <c r="AW374">
        <v>1</v>
      </c>
      <c r="AZ374">
        <v>1</v>
      </c>
      <c r="BA374">
        <v>1</v>
      </c>
      <c r="BB374">
        <v>10.75</v>
      </c>
      <c r="BC374">
        <v>1</v>
      </c>
      <c r="BD374" t="s">
        <v>3</v>
      </c>
      <c r="BE374" t="s">
        <v>3</v>
      </c>
      <c r="BF374" t="s">
        <v>3</v>
      </c>
      <c r="BG374" t="s">
        <v>3</v>
      </c>
      <c r="BH374">
        <v>0</v>
      </c>
      <c r="BI374">
        <v>4</v>
      </c>
      <c r="BJ374" t="s">
        <v>378</v>
      </c>
      <c r="BM374">
        <v>1111</v>
      </c>
      <c r="BN374">
        <v>0</v>
      </c>
      <c r="BO374" t="s">
        <v>376</v>
      </c>
      <c r="BP374">
        <v>1</v>
      </c>
      <c r="BQ374">
        <v>150</v>
      </c>
      <c r="BR374">
        <v>0</v>
      </c>
      <c r="BS374">
        <v>1</v>
      </c>
      <c r="BT374">
        <v>1</v>
      </c>
      <c r="BU374">
        <v>1</v>
      </c>
      <c r="BV374">
        <v>1</v>
      </c>
      <c r="BW374">
        <v>1</v>
      </c>
      <c r="BX374">
        <v>1</v>
      </c>
      <c r="BY374" t="s">
        <v>3</v>
      </c>
      <c r="BZ374">
        <v>93</v>
      </c>
      <c r="CA374">
        <v>64</v>
      </c>
      <c r="CE374">
        <v>30</v>
      </c>
      <c r="CF374">
        <v>0</v>
      </c>
      <c r="CG374">
        <v>0</v>
      </c>
      <c r="CM374">
        <v>0</v>
      </c>
      <c r="CN374" t="s">
        <v>3</v>
      </c>
      <c r="CO374">
        <v>0</v>
      </c>
      <c r="CP374">
        <f>(P374+Q374+S374)</f>
        <v>7108.87</v>
      </c>
      <c r="CQ374">
        <f>ROUND((ROUND((AC374*AW374*1),2)*BC374),2)</f>
        <v>0</v>
      </c>
      <c r="CR374">
        <f>(ROUND((ROUND(((ET374)*AV374*1),2)*BB374),2)+ROUND((ROUND(((AE374-(EU374))*AV374*1),2)*BS374),2))</f>
        <v>546.1</v>
      </c>
      <c r="CS374">
        <f>ROUND((ROUND((AE374*AV374*1),2)*BS374),2)</f>
        <v>0</v>
      </c>
      <c r="CT374">
        <f>ROUND((ROUND((AF374*AV374*1),2)*BA374),2)</f>
        <v>0</v>
      </c>
      <c r="CU374">
        <f>AG374</f>
        <v>0</v>
      </c>
      <c r="CV374">
        <f>(AH374*AV374)</f>
        <v>0</v>
      </c>
      <c r="CW374">
        <f t="shared" si="291"/>
        <v>0</v>
      </c>
      <c r="CX374">
        <f t="shared" si="291"/>
        <v>0</v>
      </c>
      <c r="CY374">
        <f>S374*(BZ374/100)</f>
        <v>0</v>
      </c>
      <c r="CZ374">
        <f>S374*(CA374/100)</f>
        <v>0</v>
      </c>
      <c r="DC374" t="s">
        <v>3</v>
      </c>
      <c r="DD374" t="s">
        <v>3</v>
      </c>
      <c r="DE374" t="s">
        <v>3</v>
      </c>
      <c r="DF374" t="s">
        <v>3</v>
      </c>
      <c r="DG374" t="s">
        <v>3</v>
      </c>
      <c r="DH374" t="s">
        <v>3</v>
      </c>
      <c r="DI374" t="s">
        <v>3</v>
      </c>
      <c r="DJ374" t="s">
        <v>3</v>
      </c>
      <c r="DK374" t="s">
        <v>3</v>
      </c>
      <c r="DL374" t="s">
        <v>3</v>
      </c>
      <c r="DM374" t="s">
        <v>3</v>
      </c>
      <c r="DN374">
        <v>0</v>
      </c>
      <c r="DO374">
        <v>0</v>
      </c>
      <c r="DP374">
        <v>1</v>
      </c>
      <c r="DQ374">
        <v>1</v>
      </c>
      <c r="DU374">
        <v>1009</v>
      </c>
      <c r="DV374" t="s">
        <v>122</v>
      </c>
      <c r="DW374" t="s">
        <v>122</v>
      </c>
      <c r="DX374">
        <v>1000</v>
      </c>
      <c r="EE374">
        <v>52539731</v>
      </c>
      <c r="EF374">
        <v>150</v>
      </c>
      <c r="EG374" t="s">
        <v>379</v>
      </c>
      <c r="EH374">
        <v>0</v>
      </c>
      <c r="EI374" t="s">
        <v>3</v>
      </c>
      <c r="EJ374">
        <v>4</v>
      </c>
      <c r="EK374">
        <v>1111</v>
      </c>
      <c r="EL374" t="s">
        <v>380</v>
      </c>
      <c r="EM374" t="s">
        <v>381</v>
      </c>
      <c r="EO374" t="s">
        <v>3</v>
      </c>
      <c r="EQ374">
        <v>131072</v>
      </c>
      <c r="ER374">
        <v>50.8</v>
      </c>
      <c r="ES374">
        <v>0</v>
      </c>
      <c r="ET374">
        <v>50.8</v>
      </c>
      <c r="EU374">
        <v>0</v>
      </c>
      <c r="EV374">
        <v>0</v>
      </c>
      <c r="EW374">
        <v>0</v>
      </c>
      <c r="EX374">
        <v>0</v>
      </c>
      <c r="EY374">
        <v>0</v>
      </c>
      <c r="FQ374">
        <v>0</v>
      </c>
      <c r="FR374">
        <f>ROUND(IF(AND(BH374=3,BI374=3),P374,0),2)</f>
        <v>0</v>
      </c>
      <c r="FS374">
        <v>0</v>
      </c>
      <c r="FX374">
        <v>0</v>
      </c>
      <c r="FY374">
        <v>0</v>
      </c>
      <c r="GA374" t="s">
        <v>3</v>
      </c>
      <c r="GD374">
        <v>0</v>
      </c>
      <c r="GF374">
        <v>-1019048002</v>
      </c>
      <c r="GG374">
        <v>2</v>
      </c>
      <c r="GH374">
        <v>1</v>
      </c>
      <c r="GI374">
        <v>2</v>
      </c>
      <c r="GJ374">
        <v>0</v>
      </c>
      <c r="GK374">
        <f>ROUND(R374*(S12)/100,2)</f>
        <v>0</v>
      </c>
      <c r="GL374">
        <f>ROUND(IF(AND(BH374=3,BI374=3,FS374&lt;&gt;0),P374,0),2)</f>
        <v>0</v>
      </c>
      <c r="GM374">
        <f>ROUND(O374+X374+Y374+GK374,2)+GX374</f>
        <v>7108.87</v>
      </c>
      <c r="GN374">
        <f>IF(OR(BI374=0,BI374=1),ROUND(O374+X374+Y374+GK374,2),0)</f>
        <v>0</v>
      </c>
      <c r="GO374">
        <f>IF(BI374=2,ROUND(O374+X374+Y374+GK374,2),0)</f>
        <v>0</v>
      </c>
      <c r="GP374">
        <f>IF(BI374=4,ROUND(O374+X374+Y374+GK374,2)+GX374,0)</f>
        <v>7108.87</v>
      </c>
      <c r="GR374">
        <v>0</v>
      </c>
      <c r="GS374">
        <v>3</v>
      </c>
      <c r="GT374">
        <v>0</v>
      </c>
      <c r="GU374" t="s">
        <v>3</v>
      </c>
      <c r="GV374">
        <f>ROUND((GT374),6)</f>
        <v>0</v>
      </c>
      <c r="GW374">
        <v>1</v>
      </c>
      <c r="GX374">
        <f>ROUND(HC374*I374,2)</f>
        <v>0</v>
      </c>
      <c r="HA374">
        <v>0</v>
      </c>
      <c r="HB374">
        <v>0</v>
      </c>
      <c r="HC374">
        <f>GV374*GW374</f>
        <v>0</v>
      </c>
      <c r="HE374" t="s">
        <v>3</v>
      </c>
      <c r="HF374" t="s">
        <v>3</v>
      </c>
      <c r="IK374">
        <v>0</v>
      </c>
    </row>
    <row r="375" spans="1:245" x14ac:dyDescent="0.2">
      <c r="A375">
        <v>17</v>
      </c>
      <c r="B375">
        <v>1</v>
      </c>
      <c r="C375">
        <f>ROW(SmtRes!A277)</f>
        <v>277</v>
      </c>
      <c r="D375">
        <f>ROW(EtalonRes!A269)</f>
        <v>269</v>
      </c>
      <c r="E375" t="s">
        <v>382</v>
      </c>
      <c r="F375" t="s">
        <v>383</v>
      </c>
      <c r="G375" t="s">
        <v>384</v>
      </c>
      <c r="H375" t="s">
        <v>56</v>
      </c>
      <c r="I375">
        <f>ROUND((((I373))),9)</f>
        <v>13.0176</v>
      </c>
      <c r="J375">
        <v>0</v>
      </c>
      <c r="O375">
        <f>ROUND(CP375,2)</f>
        <v>195.39</v>
      </c>
      <c r="P375">
        <f>ROUND((ROUND((AC375*AW375*I375),2)*BC375),2)</f>
        <v>0</v>
      </c>
      <c r="Q375">
        <f>(ROUND((ROUND(((ET375)*AV375*I375),2)*BB375),2)+ROUND((ROUND(((AE375-(EU375))*AV375*I375),2)*BS375),2))</f>
        <v>195.39</v>
      </c>
      <c r="R375">
        <f>ROUND((ROUND((AE375*AV375*I375),2)*BS375),2)</f>
        <v>0</v>
      </c>
      <c r="S375">
        <f>ROUND((ROUND((AF375*AV375*I375),2)*BA375),2)</f>
        <v>0</v>
      </c>
      <c r="T375">
        <f>ROUND(CU375*I375,2)</f>
        <v>0</v>
      </c>
      <c r="U375">
        <f>CV375*I375</f>
        <v>0</v>
      </c>
      <c r="V375">
        <f>CW375*I375</f>
        <v>0</v>
      </c>
      <c r="W375">
        <f>ROUND(CX375*I375,2)</f>
        <v>0</v>
      </c>
      <c r="X375">
        <f t="shared" si="288"/>
        <v>0</v>
      </c>
      <c r="Y375">
        <f t="shared" si="288"/>
        <v>0</v>
      </c>
      <c r="AA375">
        <v>53286459</v>
      </c>
      <c r="AB375">
        <f>ROUND((AC375+AD375+AF375),6)</f>
        <v>15.01</v>
      </c>
      <c r="AC375">
        <f>ROUND((ES375),6)</f>
        <v>0</v>
      </c>
      <c r="AD375">
        <f>ROUND((((ET375)-(EU375))+AE375),6)</f>
        <v>15.01</v>
      </c>
      <c r="AE375">
        <f t="shared" si="289"/>
        <v>0</v>
      </c>
      <c r="AF375">
        <f t="shared" si="289"/>
        <v>0</v>
      </c>
      <c r="AG375">
        <f>ROUND((AP375),6)</f>
        <v>0</v>
      </c>
      <c r="AH375">
        <f t="shared" si="290"/>
        <v>0</v>
      </c>
      <c r="AI375">
        <f t="shared" si="290"/>
        <v>0</v>
      </c>
      <c r="AJ375">
        <f>(AS375)</f>
        <v>0</v>
      </c>
      <c r="AK375">
        <v>15.01</v>
      </c>
      <c r="AL375">
        <v>0</v>
      </c>
      <c r="AM375">
        <v>15.01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1</v>
      </c>
      <c r="AW375">
        <v>1</v>
      </c>
      <c r="AZ375">
        <v>1</v>
      </c>
      <c r="BA375">
        <v>1</v>
      </c>
      <c r="BB375">
        <v>1</v>
      </c>
      <c r="BC375">
        <v>1</v>
      </c>
      <c r="BD375" t="s">
        <v>3</v>
      </c>
      <c r="BE375" t="s">
        <v>3</v>
      </c>
      <c r="BF375" t="s">
        <v>3</v>
      </c>
      <c r="BG375" t="s">
        <v>3</v>
      </c>
      <c r="BH375">
        <v>0</v>
      </c>
      <c r="BI375">
        <v>4</v>
      </c>
      <c r="BJ375" t="s">
        <v>385</v>
      </c>
      <c r="BM375">
        <v>1113</v>
      </c>
      <c r="BN375">
        <v>0</v>
      </c>
      <c r="BO375" t="s">
        <v>3</v>
      </c>
      <c r="BP375">
        <v>0</v>
      </c>
      <c r="BQ375">
        <v>150</v>
      </c>
      <c r="BR375">
        <v>0</v>
      </c>
      <c r="BS375">
        <v>1</v>
      </c>
      <c r="BT375">
        <v>1</v>
      </c>
      <c r="BU375">
        <v>1</v>
      </c>
      <c r="BV375">
        <v>1</v>
      </c>
      <c r="BW375">
        <v>1</v>
      </c>
      <c r="BX375">
        <v>1</v>
      </c>
      <c r="BY375" t="s">
        <v>3</v>
      </c>
      <c r="BZ375">
        <v>0</v>
      </c>
      <c r="CA375">
        <v>0</v>
      </c>
      <c r="CE375">
        <v>30</v>
      </c>
      <c r="CF375">
        <v>0</v>
      </c>
      <c r="CG375">
        <v>0</v>
      </c>
      <c r="CM375">
        <v>0</v>
      </c>
      <c r="CN375" t="s">
        <v>3</v>
      </c>
      <c r="CO375">
        <v>0</v>
      </c>
      <c r="CP375">
        <f>(P375+Q375+S375)</f>
        <v>195.39</v>
      </c>
      <c r="CQ375">
        <f>ROUND((ROUND((AC375*AW375*1),2)*BC375),2)</f>
        <v>0</v>
      </c>
      <c r="CR375">
        <f>(ROUND((ROUND(((ET375)*AV375*1),2)*BB375),2)+ROUND((ROUND(((AE375-(EU375))*AV375*1),2)*BS375),2))</f>
        <v>15.01</v>
      </c>
      <c r="CS375">
        <f>ROUND((ROUND((AE375*AV375*1),2)*BS375),2)</f>
        <v>0</v>
      </c>
      <c r="CT375">
        <f>ROUND((ROUND((AF375*AV375*1),2)*BA375),2)</f>
        <v>0</v>
      </c>
      <c r="CU375">
        <f>AG375</f>
        <v>0</v>
      </c>
      <c r="CV375">
        <f>(AH375*AV375)</f>
        <v>0</v>
      </c>
      <c r="CW375">
        <f t="shared" si="291"/>
        <v>0</v>
      </c>
      <c r="CX375">
        <f t="shared" si="291"/>
        <v>0</v>
      </c>
      <c r="CY375">
        <f>((S375*BZ375)/100)</f>
        <v>0</v>
      </c>
      <c r="CZ375">
        <f>((S375*CA375)/100)</f>
        <v>0</v>
      </c>
      <c r="DC375" t="s">
        <v>3</v>
      </c>
      <c r="DD375" t="s">
        <v>3</v>
      </c>
      <c r="DE375" t="s">
        <v>3</v>
      </c>
      <c r="DF375" t="s">
        <v>3</v>
      </c>
      <c r="DG375" t="s">
        <v>3</v>
      </c>
      <c r="DH375" t="s">
        <v>3</v>
      </c>
      <c r="DI375" t="s">
        <v>3</v>
      </c>
      <c r="DJ375" t="s">
        <v>3</v>
      </c>
      <c r="DK375" t="s">
        <v>3</v>
      </c>
      <c r="DL375" t="s">
        <v>3</v>
      </c>
      <c r="DM375" t="s">
        <v>3</v>
      </c>
      <c r="DN375">
        <v>0</v>
      </c>
      <c r="DO375">
        <v>0</v>
      </c>
      <c r="DP375">
        <v>1</v>
      </c>
      <c r="DQ375">
        <v>1</v>
      </c>
      <c r="DU375">
        <v>1013</v>
      </c>
      <c r="DV375" t="s">
        <v>56</v>
      </c>
      <c r="DW375" t="s">
        <v>56</v>
      </c>
      <c r="DX375">
        <v>1</v>
      </c>
      <c r="EE375">
        <v>52539733</v>
      </c>
      <c r="EF375">
        <v>150</v>
      </c>
      <c r="EG375" t="s">
        <v>379</v>
      </c>
      <c r="EH375">
        <v>0</v>
      </c>
      <c r="EI375" t="s">
        <v>3</v>
      </c>
      <c r="EJ375">
        <v>4</v>
      </c>
      <c r="EK375">
        <v>1113</v>
      </c>
      <c r="EL375" t="s">
        <v>386</v>
      </c>
      <c r="EM375" t="s">
        <v>387</v>
      </c>
      <c r="EO375" t="s">
        <v>3</v>
      </c>
      <c r="EQ375">
        <v>131072</v>
      </c>
      <c r="ER375">
        <v>15.01</v>
      </c>
      <c r="ES375">
        <v>0</v>
      </c>
      <c r="ET375">
        <v>15.01</v>
      </c>
      <c r="EU375">
        <v>0</v>
      </c>
      <c r="EV375">
        <v>0</v>
      </c>
      <c r="EW375">
        <v>0</v>
      </c>
      <c r="EX375">
        <v>0</v>
      </c>
      <c r="EY375">
        <v>0</v>
      </c>
      <c r="FQ375">
        <v>0</v>
      </c>
      <c r="FR375">
        <f>ROUND(IF(AND(BH375=3,BI375=3),P375,0),2)</f>
        <v>0</v>
      </c>
      <c r="FS375">
        <v>0</v>
      </c>
      <c r="FX375">
        <v>0</v>
      </c>
      <c r="FY375">
        <v>0</v>
      </c>
      <c r="GA375" t="s">
        <v>3</v>
      </c>
      <c r="GD375">
        <v>1</v>
      </c>
      <c r="GF375">
        <v>-613170081</v>
      </c>
      <c r="GG375">
        <v>2</v>
      </c>
      <c r="GH375">
        <v>1</v>
      </c>
      <c r="GI375">
        <v>-2</v>
      </c>
      <c r="GJ375">
        <v>0</v>
      </c>
      <c r="GK375">
        <v>0</v>
      </c>
      <c r="GL375">
        <f>ROUND(IF(AND(BH375=3,BI375=3,FS375&lt;&gt;0),P375,0),2)</f>
        <v>0</v>
      </c>
      <c r="GM375">
        <f>ROUND(O375+X375+Y375,2)+GX375</f>
        <v>195.39</v>
      </c>
      <c r="GN375">
        <f>IF(OR(BI375=0,BI375=1),ROUND(O375+X375+Y375,2),0)</f>
        <v>0</v>
      </c>
      <c r="GO375">
        <f>IF(BI375=2,ROUND(O375+X375+Y375,2),0)</f>
        <v>0</v>
      </c>
      <c r="GP375">
        <f>IF(BI375=4,ROUND(O375+X375+Y375,2)+GX375,0)</f>
        <v>195.39</v>
      </c>
      <c r="GR375">
        <v>0</v>
      </c>
      <c r="GS375">
        <v>0</v>
      </c>
      <c r="GT375">
        <v>0</v>
      </c>
      <c r="GU375" t="s">
        <v>3</v>
      </c>
      <c r="GV375">
        <f>ROUND((GT375),6)</f>
        <v>0</v>
      </c>
      <c r="GW375">
        <v>1</v>
      </c>
      <c r="GX375">
        <f>ROUND(HC375*I375,2)</f>
        <v>0</v>
      </c>
      <c r="HA375">
        <v>0</v>
      </c>
      <c r="HB375">
        <v>0</v>
      </c>
      <c r="HC375">
        <f>GV375*GW375</f>
        <v>0</v>
      </c>
      <c r="HE375" t="s">
        <v>3</v>
      </c>
      <c r="HF375" t="s">
        <v>3</v>
      </c>
      <c r="IK375">
        <v>0</v>
      </c>
    </row>
    <row r="376" spans="1:245" x14ac:dyDescent="0.2">
      <c r="A376">
        <v>17</v>
      </c>
      <c r="B376">
        <v>1</v>
      </c>
      <c r="C376">
        <f>ROW(SmtRes!A278)</f>
        <v>278</v>
      </c>
      <c r="D376">
        <f>ROW(EtalonRes!A270)</f>
        <v>270</v>
      </c>
      <c r="E376" t="s">
        <v>382</v>
      </c>
      <c r="F376" t="s">
        <v>383</v>
      </c>
      <c r="G376" t="s">
        <v>384</v>
      </c>
      <c r="H376" t="s">
        <v>56</v>
      </c>
      <c r="I376">
        <f>ROUND((((I374))),9)</f>
        <v>13.0176</v>
      </c>
      <c r="J376">
        <v>0</v>
      </c>
      <c r="O376">
        <f>ROUND(CP376,2)</f>
        <v>1490.83</v>
      </c>
      <c r="P376">
        <f>ROUND((ROUND((AC376*AW376*I376),2)*BC376),2)</f>
        <v>0</v>
      </c>
      <c r="Q376">
        <f>(ROUND((ROUND(((ET376)*AV376*I376),2)*BB376),2)+ROUND((ROUND(((AE376-(EU376))*AV376*I376),2)*BS376),2))</f>
        <v>1490.83</v>
      </c>
      <c r="R376">
        <f>ROUND((ROUND((AE376*AV376*I376),2)*BS376),2)</f>
        <v>0</v>
      </c>
      <c r="S376">
        <f>ROUND((ROUND((AF376*AV376*I376),2)*BA376),2)</f>
        <v>0</v>
      </c>
      <c r="T376">
        <f>ROUND(CU376*I376,2)</f>
        <v>0</v>
      </c>
      <c r="U376">
        <f>CV376*I376</f>
        <v>0</v>
      </c>
      <c r="V376">
        <f>CW376*I376</f>
        <v>0</v>
      </c>
      <c r="W376">
        <f>ROUND(CX376*I376,2)</f>
        <v>0</v>
      </c>
      <c r="X376">
        <f t="shared" si="288"/>
        <v>0</v>
      </c>
      <c r="Y376">
        <f t="shared" si="288"/>
        <v>0</v>
      </c>
      <c r="AA376">
        <v>53286460</v>
      </c>
      <c r="AB376">
        <f>ROUND((AC376+AD376+AF376),6)</f>
        <v>15.01</v>
      </c>
      <c r="AC376">
        <f>ROUND((ES376),6)</f>
        <v>0</v>
      </c>
      <c r="AD376">
        <f>ROUND((((ET376)-(EU376))+AE376),6)</f>
        <v>15.01</v>
      </c>
      <c r="AE376">
        <f t="shared" si="289"/>
        <v>0</v>
      </c>
      <c r="AF376">
        <f t="shared" si="289"/>
        <v>0</v>
      </c>
      <c r="AG376">
        <f>ROUND((AP376),6)</f>
        <v>0</v>
      </c>
      <c r="AH376">
        <f t="shared" si="290"/>
        <v>0</v>
      </c>
      <c r="AI376">
        <f t="shared" si="290"/>
        <v>0</v>
      </c>
      <c r="AJ376">
        <f>(AS376)</f>
        <v>0</v>
      </c>
      <c r="AK376">
        <v>15.01</v>
      </c>
      <c r="AL376">
        <v>0</v>
      </c>
      <c r="AM376">
        <v>15.01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93</v>
      </c>
      <c r="AU376">
        <v>64</v>
      </c>
      <c r="AV376">
        <v>1</v>
      </c>
      <c r="AW376">
        <v>1</v>
      </c>
      <c r="AZ376">
        <v>1</v>
      </c>
      <c r="BA376">
        <v>1</v>
      </c>
      <c r="BB376">
        <v>7.63</v>
      </c>
      <c r="BC376">
        <v>1</v>
      </c>
      <c r="BD376" t="s">
        <v>3</v>
      </c>
      <c r="BE376" t="s">
        <v>3</v>
      </c>
      <c r="BF376" t="s">
        <v>3</v>
      </c>
      <c r="BG376" t="s">
        <v>3</v>
      </c>
      <c r="BH376">
        <v>0</v>
      </c>
      <c r="BI376">
        <v>4</v>
      </c>
      <c r="BJ376" t="s">
        <v>385</v>
      </c>
      <c r="BM376">
        <v>1113</v>
      </c>
      <c r="BN376">
        <v>0</v>
      </c>
      <c r="BO376" t="s">
        <v>383</v>
      </c>
      <c r="BP376">
        <v>1</v>
      </c>
      <c r="BQ376">
        <v>150</v>
      </c>
      <c r="BR376">
        <v>0</v>
      </c>
      <c r="BS376">
        <v>1</v>
      </c>
      <c r="BT376">
        <v>1</v>
      </c>
      <c r="BU376">
        <v>1</v>
      </c>
      <c r="BV376">
        <v>1</v>
      </c>
      <c r="BW376">
        <v>1</v>
      </c>
      <c r="BX376">
        <v>1</v>
      </c>
      <c r="BY376" t="s">
        <v>3</v>
      </c>
      <c r="BZ376">
        <v>93</v>
      </c>
      <c r="CA376">
        <v>64</v>
      </c>
      <c r="CE376">
        <v>30</v>
      </c>
      <c r="CF376">
        <v>0</v>
      </c>
      <c r="CG376">
        <v>0</v>
      </c>
      <c r="CM376">
        <v>0</v>
      </c>
      <c r="CN376" t="s">
        <v>3</v>
      </c>
      <c r="CO376">
        <v>0</v>
      </c>
      <c r="CP376">
        <f>(P376+Q376+S376)</f>
        <v>1490.83</v>
      </c>
      <c r="CQ376">
        <f>ROUND((ROUND((AC376*AW376*1),2)*BC376),2)</f>
        <v>0</v>
      </c>
      <c r="CR376">
        <f>(ROUND((ROUND(((ET376)*AV376*1),2)*BB376),2)+ROUND((ROUND(((AE376-(EU376))*AV376*1),2)*BS376),2))</f>
        <v>114.53</v>
      </c>
      <c r="CS376">
        <f>ROUND((ROUND((AE376*AV376*1),2)*BS376),2)</f>
        <v>0</v>
      </c>
      <c r="CT376">
        <f>ROUND((ROUND((AF376*AV376*1),2)*BA376),2)</f>
        <v>0</v>
      </c>
      <c r="CU376">
        <f>AG376</f>
        <v>0</v>
      </c>
      <c r="CV376">
        <f>(AH376*AV376)</f>
        <v>0</v>
      </c>
      <c r="CW376">
        <f t="shared" si="291"/>
        <v>0</v>
      </c>
      <c r="CX376">
        <f t="shared" si="291"/>
        <v>0</v>
      </c>
      <c r="CY376">
        <f>S376*(BZ376/100)</f>
        <v>0</v>
      </c>
      <c r="CZ376">
        <f>S376*(CA376/100)</f>
        <v>0</v>
      </c>
      <c r="DC376" t="s">
        <v>3</v>
      </c>
      <c r="DD376" t="s">
        <v>3</v>
      </c>
      <c r="DE376" t="s">
        <v>3</v>
      </c>
      <c r="DF376" t="s">
        <v>3</v>
      </c>
      <c r="DG376" t="s">
        <v>3</v>
      </c>
      <c r="DH376" t="s">
        <v>3</v>
      </c>
      <c r="DI376" t="s">
        <v>3</v>
      </c>
      <c r="DJ376" t="s">
        <v>3</v>
      </c>
      <c r="DK376" t="s">
        <v>3</v>
      </c>
      <c r="DL376" t="s">
        <v>3</v>
      </c>
      <c r="DM376" t="s">
        <v>3</v>
      </c>
      <c r="DN376">
        <v>0</v>
      </c>
      <c r="DO376">
        <v>0</v>
      </c>
      <c r="DP376">
        <v>1</v>
      </c>
      <c r="DQ376">
        <v>1</v>
      </c>
      <c r="DU376">
        <v>1013</v>
      </c>
      <c r="DV376" t="s">
        <v>56</v>
      </c>
      <c r="DW376" t="s">
        <v>56</v>
      </c>
      <c r="DX376">
        <v>1</v>
      </c>
      <c r="EE376">
        <v>52539733</v>
      </c>
      <c r="EF376">
        <v>150</v>
      </c>
      <c r="EG376" t="s">
        <v>379</v>
      </c>
      <c r="EH376">
        <v>0</v>
      </c>
      <c r="EI376" t="s">
        <v>3</v>
      </c>
      <c r="EJ376">
        <v>4</v>
      </c>
      <c r="EK376">
        <v>1113</v>
      </c>
      <c r="EL376" t="s">
        <v>386</v>
      </c>
      <c r="EM376" t="s">
        <v>387</v>
      </c>
      <c r="EO376" t="s">
        <v>3</v>
      </c>
      <c r="EQ376">
        <v>131072</v>
      </c>
      <c r="ER376">
        <v>15.01</v>
      </c>
      <c r="ES376">
        <v>0</v>
      </c>
      <c r="ET376">
        <v>15.01</v>
      </c>
      <c r="EU376">
        <v>0</v>
      </c>
      <c r="EV376">
        <v>0</v>
      </c>
      <c r="EW376">
        <v>0</v>
      </c>
      <c r="EX376">
        <v>0</v>
      </c>
      <c r="EY376">
        <v>0</v>
      </c>
      <c r="FQ376">
        <v>0</v>
      </c>
      <c r="FR376">
        <f>ROUND(IF(AND(BH376=3,BI376=3),P376,0),2)</f>
        <v>0</v>
      </c>
      <c r="FS376">
        <v>0</v>
      </c>
      <c r="FX376">
        <v>0</v>
      </c>
      <c r="FY376">
        <v>0</v>
      </c>
      <c r="GA376" t="s">
        <v>3</v>
      </c>
      <c r="GD376">
        <v>0</v>
      </c>
      <c r="GF376">
        <v>-613170081</v>
      </c>
      <c r="GG376">
        <v>2</v>
      </c>
      <c r="GH376">
        <v>1</v>
      </c>
      <c r="GI376">
        <v>2</v>
      </c>
      <c r="GJ376">
        <v>0</v>
      </c>
      <c r="GK376">
        <f>ROUND(R376*(S12)/100,2)</f>
        <v>0</v>
      </c>
      <c r="GL376">
        <f>ROUND(IF(AND(BH376=3,BI376=3,FS376&lt;&gt;0),P376,0),2)</f>
        <v>0</v>
      </c>
      <c r="GM376">
        <f>ROUND(O376+X376+Y376+GK376,2)+GX376</f>
        <v>1490.83</v>
      </c>
      <c r="GN376">
        <f>IF(OR(BI376=0,BI376=1),ROUND(O376+X376+Y376+GK376,2),0)</f>
        <v>0</v>
      </c>
      <c r="GO376">
        <f>IF(BI376=2,ROUND(O376+X376+Y376+GK376,2),0)</f>
        <v>0</v>
      </c>
      <c r="GP376">
        <f>IF(BI376=4,ROUND(O376+X376+Y376+GK376,2)+GX376,0)</f>
        <v>1490.83</v>
      </c>
      <c r="GR376">
        <v>0</v>
      </c>
      <c r="GS376">
        <v>0</v>
      </c>
      <c r="GT376">
        <v>0</v>
      </c>
      <c r="GU376" t="s">
        <v>3</v>
      </c>
      <c r="GV376">
        <f>ROUND((GT376),6)</f>
        <v>0</v>
      </c>
      <c r="GW376">
        <v>1</v>
      </c>
      <c r="GX376">
        <f>ROUND(HC376*I376,2)</f>
        <v>0</v>
      </c>
      <c r="HA376">
        <v>0</v>
      </c>
      <c r="HB376">
        <v>0</v>
      </c>
      <c r="HC376">
        <f>GV376*GW376</f>
        <v>0</v>
      </c>
      <c r="HE376" t="s">
        <v>3</v>
      </c>
      <c r="HF376" t="s">
        <v>3</v>
      </c>
      <c r="IK376">
        <v>0</v>
      </c>
    </row>
    <row r="378" spans="1:245" x14ac:dyDescent="0.2">
      <c r="A378">
        <v>51</v>
      </c>
      <c r="B378">
        <f>B369</f>
        <v>1</v>
      </c>
      <c r="C378">
        <f>A369</f>
        <v>4</v>
      </c>
      <c r="D378">
        <f>ROW(A369)</f>
        <v>369</v>
      </c>
      <c r="F378" t="str">
        <f>IF(F369&lt;&gt;"",F369,"")</f>
        <v>Новый раздел</v>
      </c>
      <c r="G378" t="str">
        <f>IF(G369&lt;&gt;"",G369,"")</f>
        <v>Перевозка и размещение грунта</v>
      </c>
      <c r="H378">
        <v>0</v>
      </c>
      <c r="O378">
        <f t="shared" ref="O378:T378" si="292">ROUND(AB378,2)</f>
        <v>856.68</v>
      </c>
      <c r="P378">
        <f t="shared" si="292"/>
        <v>0</v>
      </c>
      <c r="Q378">
        <f t="shared" si="292"/>
        <v>856.68</v>
      </c>
      <c r="R378">
        <f t="shared" si="292"/>
        <v>0</v>
      </c>
      <c r="S378">
        <f t="shared" si="292"/>
        <v>0</v>
      </c>
      <c r="T378">
        <f t="shared" si="292"/>
        <v>0</v>
      </c>
      <c r="U378">
        <f>AH378</f>
        <v>0</v>
      </c>
      <c r="V378">
        <f>AI378</f>
        <v>0</v>
      </c>
      <c r="W378">
        <f>ROUND(AJ378,2)</f>
        <v>0</v>
      </c>
      <c r="X378">
        <f>ROUND(AK378,2)</f>
        <v>0</v>
      </c>
      <c r="Y378">
        <f>ROUND(AL378,2)</f>
        <v>0</v>
      </c>
      <c r="AB378">
        <f>ROUND(SUMIF(AA373:AA376,"=53286459",O373:O376),2)</f>
        <v>856.68</v>
      </c>
      <c r="AC378">
        <f>ROUND(SUMIF(AA373:AA376,"=53286459",P373:P376),2)</f>
        <v>0</v>
      </c>
      <c r="AD378">
        <f>ROUND(SUMIF(AA373:AA376,"=53286459",Q373:Q376),2)</f>
        <v>856.68</v>
      </c>
      <c r="AE378">
        <f>ROUND(SUMIF(AA373:AA376,"=53286459",R373:R376),2)</f>
        <v>0</v>
      </c>
      <c r="AF378">
        <f>ROUND(SUMIF(AA373:AA376,"=53286459",S373:S376),2)</f>
        <v>0</v>
      </c>
      <c r="AG378">
        <f>ROUND(SUMIF(AA373:AA376,"=53286459",T373:T376),2)</f>
        <v>0</v>
      </c>
      <c r="AH378">
        <f>SUMIF(AA373:AA376,"=53286459",U373:U376)</f>
        <v>0</v>
      </c>
      <c r="AI378">
        <f>SUMIF(AA373:AA376,"=53286459",V373:V376)</f>
        <v>0</v>
      </c>
      <c r="AJ378">
        <f>ROUND(SUMIF(AA373:AA376,"=53286459",W373:W376),2)</f>
        <v>0</v>
      </c>
      <c r="AK378">
        <f>ROUND(SUMIF(AA373:AA376,"=53286459",X373:X376),2)</f>
        <v>0</v>
      </c>
      <c r="AL378">
        <f>ROUND(SUMIF(AA373:AA376,"=53286459",Y373:Y376),2)</f>
        <v>0</v>
      </c>
      <c r="AO378">
        <f t="shared" ref="AO378:BD378" si="293">ROUND(BX378,2)</f>
        <v>0</v>
      </c>
      <c r="AP378">
        <f t="shared" si="293"/>
        <v>0</v>
      </c>
      <c r="AQ378">
        <f t="shared" si="293"/>
        <v>0</v>
      </c>
      <c r="AR378">
        <f t="shared" si="293"/>
        <v>856.68</v>
      </c>
      <c r="AS378">
        <f t="shared" si="293"/>
        <v>0</v>
      </c>
      <c r="AT378">
        <f t="shared" si="293"/>
        <v>0</v>
      </c>
      <c r="AU378">
        <f t="shared" si="293"/>
        <v>856.68</v>
      </c>
      <c r="AV378">
        <f t="shared" si="293"/>
        <v>0</v>
      </c>
      <c r="AW378">
        <f t="shared" si="293"/>
        <v>0</v>
      </c>
      <c r="AX378">
        <f t="shared" si="293"/>
        <v>0</v>
      </c>
      <c r="AY378">
        <f t="shared" si="293"/>
        <v>0</v>
      </c>
      <c r="AZ378">
        <f t="shared" si="293"/>
        <v>0</v>
      </c>
      <c r="BA378">
        <f t="shared" si="293"/>
        <v>0</v>
      </c>
      <c r="BB378">
        <f t="shared" si="293"/>
        <v>0</v>
      </c>
      <c r="BC378">
        <f t="shared" si="293"/>
        <v>0</v>
      </c>
      <c r="BD378">
        <f t="shared" si="293"/>
        <v>0</v>
      </c>
      <c r="BX378">
        <f>ROUND(SUMIF(AA373:AA376,"=53286459",FQ373:FQ376),2)</f>
        <v>0</v>
      </c>
      <c r="BY378">
        <f>ROUND(SUMIF(AA373:AA376,"=53286459",FR373:FR376),2)</f>
        <v>0</v>
      </c>
      <c r="BZ378">
        <f>ROUND(SUMIF(AA373:AA376,"=53286459",GL373:GL376),2)</f>
        <v>0</v>
      </c>
      <c r="CA378">
        <f>ROUND(SUMIF(AA373:AA376,"=53286459",GM373:GM376),2)</f>
        <v>856.68</v>
      </c>
      <c r="CB378">
        <f>ROUND(SUMIF(AA373:AA376,"=53286459",GN373:GN376),2)</f>
        <v>0</v>
      </c>
      <c r="CC378">
        <f>ROUND(SUMIF(AA373:AA376,"=53286459",GO373:GO376),2)</f>
        <v>0</v>
      </c>
      <c r="CD378">
        <f>ROUND(SUMIF(AA373:AA376,"=53286459",GP373:GP376),2)</f>
        <v>856.68</v>
      </c>
      <c r="CE378">
        <f>AC378-BX378</f>
        <v>0</v>
      </c>
      <c r="CF378">
        <f>AC378-BY378</f>
        <v>0</v>
      </c>
      <c r="CG378">
        <f>BX378-BZ378</f>
        <v>0</v>
      </c>
      <c r="CH378">
        <f>AC378-BX378-BY378+BZ378</f>
        <v>0</v>
      </c>
      <c r="CI378">
        <f>BY378-BZ378</f>
        <v>0</v>
      </c>
      <c r="CJ378">
        <f>ROUND(SUMIF(AA373:AA376,"=53286459",GX373:GX376),2)</f>
        <v>0</v>
      </c>
      <c r="CK378">
        <f>ROUND(SUMIF(AA373:AA376,"=53286459",GY373:GY376),2)</f>
        <v>0</v>
      </c>
      <c r="CL378">
        <f>ROUND(SUMIF(AA373:AA376,"=53286459",GZ373:GZ376),2)</f>
        <v>0</v>
      </c>
      <c r="CM378">
        <f>ROUND(SUMIF(AA373:AA376,"=53286459",HD373:HD376),2)</f>
        <v>0</v>
      </c>
      <c r="DG378">
        <f t="shared" ref="DG378:DL378" si="294">ROUND(DT378,2)</f>
        <v>8599.7000000000007</v>
      </c>
      <c r="DH378">
        <f t="shared" si="294"/>
        <v>0</v>
      </c>
      <c r="DI378">
        <f t="shared" si="294"/>
        <v>8599.7000000000007</v>
      </c>
      <c r="DJ378">
        <f t="shared" si="294"/>
        <v>0</v>
      </c>
      <c r="DK378">
        <f t="shared" si="294"/>
        <v>0</v>
      </c>
      <c r="DL378">
        <f t="shared" si="294"/>
        <v>0</v>
      </c>
      <c r="DM378">
        <f>DZ378</f>
        <v>0</v>
      </c>
      <c r="DN378">
        <f>EA378</f>
        <v>0</v>
      </c>
      <c r="DO378">
        <f>ROUND(EB378,2)</f>
        <v>0</v>
      </c>
      <c r="DP378">
        <f>ROUND(EC378,2)</f>
        <v>0</v>
      </c>
      <c r="DQ378">
        <f>ROUND(ED378,2)</f>
        <v>0</v>
      </c>
      <c r="DT378">
        <f>ROUND(SUMIF(AA373:AA376,"=53286460",O373:O376),2)</f>
        <v>8599.7000000000007</v>
      </c>
      <c r="DU378">
        <f>ROUND(SUMIF(AA373:AA376,"=53286460",P373:P376),2)</f>
        <v>0</v>
      </c>
      <c r="DV378">
        <f>ROUND(SUMIF(AA373:AA376,"=53286460",Q373:Q376),2)</f>
        <v>8599.7000000000007</v>
      </c>
      <c r="DW378">
        <f>ROUND(SUMIF(AA373:AA376,"=53286460",R373:R376),2)</f>
        <v>0</v>
      </c>
      <c r="DX378">
        <f>ROUND(SUMIF(AA373:AA376,"=53286460",S373:S376),2)</f>
        <v>0</v>
      </c>
      <c r="DY378">
        <f>ROUND(SUMIF(AA373:AA376,"=53286460",T373:T376),2)</f>
        <v>0</v>
      </c>
      <c r="DZ378">
        <f>SUMIF(AA373:AA376,"=53286460",U373:U376)</f>
        <v>0</v>
      </c>
      <c r="EA378">
        <f>SUMIF(AA373:AA376,"=53286460",V373:V376)</f>
        <v>0</v>
      </c>
      <c r="EB378">
        <f>ROUND(SUMIF(AA373:AA376,"=53286460",W373:W376),2)</f>
        <v>0</v>
      </c>
      <c r="EC378">
        <f>ROUND(SUMIF(AA373:AA376,"=53286460",X373:X376),2)</f>
        <v>0</v>
      </c>
      <c r="ED378">
        <f>ROUND(SUMIF(AA373:AA376,"=53286460",Y373:Y376),2)</f>
        <v>0</v>
      </c>
      <c r="EG378">
        <f t="shared" ref="EG378:EV378" si="295">ROUND(FP378,2)</f>
        <v>0</v>
      </c>
      <c r="EH378">
        <f t="shared" si="295"/>
        <v>0</v>
      </c>
      <c r="EI378">
        <f t="shared" si="295"/>
        <v>0</v>
      </c>
      <c r="EJ378">
        <f t="shared" si="295"/>
        <v>8599.7000000000007</v>
      </c>
      <c r="EK378">
        <f t="shared" si="295"/>
        <v>0</v>
      </c>
      <c r="EL378">
        <f t="shared" si="295"/>
        <v>0</v>
      </c>
      <c r="EM378">
        <f t="shared" si="295"/>
        <v>8599.7000000000007</v>
      </c>
      <c r="EN378">
        <f t="shared" si="295"/>
        <v>0</v>
      </c>
      <c r="EO378">
        <f t="shared" si="295"/>
        <v>0</v>
      </c>
      <c r="EP378">
        <f t="shared" si="295"/>
        <v>0</v>
      </c>
      <c r="EQ378">
        <f t="shared" si="295"/>
        <v>0</v>
      </c>
      <c r="ER378">
        <f t="shared" si="295"/>
        <v>0</v>
      </c>
      <c r="ES378">
        <f t="shared" si="295"/>
        <v>0</v>
      </c>
      <c r="ET378">
        <f t="shared" si="295"/>
        <v>0</v>
      </c>
      <c r="EU378">
        <f t="shared" si="295"/>
        <v>0</v>
      </c>
      <c r="EV378">
        <f t="shared" si="295"/>
        <v>0</v>
      </c>
      <c r="FP378">
        <f>ROUND(SUMIF(AA373:AA376,"=53286460",FQ373:FQ376),2)</f>
        <v>0</v>
      </c>
      <c r="FQ378">
        <f>ROUND(SUMIF(AA373:AA376,"=53286460",FR373:FR376),2)</f>
        <v>0</v>
      </c>
      <c r="FR378">
        <f>ROUND(SUMIF(AA373:AA376,"=53286460",GL373:GL376),2)</f>
        <v>0</v>
      </c>
      <c r="FS378">
        <f>ROUND(SUMIF(AA373:AA376,"=53286460",GM373:GM376),2)</f>
        <v>8599.7000000000007</v>
      </c>
      <c r="FT378">
        <f>ROUND(SUMIF(AA373:AA376,"=53286460",GN373:GN376),2)</f>
        <v>0</v>
      </c>
      <c r="FU378">
        <f>ROUND(SUMIF(AA373:AA376,"=53286460",GO373:GO376),2)</f>
        <v>0</v>
      </c>
      <c r="FV378">
        <f>ROUND(SUMIF(AA373:AA376,"=53286460",GP373:GP376),2)</f>
        <v>8599.7000000000007</v>
      </c>
      <c r="FW378">
        <f>DU378-FP378</f>
        <v>0</v>
      </c>
      <c r="FX378">
        <f>DU378-FQ378</f>
        <v>0</v>
      </c>
      <c r="FY378">
        <f>FP378-FR378</f>
        <v>0</v>
      </c>
      <c r="FZ378">
        <f>DU378-FP378-FQ378+FR378</f>
        <v>0</v>
      </c>
      <c r="GA378">
        <f>FQ378-FR378</f>
        <v>0</v>
      </c>
      <c r="GB378">
        <f>ROUND(SUMIF(AA373:AA376,"=53286460",GX373:GX376),2)</f>
        <v>0</v>
      </c>
      <c r="GC378">
        <f>ROUND(SUMIF(AA373:AA376,"=53286460",GY373:GY376),2)</f>
        <v>0</v>
      </c>
      <c r="GD378">
        <f>ROUND(SUMIF(AA373:AA376,"=53286460",GZ373:GZ376),2)</f>
        <v>0</v>
      </c>
      <c r="GE378">
        <f>ROUND(SUMIF(AA373:AA376,"=53286460",HD373:HD376),2)</f>
        <v>0</v>
      </c>
      <c r="GX378">
        <v>0</v>
      </c>
    </row>
    <row r="380" spans="1:245" x14ac:dyDescent="0.2">
      <c r="A380">
        <v>50</v>
      </c>
      <c r="B380">
        <v>0</v>
      </c>
      <c r="C380">
        <v>0</v>
      </c>
      <c r="D380">
        <v>1</v>
      </c>
      <c r="E380">
        <v>201</v>
      </c>
      <c r="F380">
        <f>ROUND(Source!O378,O380)</f>
        <v>856.68</v>
      </c>
      <c r="G380" t="s">
        <v>136</v>
      </c>
      <c r="H380" t="s">
        <v>137</v>
      </c>
      <c r="K380">
        <v>201</v>
      </c>
      <c r="L380">
        <v>1</v>
      </c>
      <c r="M380">
        <v>3</v>
      </c>
      <c r="N380" t="s">
        <v>3</v>
      </c>
      <c r="O380">
        <v>2</v>
      </c>
      <c r="P380">
        <f>ROUND(Source!DG378,O380)</f>
        <v>8599.7000000000007</v>
      </c>
    </row>
    <row r="381" spans="1:245" x14ac:dyDescent="0.2">
      <c r="A381">
        <v>50</v>
      </c>
      <c r="B381">
        <v>0</v>
      </c>
      <c r="C381">
        <v>0</v>
      </c>
      <c r="D381">
        <v>1</v>
      </c>
      <c r="E381">
        <v>202</v>
      </c>
      <c r="F381">
        <f>ROUND(Source!P378,O381)</f>
        <v>0</v>
      </c>
      <c r="G381" t="s">
        <v>138</v>
      </c>
      <c r="H381" t="s">
        <v>139</v>
      </c>
      <c r="K381">
        <v>202</v>
      </c>
      <c r="L381">
        <v>2</v>
      </c>
      <c r="M381">
        <v>3</v>
      </c>
      <c r="N381" t="s">
        <v>3</v>
      </c>
      <c r="O381">
        <v>2</v>
      </c>
      <c r="P381">
        <f>ROUND(Source!DH378,O381)</f>
        <v>0</v>
      </c>
    </row>
    <row r="382" spans="1:245" x14ac:dyDescent="0.2">
      <c r="A382">
        <v>50</v>
      </c>
      <c r="B382">
        <v>0</v>
      </c>
      <c r="C382">
        <v>0</v>
      </c>
      <c r="D382">
        <v>1</v>
      </c>
      <c r="E382">
        <v>222</v>
      </c>
      <c r="F382">
        <f>ROUND(Source!AO378,O382)</f>
        <v>0</v>
      </c>
      <c r="G382" t="s">
        <v>140</v>
      </c>
      <c r="H382" t="s">
        <v>141</v>
      </c>
      <c r="K382">
        <v>222</v>
      </c>
      <c r="L382">
        <v>3</v>
      </c>
      <c r="M382">
        <v>3</v>
      </c>
      <c r="N382" t="s">
        <v>3</v>
      </c>
      <c r="O382">
        <v>2</v>
      </c>
      <c r="P382">
        <f>ROUND(Source!EG378,O382)</f>
        <v>0</v>
      </c>
    </row>
    <row r="383" spans="1:245" x14ac:dyDescent="0.2">
      <c r="A383">
        <v>50</v>
      </c>
      <c r="B383">
        <v>0</v>
      </c>
      <c r="C383">
        <v>0</v>
      </c>
      <c r="D383">
        <v>1</v>
      </c>
      <c r="E383">
        <v>225</v>
      </c>
      <c r="F383">
        <f>ROUND(Source!AV378,O383)</f>
        <v>0</v>
      </c>
      <c r="G383" t="s">
        <v>142</v>
      </c>
      <c r="H383" t="s">
        <v>143</v>
      </c>
      <c r="K383">
        <v>225</v>
      </c>
      <c r="L383">
        <v>4</v>
      </c>
      <c r="M383">
        <v>3</v>
      </c>
      <c r="N383" t="s">
        <v>3</v>
      </c>
      <c r="O383">
        <v>2</v>
      </c>
      <c r="P383">
        <f>ROUND(Source!EN378,O383)</f>
        <v>0</v>
      </c>
    </row>
    <row r="384" spans="1:245" x14ac:dyDescent="0.2">
      <c r="A384">
        <v>50</v>
      </c>
      <c r="B384">
        <v>0</v>
      </c>
      <c r="C384">
        <v>0</v>
      </c>
      <c r="D384">
        <v>1</v>
      </c>
      <c r="E384">
        <v>226</v>
      </c>
      <c r="F384">
        <f>ROUND(Source!AW378,O384)</f>
        <v>0</v>
      </c>
      <c r="G384" t="s">
        <v>144</v>
      </c>
      <c r="H384" t="s">
        <v>145</v>
      </c>
      <c r="K384">
        <v>226</v>
      </c>
      <c r="L384">
        <v>5</v>
      </c>
      <c r="M384">
        <v>3</v>
      </c>
      <c r="N384" t="s">
        <v>3</v>
      </c>
      <c r="O384">
        <v>2</v>
      </c>
      <c r="P384">
        <f>ROUND(Source!EO378,O384)</f>
        <v>0</v>
      </c>
    </row>
    <row r="385" spans="1:16" x14ac:dyDescent="0.2">
      <c r="A385">
        <v>50</v>
      </c>
      <c r="B385">
        <v>0</v>
      </c>
      <c r="C385">
        <v>0</v>
      </c>
      <c r="D385">
        <v>1</v>
      </c>
      <c r="E385">
        <v>227</v>
      </c>
      <c r="F385">
        <f>ROUND(Source!AX378,O385)</f>
        <v>0</v>
      </c>
      <c r="G385" t="s">
        <v>146</v>
      </c>
      <c r="H385" t="s">
        <v>147</v>
      </c>
      <c r="K385">
        <v>227</v>
      </c>
      <c r="L385">
        <v>6</v>
      </c>
      <c r="M385">
        <v>3</v>
      </c>
      <c r="N385" t="s">
        <v>3</v>
      </c>
      <c r="O385">
        <v>2</v>
      </c>
      <c r="P385">
        <f>ROUND(Source!EP378,O385)</f>
        <v>0</v>
      </c>
    </row>
    <row r="386" spans="1:16" x14ac:dyDescent="0.2">
      <c r="A386">
        <v>50</v>
      </c>
      <c r="B386">
        <v>0</v>
      </c>
      <c r="C386">
        <v>0</v>
      </c>
      <c r="D386">
        <v>1</v>
      </c>
      <c r="E386">
        <v>228</v>
      </c>
      <c r="F386">
        <f>ROUND(Source!AY378,O386)</f>
        <v>0</v>
      </c>
      <c r="G386" t="s">
        <v>148</v>
      </c>
      <c r="H386" t="s">
        <v>149</v>
      </c>
      <c r="K386">
        <v>228</v>
      </c>
      <c r="L386">
        <v>7</v>
      </c>
      <c r="M386">
        <v>3</v>
      </c>
      <c r="N386" t="s">
        <v>3</v>
      </c>
      <c r="O386">
        <v>2</v>
      </c>
      <c r="P386">
        <f>ROUND(Source!EQ378,O386)</f>
        <v>0</v>
      </c>
    </row>
    <row r="387" spans="1:16" x14ac:dyDescent="0.2">
      <c r="A387">
        <v>50</v>
      </c>
      <c r="B387">
        <v>0</v>
      </c>
      <c r="C387">
        <v>0</v>
      </c>
      <c r="D387">
        <v>1</v>
      </c>
      <c r="E387">
        <v>216</v>
      </c>
      <c r="F387">
        <f>ROUND(Source!AP378,O387)</f>
        <v>0</v>
      </c>
      <c r="G387" t="s">
        <v>150</v>
      </c>
      <c r="H387" t="s">
        <v>151</v>
      </c>
      <c r="K387">
        <v>216</v>
      </c>
      <c r="L387">
        <v>8</v>
      </c>
      <c r="M387">
        <v>3</v>
      </c>
      <c r="N387" t="s">
        <v>3</v>
      </c>
      <c r="O387">
        <v>2</v>
      </c>
      <c r="P387">
        <f>ROUND(Source!EH378,O387)</f>
        <v>0</v>
      </c>
    </row>
    <row r="388" spans="1:16" x14ac:dyDescent="0.2">
      <c r="A388">
        <v>50</v>
      </c>
      <c r="B388">
        <v>0</v>
      </c>
      <c r="C388">
        <v>0</v>
      </c>
      <c r="D388">
        <v>1</v>
      </c>
      <c r="E388">
        <v>223</v>
      </c>
      <c r="F388">
        <f>ROUND(Source!AQ378,O388)</f>
        <v>0</v>
      </c>
      <c r="G388" t="s">
        <v>152</v>
      </c>
      <c r="H388" t="s">
        <v>153</v>
      </c>
      <c r="K388">
        <v>223</v>
      </c>
      <c r="L388">
        <v>9</v>
      </c>
      <c r="M388">
        <v>3</v>
      </c>
      <c r="N388" t="s">
        <v>3</v>
      </c>
      <c r="O388">
        <v>2</v>
      </c>
      <c r="P388">
        <f>ROUND(Source!EI378,O388)</f>
        <v>0</v>
      </c>
    </row>
    <row r="389" spans="1:16" x14ac:dyDescent="0.2">
      <c r="A389">
        <v>50</v>
      </c>
      <c r="B389">
        <v>0</v>
      </c>
      <c r="C389">
        <v>0</v>
      </c>
      <c r="D389">
        <v>1</v>
      </c>
      <c r="E389">
        <v>229</v>
      </c>
      <c r="F389">
        <f>ROUND(Source!AZ378,O389)</f>
        <v>0</v>
      </c>
      <c r="G389" t="s">
        <v>154</v>
      </c>
      <c r="H389" t="s">
        <v>155</v>
      </c>
      <c r="K389">
        <v>229</v>
      </c>
      <c r="L389">
        <v>10</v>
      </c>
      <c r="M389">
        <v>3</v>
      </c>
      <c r="N389" t="s">
        <v>3</v>
      </c>
      <c r="O389">
        <v>2</v>
      </c>
      <c r="P389">
        <f>ROUND(Source!ER378,O389)</f>
        <v>0</v>
      </c>
    </row>
    <row r="390" spans="1:16" x14ac:dyDescent="0.2">
      <c r="A390">
        <v>50</v>
      </c>
      <c r="B390">
        <v>0</v>
      </c>
      <c r="C390">
        <v>0</v>
      </c>
      <c r="D390">
        <v>1</v>
      </c>
      <c r="E390">
        <v>203</v>
      </c>
      <c r="F390">
        <f>ROUND(Source!Q378,O390)</f>
        <v>856.68</v>
      </c>
      <c r="G390" t="s">
        <v>156</v>
      </c>
      <c r="H390" t="s">
        <v>157</v>
      </c>
      <c r="K390">
        <v>203</v>
      </c>
      <c r="L390">
        <v>11</v>
      </c>
      <c r="M390">
        <v>3</v>
      </c>
      <c r="N390" t="s">
        <v>3</v>
      </c>
      <c r="O390">
        <v>2</v>
      </c>
      <c r="P390">
        <f>ROUND(Source!DI378,O390)</f>
        <v>8599.7000000000007</v>
      </c>
    </row>
    <row r="391" spans="1:16" x14ac:dyDescent="0.2">
      <c r="A391">
        <v>50</v>
      </c>
      <c r="B391">
        <v>0</v>
      </c>
      <c r="C391">
        <v>0</v>
      </c>
      <c r="D391">
        <v>1</v>
      </c>
      <c r="E391">
        <v>231</v>
      </c>
      <c r="F391">
        <f>ROUND(Source!BB378,O391)</f>
        <v>0</v>
      </c>
      <c r="G391" t="s">
        <v>158</v>
      </c>
      <c r="H391" t="s">
        <v>159</v>
      </c>
      <c r="K391">
        <v>231</v>
      </c>
      <c r="L391">
        <v>12</v>
      </c>
      <c r="M391">
        <v>3</v>
      </c>
      <c r="N391" t="s">
        <v>3</v>
      </c>
      <c r="O391">
        <v>2</v>
      </c>
      <c r="P391">
        <f>ROUND(Source!ET378,O391)</f>
        <v>0</v>
      </c>
    </row>
    <row r="392" spans="1:16" x14ac:dyDescent="0.2">
      <c r="A392">
        <v>50</v>
      </c>
      <c r="B392">
        <v>0</v>
      </c>
      <c r="C392">
        <v>0</v>
      </c>
      <c r="D392">
        <v>1</v>
      </c>
      <c r="E392">
        <v>204</v>
      </c>
      <c r="F392">
        <f>ROUND(Source!R378,O392)</f>
        <v>0</v>
      </c>
      <c r="G392" t="s">
        <v>160</v>
      </c>
      <c r="H392" t="s">
        <v>161</v>
      </c>
      <c r="K392">
        <v>204</v>
      </c>
      <c r="L392">
        <v>13</v>
      </c>
      <c r="M392">
        <v>3</v>
      </c>
      <c r="N392" t="s">
        <v>3</v>
      </c>
      <c r="O392">
        <v>2</v>
      </c>
      <c r="P392">
        <f>ROUND(Source!DJ378,O392)</f>
        <v>0</v>
      </c>
    </row>
    <row r="393" spans="1:16" x14ac:dyDescent="0.2">
      <c r="A393">
        <v>50</v>
      </c>
      <c r="B393">
        <v>0</v>
      </c>
      <c r="C393">
        <v>0</v>
      </c>
      <c r="D393">
        <v>1</v>
      </c>
      <c r="E393">
        <v>205</v>
      </c>
      <c r="F393">
        <f>ROUND(Source!S378,O393)</f>
        <v>0</v>
      </c>
      <c r="G393" t="s">
        <v>162</v>
      </c>
      <c r="H393" t="s">
        <v>163</v>
      </c>
      <c r="K393">
        <v>205</v>
      </c>
      <c r="L393">
        <v>14</v>
      </c>
      <c r="M393">
        <v>3</v>
      </c>
      <c r="N393" t="s">
        <v>3</v>
      </c>
      <c r="O393">
        <v>2</v>
      </c>
      <c r="P393">
        <f>ROUND(Source!DK378,O393)</f>
        <v>0</v>
      </c>
    </row>
    <row r="394" spans="1:16" x14ac:dyDescent="0.2">
      <c r="A394">
        <v>50</v>
      </c>
      <c r="B394">
        <v>0</v>
      </c>
      <c r="C394">
        <v>0</v>
      </c>
      <c r="D394">
        <v>1</v>
      </c>
      <c r="E394">
        <v>232</v>
      </c>
      <c r="F394">
        <f>ROUND(Source!BC378,O394)</f>
        <v>0</v>
      </c>
      <c r="G394" t="s">
        <v>164</v>
      </c>
      <c r="H394" t="s">
        <v>165</v>
      </c>
      <c r="K394">
        <v>232</v>
      </c>
      <c r="L394">
        <v>15</v>
      </c>
      <c r="M394">
        <v>3</v>
      </c>
      <c r="N394" t="s">
        <v>3</v>
      </c>
      <c r="O394">
        <v>2</v>
      </c>
      <c r="P394">
        <f>ROUND(Source!EU378,O394)</f>
        <v>0</v>
      </c>
    </row>
    <row r="395" spans="1:16" x14ac:dyDescent="0.2">
      <c r="A395">
        <v>50</v>
      </c>
      <c r="B395">
        <v>0</v>
      </c>
      <c r="C395">
        <v>0</v>
      </c>
      <c r="D395">
        <v>1</v>
      </c>
      <c r="E395">
        <v>214</v>
      </c>
      <c r="F395">
        <f>ROUND(Source!AS378,O395)</f>
        <v>0</v>
      </c>
      <c r="G395" t="s">
        <v>166</v>
      </c>
      <c r="H395" t="s">
        <v>167</v>
      </c>
      <c r="K395">
        <v>214</v>
      </c>
      <c r="L395">
        <v>16</v>
      </c>
      <c r="M395">
        <v>3</v>
      </c>
      <c r="N395" t="s">
        <v>3</v>
      </c>
      <c r="O395">
        <v>2</v>
      </c>
      <c r="P395">
        <f>ROUND(Source!EK378,O395)</f>
        <v>0</v>
      </c>
    </row>
    <row r="396" spans="1:16" x14ac:dyDescent="0.2">
      <c r="A396">
        <v>50</v>
      </c>
      <c r="B396">
        <v>0</v>
      </c>
      <c r="C396">
        <v>0</v>
      </c>
      <c r="D396">
        <v>1</v>
      </c>
      <c r="E396">
        <v>215</v>
      </c>
      <c r="F396">
        <f>ROUND(Source!AT378,O396)</f>
        <v>0</v>
      </c>
      <c r="G396" t="s">
        <v>168</v>
      </c>
      <c r="H396" t="s">
        <v>169</v>
      </c>
      <c r="K396">
        <v>215</v>
      </c>
      <c r="L396">
        <v>17</v>
      </c>
      <c r="M396">
        <v>3</v>
      </c>
      <c r="N396" t="s">
        <v>3</v>
      </c>
      <c r="O396">
        <v>2</v>
      </c>
      <c r="P396">
        <f>ROUND(Source!EL378,O396)</f>
        <v>0</v>
      </c>
    </row>
    <row r="397" spans="1:16" x14ac:dyDescent="0.2">
      <c r="A397">
        <v>50</v>
      </c>
      <c r="B397">
        <v>0</v>
      </c>
      <c r="C397">
        <v>0</v>
      </c>
      <c r="D397">
        <v>1</v>
      </c>
      <c r="E397">
        <v>217</v>
      </c>
      <c r="F397">
        <f>ROUND(Source!AU378,O397)</f>
        <v>856.68</v>
      </c>
      <c r="G397" t="s">
        <v>170</v>
      </c>
      <c r="H397" t="s">
        <v>171</v>
      </c>
      <c r="K397">
        <v>217</v>
      </c>
      <c r="L397">
        <v>18</v>
      </c>
      <c r="M397">
        <v>3</v>
      </c>
      <c r="N397" t="s">
        <v>3</v>
      </c>
      <c r="O397">
        <v>2</v>
      </c>
      <c r="P397">
        <f>ROUND(Source!EM378,O397)</f>
        <v>8599.7000000000007</v>
      </c>
    </row>
    <row r="398" spans="1:16" x14ac:dyDescent="0.2">
      <c r="A398">
        <v>50</v>
      </c>
      <c r="B398">
        <v>0</v>
      </c>
      <c r="C398">
        <v>0</v>
      </c>
      <c r="D398">
        <v>1</v>
      </c>
      <c r="E398">
        <v>230</v>
      </c>
      <c r="F398">
        <f>ROUND(Source!BA378,O398)</f>
        <v>0</v>
      </c>
      <c r="G398" t="s">
        <v>172</v>
      </c>
      <c r="H398" t="s">
        <v>173</v>
      </c>
      <c r="K398">
        <v>230</v>
      </c>
      <c r="L398">
        <v>19</v>
      </c>
      <c r="M398">
        <v>3</v>
      </c>
      <c r="N398" t="s">
        <v>3</v>
      </c>
      <c r="O398">
        <v>2</v>
      </c>
      <c r="P398">
        <f>ROUND(Source!ES378,O398)</f>
        <v>0</v>
      </c>
    </row>
    <row r="399" spans="1:16" x14ac:dyDescent="0.2">
      <c r="A399">
        <v>50</v>
      </c>
      <c r="B399">
        <v>0</v>
      </c>
      <c r="C399">
        <v>0</v>
      </c>
      <c r="D399">
        <v>1</v>
      </c>
      <c r="E399">
        <v>206</v>
      </c>
      <c r="F399">
        <f>ROUND(Source!T378,O399)</f>
        <v>0</v>
      </c>
      <c r="G399" t="s">
        <v>174</v>
      </c>
      <c r="H399" t="s">
        <v>175</v>
      </c>
      <c r="K399">
        <v>206</v>
      </c>
      <c r="L399">
        <v>20</v>
      </c>
      <c r="M399">
        <v>3</v>
      </c>
      <c r="N399" t="s">
        <v>3</v>
      </c>
      <c r="O399">
        <v>2</v>
      </c>
      <c r="P399">
        <f>ROUND(Source!DL378,O399)</f>
        <v>0</v>
      </c>
    </row>
    <row r="400" spans="1:16" x14ac:dyDescent="0.2">
      <c r="A400">
        <v>50</v>
      </c>
      <c r="B400">
        <v>0</v>
      </c>
      <c r="C400">
        <v>0</v>
      </c>
      <c r="D400">
        <v>1</v>
      </c>
      <c r="E400">
        <v>207</v>
      </c>
      <c r="F400">
        <f>Source!U378</f>
        <v>0</v>
      </c>
      <c r="G400" t="s">
        <v>176</v>
      </c>
      <c r="H400" t="s">
        <v>177</v>
      </c>
      <c r="K400">
        <v>207</v>
      </c>
      <c r="L400">
        <v>21</v>
      </c>
      <c r="M400">
        <v>3</v>
      </c>
      <c r="N400" t="s">
        <v>3</v>
      </c>
      <c r="O400">
        <v>-1</v>
      </c>
      <c r="P400">
        <f>Source!DM378</f>
        <v>0</v>
      </c>
    </row>
    <row r="401" spans="1:245" x14ac:dyDescent="0.2">
      <c r="A401">
        <v>50</v>
      </c>
      <c r="B401">
        <v>0</v>
      </c>
      <c r="C401">
        <v>0</v>
      </c>
      <c r="D401">
        <v>1</v>
      </c>
      <c r="E401">
        <v>208</v>
      </c>
      <c r="F401">
        <f>Source!V378</f>
        <v>0</v>
      </c>
      <c r="G401" t="s">
        <v>178</v>
      </c>
      <c r="H401" t="s">
        <v>179</v>
      </c>
      <c r="K401">
        <v>208</v>
      </c>
      <c r="L401">
        <v>22</v>
      </c>
      <c r="M401">
        <v>3</v>
      </c>
      <c r="N401" t="s">
        <v>3</v>
      </c>
      <c r="O401">
        <v>-1</v>
      </c>
      <c r="P401">
        <f>Source!DN378</f>
        <v>0</v>
      </c>
    </row>
    <row r="402" spans="1:245" x14ac:dyDescent="0.2">
      <c r="A402">
        <v>50</v>
      </c>
      <c r="B402">
        <v>0</v>
      </c>
      <c r="C402">
        <v>0</v>
      </c>
      <c r="D402">
        <v>1</v>
      </c>
      <c r="E402">
        <v>209</v>
      </c>
      <c r="F402">
        <f>ROUND(Source!W378,O402)</f>
        <v>0</v>
      </c>
      <c r="G402" t="s">
        <v>180</v>
      </c>
      <c r="H402" t="s">
        <v>181</v>
      </c>
      <c r="K402">
        <v>209</v>
      </c>
      <c r="L402">
        <v>23</v>
      </c>
      <c r="M402">
        <v>3</v>
      </c>
      <c r="N402" t="s">
        <v>3</v>
      </c>
      <c r="O402">
        <v>2</v>
      </c>
      <c r="P402">
        <f>ROUND(Source!DO378,O402)</f>
        <v>0</v>
      </c>
    </row>
    <row r="403" spans="1:245" x14ac:dyDescent="0.2">
      <c r="A403">
        <v>50</v>
      </c>
      <c r="B403">
        <v>0</v>
      </c>
      <c r="C403">
        <v>0</v>
      </c>
      <c r="D403">
        <v>1</v>
      </c>
      <c r="E403">
        <v>233</v>
      </c>
      <c r="F403">
        <f>ROUND(Source!BD378,O403)</f>
        <v>0</v>
      </c>
      <c r="G403" t="s">
        <v>182</v>
      </c>
      <c r="H403" t="s">
        <v>183</v>
      </c>
      <c r="K403">
        <v>233</v>
      </c>
      <c r="L403">
        <v>24</v>
      </c>
      <c r="M403">
        <v>3</v>
      </c>
      <c r="N403" t="s">
        <v>3</v>
      </c>
      <c r="O403">
        <v>2</v>
      </c>
      <c r="P403">
        <f>ROUND(Source!EV378,O403)</f>
        <v>0</v>
      </c>
    </row>
    <row r="404" spans="1:245" x14ac:dyDescent="0.2">
      <c r="A404">
        <v>50</v>
      </c>
      <c r="B404">
        <v>0</v>
      </c>
      <c r="C404">
        <v>0</v>
      </c>
      <c r="D404">
        <v>1</v>
      </c>
      <c r="E404">
        <v>210</v>
      </c>
      <c r="F404">
        <f>ROUND(Source!X378,O404)</f>
        <v>0</v>
      </c>
      <c r="G404" t="s">
        <v>184</v>
      </c>
      <c r="H404" t="s">
        <v>185</v>
      </c>
      <c r="K404">
        <v>210</v>
      </c>
      <c r="L404">
        <v>25</v>
      </c>
      <c r="M404">
        <v>3</v>
      </c>
      <c r="N404" t="s">
        <v>3</v>
      </c>
      <c r="O404">
        <v>2</v>
      </c>
      <c r="P404">
        <f>ROUND(Source!DP378,O404)</f>
        <v>0</v>
      </c>
    </row>
    <row r="405" spans="1:245" x14ac:dyDescent="0.2">
      <c r="A405">
        <v>50</v>
      </c>
      <c r="B405">
        <v>0</v>
      </c>
      <c r="C405">
        <v>0</v>
      </c>
      <c r="D405">
        <v>1</v>
      </c>
      <c r="E405">
        <v>211</v>
      </c>
      <c r="F405">
        <f>ROUND(Source!Y378,O405)</f>
        <v>0</v>
      </c>
      <c r="G405" t="s">
        <v>186</v>
      </c>
      <c r="H405" t="s">
        <v>187</v>
      </c>
      <c r="K405">
        <v>211</v>
      </c>
      <c r="L405">
        <v>26</v>
      </c>
      <c r="M405">
        <v>3</v>
      </c>
      <c r="N405" t="s">
        <v>3</v>
      </c>
      <c r="O405">
        <v>2</v>
      </c>
      <c r="P405">
        <f>ROUND(Source!DQ378,O405)</f>
        <v>0</v>
      </c>
    </row>
    <row r="406" spans="1:245" x14ac:dyDescent="0.2">
      <c r="A406">
        <v>50</v>
      </c>
      <c r="B406">
        <v>0</v>
      </c>
      <c r="C406">
        <v>0</v>
      </c>
      <c r="D406">
        <v>1</v>
      </c>
      <c r="E406">
        <v>224</v>
      </c>
      <c r="F406">
        <f>ROUND(Source!AR378,O406)</f>
        <v>856.68</v>
      </c>
      <c r="G406" t="s">
        <v>188</v>
      </c>
      <c r="H406" t="s">
        <v>189</v>
      </c>
      <c r="K406">
        <v>224</v>
      </c>
      <c r="L406">
        <v>27</v>
      </c>
      <c r="M406">
        <v>3</v>
      </c>
      <c r="N406" t="s">
        <v>3</v>
      </c>
      <c r="O406">
        <v>2</v>
      </c>
      <c r="P406">
        <f>ROUND(Source!EJ378,O406)</f>
        <v>8599.7000000000007</v>
      </c>
    </row>
    <row r="408" spans="1:245" x14ac:dyDescent="0.2">
      <c r="A408">
        <v>4</v>
      </c>
      <c r="B408">
        <v>1</v>
      </c>
      <c r="D408">
        <f>ROW(A419)</f>
        <v>419</v>
      </c>
      <c r="F408" t="s">
        <v>16</v>
      </c>
      <c r="G408" t="s">
        <v>388</v>
      </c>
      <c r="H408" t="s">
        <v>3</v>
      </c>
      <c r="I408">
        <v>0</v>
      </c>
      <c r="K408">
        <v>0</v>
      </c>
      <c r="U408" t="s">
        <v>3</v>
      </c>
      <c r="V408">
        <v>0</v>
      </c>
      <c r="AB408" t="s">
        <v>3</v>
      </c>
      <c r="AC408" t="s">
        <v>3</v>
      </c>
      <c r="AD408" t="s">
        <v>3</v>
      </c>
      <c r="AE408" t="s">
        <v>3</v>
      </c>
      <c r="AF408" t="s">
        <v>3</v>
      </c>
      <c r="AG408" t="s">
        <v>3</v>
      </c>
      <c r="AP408" t="s">
        <v>3</v>
      </c>
      <c r="AQ408" t="s">
        <v>3</v>
      </c>
      <c r="AR408" t="s">
        <v>3</v>
      </c>
      <c r="AZ408" t="s">
        <v>3</v>
      </c>
      <c r="BB408" t="s">
        <v>3</v>
      </c>
      <c r="BC408" t="s">
        <v>3</v>
      </c>
      <c r="BD408" t="s">
        <v>3</v>
      </c>
      <c r="BE408" t="s">
        <v>3</v>
      </c>
      <c r="BF408" t="s">
        <v>3</v>
      </c>
      <c r="BG408" t="s">
        <v>3</v>
      </c>
      <c r="BH408" t="s">
        <v>3</v>
      </c>
      <c r="BI408" t="s">
        <v>3</v>
      </c>
      <c r="BJ408" t="s">
        <v>3</v>
      </c>
      <c r="BK408" t="s">
        <v>3</v>
      </c>
      <c r="BL408" t="s">
        <v>3</v>
      </c>
      <c r="BM408" t="s">
        <v>3</v>
      </c>
      <c r="BN408" t="s">
        <v>3</v>
      </c>
      <c r="BO408" t="s">
        <v>3</v>
      </c>
      <c r="BP408" t="s">
        <v>3</v>
      </c>
      <c r="BX408">
        <v>0</v>
      </c>
      <c r="CJ408">
        <v>0</v>
      </c>
    </row>
    <row r="410" spans="1:245" x14ac:dyDescent="0.2">
      <c r="A410">
        <v>52</v>
      </c>
      <c r="B410">
        <f t="shared" ref="B410:G410" si="296">B419</f>
        <v>1</v>
      </c>
      <c r="C410">
        <f t="shared" si="296"/>
        <v>4</v>
      </c>
      <c r="D410">
        <f t="shared" si="296"/>
        <v>408</v>
      </c>
      <c r="E410">
        <f t="shared" si="296"/>
        <v>0</v>
      </c>
      <c r="F410" t="str">
        <f t="shared" si="296"/>
        <v>Новый раздел</v>
      </c>
      <c r="G410" t="str">
        <f t="shared" si="296"/>
        <v>Перевозка и размещение мусора</v>
      </c>
      <c r="O410">
        <f t="shared" ref="O410:AT410" si="297">O419</f>
        <v>3341.75</v>
      </c>
      <c r="P410">
        <f t="shared" si="297"/>
        <v>0</v>
      </c>
      <c r="Q410">
        <f t="shared" si="297"/>
        <v>3341.75</v>
      </c>
      <c r="R410">
        <f t="shared" si="297"/>
        <v>0</v>
      </c>
      <c r="S410">
        <f t="shared" si="297"/>
        <v>0</v>
      </c>
      <c r="T410">
        <f t="shared" si="297"/>
        <v>0</v>
      </c>
      <c r="U410">
        <f t="shared" si="297"/>
        <v>0</v>
      </c>
      <c r="V410">
        <f t="shared" si="297"/>
        <v>0</v>
      </c>
      <c r="W410">
        <f t="shared" si="297"/>
        <v>0</v>
      </c>
      <c r="X410">
        <f t="shared" si="297"/>
        <v>0</v>
      </c>
      <c r="Y410">
        <f t="shared" si="297"/>
        <v>0</v>
      </c>
      <c r="Z410">
        <f t="shared" si="297"/>
        <v>0</v>
      </c>
      <c r="AA410">
        <f t="shared" si="297"/>
        <v>0</v>
      </c>
      <c r="AB410">
        <f t="shared" si="297"/>
        <v>3341.75</v>
      </c>
      <c r="AC410">
        <f t="shared" si="297"/>
        <v>0</v>
      </c>
      <c r="AD410">
        <f t="shared" si="297"/>
        <v>3341.75</v>
      </c>
      <c r="AE410">
        <f t="shared" si="297"/>
        <v>0</v>
      </c>
      <c r="AF410">
        <f t="shared" si="297"/>
        <v>0</v>
      </c>
      <c r="AG410">
        <f t="shared" si="297"/>
        <v>0</v>
      </c>
      <c r="AH410">
        <f t="shared" si="297"/>
        <v>0</v>
      </c>
      <c r="AI410">
        <f t="shared" si="297"/>
        <v>0</v>
      </c>
      <c r="AJ410">
        <f t="shared" si="297"/>
        <v>0</v>
      </c>
      <c r="AK410">
        <f t="shared" si="297"/>
        <v>0</v>
      </c>
      <c r="AL410">
        <f t="shared" si="297"/>
        <v>0</v>
      </c>
      <c r="AM410">
        <f t="shared" si="297"/>
        <v>0</v>
      </c>
      <c r="AN410">
        <f t="shared" si="297"/>
        <v>0</v>
      </c>
      <c r="AO410">
        <f t="shared" si="297"/>
        <v>0</v>
      </c>
      <c r="AP410">
        <f t="shared" si="297"/>
        <v>0</v>
      </c>
      <c r="AQ410">
        <f t="shared" si="297"/>
        <v>0</v>
      </c>
      <c r="AR410">
        <f t="shared" si="297"/>
        <v>3341.75</v>
      </c>
      <c r="AS410">
        <f t="shared" si="297"/>
        <v>0</v>
      </c>
      <c r="AT410">
        <f t="shared" si="297"/>
        <v>0</v>
      </c>
      <c r="AU410">
        <f t="shared" ref="AU410:BZ410" si="298">AU419</f>
        <v>3341.75</v>
      </c>
      <c r="AV410">
        <f t="shared" si="298"/>
        <v>0</v>
      </c>
      <c r="AW410">
        <f t="shared" si="298"/>
        <v>0</v>
      </c>
      <c r="AX410">
        <f t="shared" si="298"/>
        <v>0</v>
      </c>
      <c r="AY410">
        <f t="shared" si="298"/>
        <v>0</v>
      </c>
      <c r="AZ410">
        <f t="shared" si="298"/>
        <v>0</v>
      </c>
      <c r="BA410">
        <f t="shared" si="298"/>
        <v>0</v>
      </c>
      <c r="BB410">
        <f t="shared" si="298"/>
        <v>0</v>
      </c>
      <c r="BC410">
        <f t="shared" si="298"/>
        <v>0</v>
      </c>
      <c r="BD410">
        <f t="shared" si="298"/>
        <v>0</v>
      </c>
      <c r="BE410">
        <f t="shared" si="298"/>
        <v>0</v>
      </c>
      <c r="BF410">
        <f t="shared" si="298"/>
        <v>0</v>
      </c>
      <c r="BG410">
        <f t="shared" si="298"/>
        <v>0</v>
      </c>
      <c r="BH410">
        <f t="shared" si="298"/>
        <v>0</v>
      </c>
      <c r="BI410">
        <f t="shared" si="298"/>
        <v>0</v>
      </c>
      <c r="BJ410">
        <f t="shared" si="298"/>
        <v>0</v>
      </c>
      <c r="BK410">
        <f t="shared" si="298"/>
        <v>0</v>
      </c>
      <c r="BL410">
        <f t="shared" si="298"/>
        <v>0</v>
      </c>
      <c r="BM410">
        <f t="shared" si="298"/>
        <v>0</v>
      </c>
      <c r="BN410">
        <f t="shared" si="298"/>
        <v>0</v>
      </c>
      <c r="BO410">
        <f t="shared" si="298"/>
        <v>0</v>
      </c>
      <c r="BP410">
        <f t="shared" si="298"/>
        <v>0</v>
      </c>
      <c r="BQ410">
        <f t="shared" si="298"/>
        <v>0</v>
      </c>
      <c r="BR410">
        <f t="shared" si="298"/>
        <v>0</v>
      </c>
      <c r="BS410">
        <f t="shared" si="298"/>
        <v>0</v>
      </c>
      <c r="BT410">
        <f t="shared" si="298"/>
        <v>0</v>
      </c>
      <c r="BU410">
        <f t="shared" si="298"/>
        <v>0</v>
      </c>
      <c r="BV410">
        <f t="shared" si="298"/>
        <v>0</v>
      </c>
      <c r="BW410">
        <f t="shared" si="298"/>
        <v>0</v>
      </c>
      <c r="BX410">
        <f t="shared" si="298"/>
        <v>0</v>
      </c>
      <c r="BY410">
        <f t="shared" si="298"/>
        <v>0</v>
      </c>
      <c r="BZ410">
        <f t="shared" si="298"/>
        <v>0</v>
      </c>
      <c r="CA410">
        <f t="shared" ref="CA410:DF410" si="299">CA419</f>
        <v>3341.75</v>
      </c>
      <c r="CB410">
        <f t="shared" si="299"/>
        <v>0</v>
      </c>
      <c r="CC410">
        <f t="shared" si="299"/>
        <v>0</v>
      </c>
      <c r="CD410">
        <f t="shared" si="299"/>
        <v>3341.75</v>
      </c>
      <c r="CE410">
        <f t="shared" si="299"/>
        <v>0</v>
      </c>
      <c r="CF410">
        <f t="shared" si="299"/>
        <v>0</v>
      </c>
      <c r="CG410">
        <f t="shared" si="299"/>
        <v>0</v>
      </c>
      <c r="CH410">
        <f t="shared" si="299"/>
        <v>0</v>
      </c>
      <c r="CI410">
        <f t="shared" si="299"/>
        <v>0</v>
      </c>
      <c r="CJ410">
        <f t="shared" si="299"/>
        <v>0</v>
      </c>
      <c r="CK410">
        <f t="shared" si="299"/>
        <v>0</v>
      </c>
      <c r="CL410">
        <f t="shared" si="299"/>
        <v>0</v>
      </c>
      <c r="CM410">
        <f t="shared" si="299"/>
        <v>0</v>
      </c>
      <c r="CN410">
        <f t="shared" si="299"/>
        <v>0</v>
      </c>
      <c r="CO410">
        <f t="shared" si="299"/>
        <v>0</v>
      </c>
      <c r="CP410">
        <f t="shared" si="299"/>
        <v>0</v>
      </c>
      <c r="CQ410">
        <f t="shared" si="299"/>
        <v>0</v>
      </c>
      <c r="CR410">
        <f t="shared" si="299"/>
        <v>0</v>
      </c>
      <c r="CS410">
        <f t="shared" si="299"/>
        <v>0</v>
      </c>
      <c r="CT410">
        <f t="shared" si="299"/>
        <v>0</v>
      </c>
      <c r="CU410">
        <f t="shared" si="299"/>
        <v>0</v>
      </c>
      <c r="CV410">
        <f t="shared" si="299"/>
        <v>0</v>
      </c>
      <c r="CW410">
        <f t="shared" si="299"/>
        <v>0</v>
      </c>
      <c r="CX410">
        <f t="shared" si="299"/>
        <v>0</v>
      </c>
      <c r="CY410">
        <f t="shared" si="299"/>
        <v>0</v>
      </c>
      <c r="CZ410">
        <f t="shared" si="299"/>
        <v>0</v>
      </c>
      <c r="DA410">
        <f t="shared" si="299"/>
        <v>0</v>
      </c>
      <c r="DB410">
        <f t="shared" si="299"/>
        <v>0</v>
      </c>
      <c r="DC410">
        <f t="shared" si="299"/>
        <v>0</v>
      </c>
      <c r="DD410">
        <f t="shared" si="299"/>
        <v>0</v>
      </c>
      <c r="DE410">
        <f t="shared" si="299"/>
        <v>0</v>
      </c>
      <c r="DF410">
        <f t="shared" si="299"/>
        <v>0</v>
      </c>
      <c r="DG410">
        <f t="shared" ref="DG410:EL410" si="300">DG419</f>
        <v>29219.08</v>
      </c>
      <c r="DH410">
        <f t="shared" si="300"/>
        <v>0</v>
      </c>
      <c r="DI410">
        <f t="shared" si="300"/>
        <v>29219.08</v>
      </c>
      <c r="DJ410">
        <f t="shared" si="300"/>
        <v>0</v>
      </c>
      <c r="DK410">
        <f t="shared" si="300"/>
        <v>0</v>
      </c>
      <c r="DL410">
        <f t="shared" si="300"/>
        <v>0</v>
      </c>
      <c r="DM410">
        <f t="shared" si="300"/>
        <v>0</v>
      </c>
      <c r="DN410">
        <f t="shared" si="300"/>
        <v>0</v>
      </c>
      <c r="DO410">
        <f t="shared" si="300"/>
        <v>0</v>
      </c>
      <c r="DP410">
        <f t="shared" si="300"/>
        <v>0</v>
      </c>
      <c r="DQ410">
        <f t="shared" si="300"/>
        <v>0</v>
      </c>
      <c r="DR410">
        <f t="shared" si="300"/>
        <v>0</v>
      </c>
      <c r="DS410">
        <f t="shared" si="300"/>
        <v>0</v>
      </c>
      <c r="DT410">
        <f t="shared" si="300"/>
        <v>29219.08</v>
      </c>
      <c r="DU410">
        <f t="shared" si="300"/>
        <v>0</v>
      </c>
      <c r="DV410">
        <f t="shared" si="300"/>
        <v>29219.08</v>
      </c>
      <c r="DW410">
        <f t="shared" si="300"/>
        <v>0</v>
      </c>
      <c r="DX410">
        <f t="shared" si="300"/>
        <v>0</v>
      </c>
      <c r="DY410">
        <f t="shared" si="300"/>
        <v>0</v>
      </c>
      <c r="DZ410">
        <f t="shared" si="300"/>
        <v>0</v>
      </c>
      <c r="EA410">
        <f t="shared" si="300"/>
        <v>0</v>
      </c>
      <c r="EB410">
        <f t="shared" si="300"/>
        <v>0</v>
      </c>
      <c r="EC410">
        <f t="shared" si="300"/>
        <v>0</v>
      </c>
      <c r="ED410">
        <f t="shared" si="300"/>
        <v>0</v>
      </c>
      <c r="EE410">
        <f t="shared" si="300"/>
        <v>0</v>
      </c>
      <c r="EF410">
        <f t="shared" si="300"/>
        <v>0</v>
      </c>
      <c r="EG410">
        <f t="shared" si="300"/>
        <v>0</v>
      </c>
      <c r="EH410">
        <f t="shared" si="300"/>
        <v>0</v>
      </c>
      <c r="EI410">
        <f t="shared" si="300"/>
        <v>0</v>
      </c>
      <c r="EJ410">
        <f t="shared" si="300"/>
        <v>29219.08</v>
      </c>
      <c r="EK410">
        <f t="shared" si="300"/>
        <v>0</v>
      </c>
      <c r="EL410">
        <f t="shared" si="300"/>
        <v>0</v>
      </c>
      <c r="EM410">
        <f t="shared" ref="EM410:FR410" si="301">EM419</f>
        <v>29219.08</v>
      </c>
      <c r="EN410">
        <f t="shared" si="301"/>
        <v>0</v>
      </c>
      <c r="EO410">
        <f t="shared" si="301"/>
        <v>0</v>
      </c>
      <c r="EP410">
        <f t="shared" si="301"/>
        <v>0</v>
      </c>
      <c r="EQ410">
        <f t="shared" si="301"/>
        <v>0</v>
      </c>
      <c r="ER410">
        <f t="shared" si="301"/>
        <v>0</v>
      </c>
      <c r="ES410">
        <f t="shared" si="301"/>
        <v>0</v>
      </c>
      <c r="ET410">
        <f t="shared" si="301"/>
        <v>0</v>
      </c>
      <c r="EU410">
        <f t="shared" si="301"/>
        <v>0</v>
      </c>
      <c r="EV410">
        <f t="shared" si="301"/>
        <v>0</v>
      </c>
      <c r="EW410">
        <f t="shared" si="301"/>
        <v>0</v>
      </c>
      <c r="EX410">
        <f t="shared" si="301"/>
        <v>0</v>
      </c>
      <c r="EY410">
        <f t="shared" si="301"/>
        <v>0</v>
      </c>
      <c r="EZ410">
        <f t="shared" si="301"/>
        <v>0</v>
      </c>
      <c r="FA410">
        <f t="shared" si="301"/>
        <v>0</v>
      </c>
      <c r="FB410">
        <f t="shared" si="301"/>
        <v>0</v>
      </c>
      <c r="FC410">
        <f t="shared" si="301"/>
        <v>0</v>
      </c>
      <c r="FD410">
        <f t="shared" si="301"/>
        <v>0</v>
      </c>
      <c r="FE410">
        <f t="shared" si="301"/>
        <v>0</v>
      </c>
      <c r="FF410">
        <f t="shared" si="301"/>
        <v>0</v>
      </c>
      <c r="FG410">
        <f t="shared" si="301"/>
        <v>0</v>
      </c>
      <c r="FH410">
        <f t="shared" si="301"/>
        <v>0</v>
      </c>
      <c r="FI410">
        <f t="shared" si="301"/>
        <v>0</v>
      </c>
      <c r="FJ410">
        <f t="shared" si="301"/>
        <v>0</v>
      </c>
      <c r="FK410">
        <f t="shared" si="301"/>
        <v>0</v>
      </c>
      <c r="FL410">
        <f t="shared" si="301"/>
        <v>0</v>
      </c>
      <c r="FM410">
        <f t="shared" si="301"/>
        <v>0</v>
      </c>
      <c r="FN410">
        <f t="shared" si="301"/>
        <v>0</v>
      </c>
      <c r="FO410">
        <f t="shared" si="301"/>
        <v>0</v>
      </c>
      <c r="FP410">
        <f t="shared" si="301"/>
        <v>0</v>
      </c>
      <c r="FQ410">
        <f t="shared" si="301"/>
        <v>0</v>
      </c>
      <c r="FR410">
        <f t="shared" si="301"/>
        <v>0</v>
      </c>
      <c r="FS410">
        <f t="shared" ref="FS410:GX410" si="302">FS419</f>
        <v>29219.08</v>
      </c>
      <c r="FT410">
        <f t="shared" si="302"/>
        <v>0</v>
      </c>
      <c r="FU410">
        <f t="shared" si="302"/>
        <v>0</v>
      </c>
      <c r="FV410">
        <f t="shared" si="302"/>
        <v>29219.08</v>
      </c>
      <c r="FW410">
        <f t="shared" si="302"/>
        <v>0</v>
      </c>
      <c r="FX410">
        <f t="shared" si="302"/>
        <v>0</v>
      </c>
      <c r="FY410">
        <f t="shared" si="302"/>
        <v>0</v>
      </c>
      <c r="FZ410">
        <f t="shared" si="302"/>
        <v>0</v>
      </c>
      <c r="GA410">
        <f t="shared" si="302"/>
        <v>0</v>
      </c>
      <c r="GB410">
        <f t="shared" si="302"/>
        <v>0</v>
      </c>
      <c r="GC410">
        <f t="shared" si="302"/>
        <v>0</v>
      </c>
      <c r="GD410">
        <f t="shared" si="302"/>
        <v>0</v>
      </c>
      <c r="GE410">
        <f t="shared" si="302"/>
        <v>0</v>
      </c>
      <c r="GF410">
        <f t="shared" si="302"/>
        <v>0</v>
      </c>
      <c r="GG410">
        <f t="shared" si="302"/>
        <v>0</v>
      </c>
      <c r="GH410">
        <f t="shared" si="302"/>
        <v>0</v>
      </c>
      <c r="GI410">
        <f t="shared" si="302"/>
        <v>0</v>
      </c>
      <c r="GJ410">
        <f t="shared" si="302"/>
        <v>0</v>
      </c>
      <c r="GK410">
        <f t="shared" si="302"/>
        <v>0</v>
      </c>
      <c r="GL410">
        <f t="shared" si="302"/>
        <v>0</v>
      </c>
      <c r="GM410">
        <f t="shared" si="302"/>
        <v>0</v>
      </c>
      <c r="GN410">
        <f t="shared" si="302"/>
        <v>0</v>
      </c>
      <c r="GO410">
        <f t="shared" si="302"/>
        <v>0</v>
      </c>
      <c r="GP410">
        <f t="shared" si="302"/>
        <v>0</v>
      </c>
      <c r="GQ410">
        <f t="shared" si="302"/>
        <v>0</v>
      </c>
      <c r="GR410">
        <f t="shared" si="302"/>
        <v>0</v>
      </c>
      <c r="GS410">
        <f t="shared" si="302"/>
        <v>0</v>
      </c>
      <c r="GT410">
        <f t="shared" si="302"/>
        <v>0</v>
      </c>
      <c r="GU410">
        <f t="shared" si="302"/>
        <v>0</v>
      </c>
      <c r="GV410">
        <f t="shared" si="302"/>
        <v>0</v>
      </c>
      <c r="GW410">
        <f t="shared" si="302"/>
        <v>0</v>
      </c>
      <c r="GX410">
        <f t="shared" si="302"/>
        <v>0</v>
      </c>
    </row>
    <row r="412" spans="1:245" x14ac:dyDescent="0.2">
      <c r="A412">
        <v>17</v>
      </c>
      <c r="B412">
        <v>1</v>
      </c>
      <c r="C412">
        <f>ROW(SmtRes!A279)</f>
        <v>279</v>
      </c>
      <c r="D412">
        <f>ROW(EtalonRes!A271)</f>
        <v>271</v>
      </c>
      <c r="E412" t="s">
        <v>389</v>
      </c>
      <c r="F412" t="s">
        <v>390</v>
      </c>
      <c r="G412" t="s">
        <v>391</v>
      </c>
      <c r="H412" t="s">
        <v>122</v>
      </c>
      <c r="I412">
        <f>ROUND((((0.72+11.88)*18)/18*4)/2,9)</f>
        <v>25.2</v>
      </c>
      <c r="J412">
        <v>0</v>
      </c>
      <c r="O412">
        <f t="shared" ref="O412:O417" si="303">ROUND(CP412,2)</f>
        <v>1431.36</v>
      </c>
      <c r="P412">
        <f t="shared" ref="P412:P417" si="304">ROUND((ROUND((AC412*AW412*I412),2)*BC412),2)</f>
        <v>0</v>
      </c>
      <c r="Q412">
        <f t="shared" ref="Q412:Q417" si="305">(ROUND((ROUND(((ET412)*AV412*I412),2)*BB412),2)+ROUND((ROUND(((AE412-(EU412))*AV412*I412),2)*BS412),2))</f>
        <v>1431.36</v>
      </c>
      <c r="R412">
        <f t="shared" ref="R412:R417" si="306">ROUND((ROUND((AE412*AV412*I412),2)*BS412),2)</f>
        <v>0</v>
      </c>
      <c r="S412">
        <f t="shared" ref="S412:S417" si="307">ROUND((ROUND((AF412*AV412*I412),2)*BA412),2)</f>
        <v>0</v>
      </c>
      <c r="T412">
        <f t="shared" ref="T412:T417" si="308">ROUND(CU412*I412,2)</f>
        <v>0</v>
      </c>
      <c r="U412">
        <f t="shared" ref="U412:U417" si="309">CV412*I412</f>
        <v>0</v>
      </c>
      <c r="V412">
        <f t="shared" ref="V412:V417" si="310">CW412*I412</f>
        <v>0</v>
      </c>
      <c r="W412">
        <f t="shared" ref="W412:W417" si="311">ROUND(CX412*I412,2)</f>
        <v>0</v>
      </c>
      <c r="X412">
        <f t="shared" ref="X412:Y417" si="312">ROUND(CY412,2)</f>
        <v>0</v>
      </c>
      <c r="Y412">
        <f t="shared" si="312"/>
        <v>0</v>
      </c>
      <c r="AA412">
        <v>53286459</v>
      </c>
      <c r="AB412">
        <f t="shared" ref="AB412:AB417" si="313">ROUND((AC412+AD412+AF412),6)</f>
        <v>56.8</v>
      </c>
      <c r="AC412">
        <f t="shared" ref="AC412:AC417" si="314">ROUND((ES412),6)</f>
        <v>0</v>
      </c>
      <c r="AD412">
        <f t="shared" ref="AD412:AD417" si="315">ROUND((((ET412)-(EU412))+AE412),6)</f>
        <v>56.8</v>
      </c>
      <c r="AE412">
        <f t="shared" ref="AE412:AF417" si="316">ROUND((EU412),6)</f>
        <v>0</v>
      </c>
      <c r="AF412">
        <f t="shared" si="316"/>
        <v>0</v>
      </c>
      <c r="AG412">
        <f t="shared" ref="AG412:AG417" si="317">ROUND((AP412),6)</f>
        <v>0</v>
      </c>
      <c r="AH412">
        <f t="shared" ref="AH412:AI417" si="318">(EW412)</f>
        <v>0</v>
      </c>
      <c r="AI412">
        <f t="shared" si="318"/>
        <v>0</v>
      </c>
      <c r="AJ412">
        <f t="shared" ref="AJ412:AJ417" si="319">(AS412)</f>
        <v>0</v>
      </c>
      <c r="AK412">
        <v>56.8</v>
      </c>
      <c r="AL412">
        <v>0</v>
      </c>
      <c r="AM412">
        <v>56.8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1</v>
      </c>
      <c r="AW412">
        <v>1</v>
      </c>
      <c r="AZ412">
        <v>1</v>
      </c>
      <c r="BA412">
        <v>1</v>
      </c>
      <c r="BB412">
        <v>1</v>
      </c>
      <c r="BC412">
        <v>1</v>
      </c>
      <c r="BD412" t="s">
        <v>3</v>
      </c>
      <c r="BE412" t="s">
        <v>3</v>
      </c>
      <c r="BF412" t="s">
        <v>3</v>
      </c>
      <c r="BG412" t="s">
        <v>3</v>
      </c>
      <c r="BH412">
        <v>0</v>
      </c>
      <c r="BI412">
        <v>4</v>
      </c>
      <c r="BJ412" t="s">
        <v>392</v>
      </c>
      <c r="BM412">
        <v>1113</v>
      </c>
      <c r="BN412">
        <v>0</v>
      </c>
      <c r="BO412" t="s">
        <v>3</v>
      </c>
      <c r="BP412">
        <v>0</v>
      </c>
      <c r="BQ412">
        <v>150</v>
      </c>
      <c r="BR412">
        <v>0</v>
      </c>
      <c r="BS412">
        <v>1</v>
      </c>
      <c r="BT412">
        <v>1</v>
      </c>
      <c r="BU412">
        <v>1</v>
      </c>
      <c r="BV412">
        <v>1</v>
      </c>
      <c r="BW412">
        <v>1</v>
      </c>
      <c r="BX412">
        <v>1</v>
      </c>
      <c r="BY412" t="s">
        <v>3</v>
      </c>
      <c r="BZ412">
        <v>0</v>
      </c>
      <c r="CA412">
        <v>0</v>
      </c>
      <c r="CE412">
        <v>30</v>
      </c>
      <c r="CF412">
        <v>0</v>
      </c>
      <c r="CG412">
        <v>0</v>
      </c>
      <c r="CM412">
        <v>0</v>
      </c>
      <c r="CN412" t="s">
        <v>3</v>
      </c>
      <c r="CO412">
        <v>0</v>
      </c>
      <c r="CP412">
        <f t="shared" ref="CP412:CP417" si="320">(P412+Q412+S412)</f>
        <v>1431.36</v>
      </c>
      <c r="CQ412">
        <f t="shared" ref="CQ412:CQ417" si="321">ROUND((ROUND((AC412*AW412*1),2)*BC412),2)</f>
        <v>0</v>
      </c>
      <c r="CR412">
        <f t="shared" ref="CR412:CR417" si="322">(ROUND((ROUND(((ET412)*AV412*1),2)*BB412),2)+ROUND((ROUND(((AE412-(EU412))*AV412*1),2)*BS412),2))</f>
        <v>56.8</v>
      </c>
      <c r="CS412">
        <f t="shared" ref="CS412:CS417" si="323">ROUND((ROUND((AE412*AV412*1),2)*BS412),2)</f>
        <v>0</v>
      </c>
      <c r="CT412">
        <f t="shared" ref="CT412:CT417" si="324">ROUND((ROUND((AF412*AV412*1),2)*BA412),2)</f>
        <v>0</v>
      </c>
      <c r="CU412">
        <f t="shared" ref="CU412:CU417" si="325">AG412</f>
        <v>0</v>
      </c>
      <c r="CV412">
        <f t="shared" ref="CV412:CV417" si="326">(AH412*AV412)</f>
        <v>0</v>
      </c>
      <c r="CW412">
        <f t="shared" ref="CW412:CX417" si="327">AI412</f>
        <v>0</v>
      </c>
      <c r="CX412">
        <f t="shared" si="327"/>
        <v>0</v>
      </c>
      <c r="CY412">
        <f>((S412*BZ412)/100)</f>
        <v>0</v>
      </c>
      <c r="CZ412">
        <f>((S412*CA412)/100)</f>
        <v>0</v>
      </c>
      <c r="DC412" t="s">
        <v>3</v>
      </c>
      <c r="DD412" t="s">
        <v>3</v>
      </c>
      <c r="DE412" t="s">
        <v>3</v>
      </c>
      <c r="DF412" t="s">
        <v>3</v>
      </c>
      <c r="DG412" t="s">
        <v>3</v>
      </c>
      <c r="DH412" t="s">
        <v>3</v>
      </c>
      <c r="DI412" t="s">
        <v>3</v>
      </c>
      <c r="DJ412" t="s">
        <v>3</v>
      </c>
      <c r="DK412" t="s">
        <v>3</v>
      </c>
      <c r="DL412" t="s">
        <v>3</v>
      </c>
      <c r="DM412" t="s">
        <v>3</v>
      </c>
      <c r="DN412">
        <v>0</v>
      </c>
      <c r="DO412">
        <v>0</v>
      </c>
      <c r="DP412">
        <v>1</v>
      </c>
      <c r="DQ412">
        <v>1</v>
      </c>
      <c r="DU412">
        <v>1009</v>
      </c>
      <c r="DV412" t="s">
        <v>122</v>
      </c>
      <c r="DW412" t="s">
        <v>122</v>
      </c>
      <c r="DX412">
        <v>1000</v>
      </c>
      <c r="EE412">
        <v>52539733</v>
      </c>
      <c r="EF412">
        <v>150</v>
      </c>
      <c r="EG412" t="s">
        <v>379</v>
      </c>
      <c r="EH412">
        <v>0</v>
      </c>
      <c r="EI412" t="s">
        <v>3</v>
      </c>
      <c r="EJ412">
        <v>4</v>
      </c>
      <c r="EK412">
        <v>1113</v>
      </c>
      <c r="EL412" t="s">
        <v>386</v>
      </c>
      <c r="EM412" t="s">
        <v>387</v>
      </c>
      <c r="EO412" t="s">
        <v>3</v>
      </c>
      <c r="EQ412">
        <v>131072</v>
      </c>
      <c r="ER412">
        <v>56.8</v>
      </c>
      <c r="ES412">
        <v>0</v>
      </c>
      <c r="ET412">
        <v>56.8</v>
      </c>
      <c r="EU412">
        <v>0</v>
      </c>
      <c r="EV412">
        <v>0</v>
      </c>
      <c r="EW412">
        <v>0</v>
      </c>
      <c r="EX412">
        <v>0</v>
      </c>
      <c r="EY412">
        <v>0</v>
      </c>
      <c r="FQ412">
        <v>0</v>
      </c>
      <c r="FR412">
        <f t="shared" ref="FR412:FR417" si="328">ROUND(IF(AND(BH412=3,BI412=3),P412,0),2)</f>
        <v>0</v>
      </c>
      <c r="FS412">
        <v>0</v>
      </c>
      <c r="FX412">
        <v>0</v>
      </c>
      <c r="FY412">
        <v>0</v>
      </c>
      <c r="GA412" t="s">
        <v>3</v>
      </c>
      <c r="GD412">
        <v>1</v>
      </c>
      <c r="GF412">
        <v>-915290513</v>
      </c>
      <c r="GG412">
        <v>2</v>
      </c>
      <c r="GH412">
        <v>1</v>
      </c>
      <c r="GI412">
        <v>-2</v>
      </c>
      <c r="GJ412">
        <v>0</v>
      </c>
      <c r="GK412">
        <v>0</v>
      </c>
      <c r="GL412">
        <f t="shared" ref="GL412:GL417" si="329">ROUND(IF(AND(BH412=3,BI412=3,FS412&lt;&gt;0),P412,0),2)</f>
        <v>0</v>
      </c>
      <c r="GM412">
        <f>ROUND(O412+X412+Y412,2)+GX412</f>
        <v>1431.36</v>
      </c>
      <c r="GN412">
        <f>IF(OR(BI412=0,BI412=1),ROUND(O412+X412+Y412,2),0)</f>
        <v>0</v>
      </c>
      <c r="GO412">
        <f>IF(BI412=2,ROUND(O412+X412+Y412,2),0)</f>
        <v>0</v>
      </c>
      <c r="GP412">
        <f>IF(BI412=4,ROUND(O412+X412+Y412,2)+GX412,0)</f>
        <v>1431.36</v>
      </c>
      <c r="GR412">
        <v>0</v>
      </c>
      <c r="GS412">
        <v>3</v>
      </c>
      <c r="GT412">
        <v>0</v>
      </c>
      <c r="GU412" t="s">
        <v>3</v>
      </c>
      <c r="GV412">
        <f t="shared" ref="GV412:GV417" si="330">ROUND((GT412),6)</f>
        <v>0</v>
      </c>
      <c r="GW412">
        <v>1</v>
      </c>
      <c r="GX412">
        <f t="shared" ref="GX412:GX417" si="331">ROUND(HC412*I412,2)</f>
        <v>0</v>
      </c>
      <c r="HA412">
        <v>0</v>
      </c>
      <c r="HB412">
        <v>0</v>
      </c>
      <c r="HC412">
        <f t="shared" ref="HC412:HC417" si="332">GV412*GW412</f>
        <v>0</v>
      </c>
      <c r="HE412" t="s">
        <v>3</v>
      </c>
      <c r="HF412" t="s">
        <v>3</v>
      </c>
      <c r="IK412">
        <v>0</v>
      </c>
    </row>
    <row r="413" spans="1:245" x14ac:dyDescent="0.2">
      <c r="A413">
        <v>17</v>
      </c>
      <c r="B413">
        <v>1</v>
      </c>
      <c r="C413">
        <f>ROW(SmtRes!A280)</f>
        <v>280</v>
      </c>
      <c r="D413">
        <f>ROW(EtalonRes!A272)</f>
        <v>272</v>
      </c>
      <c r="E413" t="s">
        <v>389</v>
      </c>
      <c r="F413" t="s">
        <v>390</v>
      </c>
      <c r="G413" t="s">
        <v>391</v>
      </c>
      <c r="H413" t="s">
        <v>122</v>
      </c>
      <c r="I413">
        <f>ROUND((((0.72+11.88)*18)/18*4)/2,9)</f>
        <v>25.2</v>
      </c>
      <c r="J413">
        <v>0</v>
      </c>
      <c r="O413">
        <f t="shared" si="303"/>
        <v>14642.81</v>
      </c>
      <c r="P413">
        <f t="shared" si="304"/>
        <v>0</v>
      </c>
      <c r="Q413">
        <f t="shared" si="305"/>
        <v>14642.81</v>
      </c>
      <c r="R413">
        <f t="shared" si="306"/>
        <v>0</v>
      </c>
      <c r="S413">
        <f t="shared" si="307"/>
        <v>0</v>
      </c>
      <c r="T413">
        <f t="shared" si="308"/>
        <v>0</v>
      </c>
      <c r="U413">
        <f t="shared" si="309"/>
        <v>0</v>
      </c>
      <c r="V413">
        <f t="shared" si="310"/>
        <v>0</v>
      </c>
      <c r="W413">
        <f t="shared" si="311"/>
        <v>0</v>
      </c>
      <c r="X413">
        <f t="shared" si="312"/>
        <v>0</v>
      </c>
      <c r="Y413">
        <f t="shared" si="312"/>
        <v>0</v>
      </c>
      <c r="AA413">
        <v>53286460</v>
      </c>
      <c r="AB413">
        <f t="shared" si="313"/>
        <v>56.8</v>
      </c>
      <c r="AC413">
        <f t="shared" si="314"/>
        <v>0</v>
      </c>
      <c r="AD413">
        <f t="shared" si="315"/>
        <v>56.8</v>
      </c>
      <c r="AE413">
        <f t="shared" si="316"/>
        <v>0</v>
      </c>
      <c r="AF413">
        <f t="shared" si="316"/>
        <v>0</v>
      </c>
      <c r="AG413">
        <f t="shared" si="317"/>
        <v>0</v>
      </c>
      <c r="AH413">
        <f t="shared" si="318"/>
        <v>0</v>
      </c>
      <c r="AI413">
        <f t="shared" si="318"/>
        <v>0</v>
      </c>
      <c r="AJ413">
        <f t="shared" si="319"/>
        <v>0</v>
      </c>
      <c r="AK413">
        <v>56.8</v>
      </c>
      <c r="AL413">
        <v>0</v>
      </c>
      <c r="AM413">
        <v>56.8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93</v>
      </c>
      <c r="AU413">
        <v>64</v>
      </c>
      <c r="AV413">
        <v>1</v>
      </c>
      <c r="AW413">
        <v>1</v>
      </c>
      <c r="AZ413">
        <v>1</v>
      </c>
      <c r="BA413">
        <v>1</v>
      </c>
      <c r="BB413">
        <v>10.23</v>
      </c>
      <c r="BC413">
        <v>1</v>
      </c>
      <c r="BD413" t="s">
        <v>3</v>
      </c>
      <c r="BE413" t="s">
        <v>3</v>
      </c>
      <c r="BF413" t="s">
        <v>3</v>
      </c>
      <c r="BG413" t="s">
        <v>3</v>
      </c>
      <c r="BH413">
        <v>0</v>
      </c>
      <c r="BI413">
        <v>4</v>
      </c>
      <c r="BJ413" t="s">
        <v>392</v>
      </c>
      <c r="BM413">
        <v>1113</v>
      </c>
      <c r="BN413">
        <v>0</v>
      </c>
      <c r="BO413" t="s">
        <v>390</v>
      </c>
      <c r="BP413">
        <v>1</v>
      </c>
      <c r="BQ413">
        <v>150</v>
      </c>
      <c r="BR413">
        <v>0</v>
      </c>
      <c r="BS413">
        <v>1</v>
      </c>
      <c r="BT413">
        <v>1</v>
      </c>
      <c r="BU413">
        <v>1</v>
      </c>
      <c r="BV413">
        <v>1</v>
      </c>
      <c r="BW413">
        <v>1</v>
      </c>
      <c r="BX413">
        <v>1</v>
      </c>
      <c r="BY413" t="s">
        <v>3</v>
      </c>
      <c r="BZ413">
        <v>93</v>
      </c>
      <c r="CA413">
        <v>64</v>
      </c>
      <c r="CE413">
        <v>30</v>
      </c>
      <c r="CF413">
        <v>0</v>
      </c>
      <c r="CG413">
        <v>0</v>
      </c>
      <c r="CM413">
        <v>0</v>
      </c>
      <c r="CN413" t="s">
        <v>3</v>
      </c>
      <c r="CO413">
        <v>0</v>
      </c>
      <c r="CP413">
        <f t="shared" si="320"/>
        <v>14642.81</v>
      </c>
      <c r="CQ413">
        <f t="shared" si="321"/>
        <v>0</v>
      </c>
      <c r="CR413">
        <f t="shared" si="322"/>
        <v>581.05999999999995</v>
      </c>
      <c r="CS413">
        <f t="shared" si="323"/>
        <v>0</v>
      </c>
      <c r="CT413">
        <f t="shared" si="324"/>
        <v>0</v>
      </c>
      <c r="CU413">
        <f t="shared" si="325"/>
        <v>0</v>
      </c>
      <c r="CV413">
        <f t="shared" si="326"/>
        <v>0</v>
      </c>
      <c r="CW413">
        <f t="shared" si="327"/>
        <v>0</v>
      </c>
      <c r="CX413">
        <f t="shared" si="327"/>
        <v>0</v>
      </c>
      <c r="CY413">
        <f>S413*(BZ413/100)</f>
        <v>0</v>
      </c>
      <c r="CZ413">
        <f>S413*(CA413/100)</f>
        <v>0</v>
      </c>
      <c r="DC413" t="s">
        <v>3</v>
      </c>
      <c r="DD413" t="s">
        <v>3</v>
      </c>
      <c r="DE413" t="s">
        <v>3</v>
      </c>
      <c r="DF413" t="s">
        <v>3</v>
      </c>
      <c r="DG413" t="s">
        <v>3</v>
      </c>
      <c r="DH413" t="s">
        <v>3</v>
      </c>
      <c r="DI413" t="s">
        <v>3</v>
      </c>
      <c r="DJ413" t="s">
        <v>3</v>
      </c>
      <c r="DK413" t="s">
        <v>3</v>
      </c>
      <c r="DL413" t="s">
        <v>3</v>
      </c>
      <c r="DM413" t="s">
        <v>3</v>
      </c>
      <c r="DN413">
        <v>0</v>
      </c>
      <c r="DO413">
        <v>0</v>
      </c>
      <c r="DP413">
        <v>1</v>
      </c>
      <c r="DQ413">
        <v>1</v>
      </c>
      <c r="DU413">
        <v>1009</v>
      </c>
      <c r="DV413" t="s">
        <v>122</v>
      </c>
      <c r="DW413" t="s">
        <v>122</v>
      </c>
      <c r="DX413">
        <v>1000</v>
      </c>
      <c r="EE413">
        <v>52539733</v>
      </c>
      <c r="EF413">
        <v>150</v>
      </c>
      <c r="EG413" t="s">
        <v>379</v>
      </c>
      <c r="EH413">
        <v>0</v>
      </c>
      <c r="EI413" t="s">
        <v>3</v>
      </c>
      <c r="EJ413">
        <v>4</v>
      </c>
      <c r="EK413">
        <v>1113</v>
      </c>
      <c r="EL413" t="s">
        <v>386</v>
      </c>
      <c r="EM413" t="s">
        <v>387</v>
      </c>
      <c r="EO413" t="s">
        <v>3</v>
      </c>
      <c r="EQ413">
        <v>131072</v>
      </c>
      <c r="ER413">
        <v>56.8</v>
      </c>
      <c r="ES413">
        <v>0</v>
      </c>
      <c r="ET413">
        <v>56.8</v>
      </c>
      <c r="EU413">
        <v>0</v>
      </c>
      <c r="EV413">
        <v>0</v>
      </c>
      <c r="EW413">
        <v>0</v>
      </c>
      <c r="EX413">
        <v>0</v>
      </c>
      <c r="EY413">
        <v>0</v>
      </c>
      <c r="FQ413">
        <v>0</v>
      </c>
      <c r="FR413">
        <f t="shared" si="328"/>
        <v>0</v>
      </c>
      <c r="FS413">
        <v>0</v>
      </c>
      <c r="FX413">
        <v>0</v>
      </c>
      <c r="FY413">
        <v>0</v>
      </c>
      <c r="GA413" t="s">
        <v>3</v>
      </c>
      <c r="GD413">
        <v>0</v>
      </c>
      <c r="GF413">
        <v>-915290513</v>
      </c>
      <c r="GG413">
        <v>2</v>
      </c>
      <c r="GH413">
        <v>1</v>
      </c>
      <c r="GI413">
        <v>2</v>
      </c>
      <c r="GJ413">
        <v>0</v>
      </c>
      <c r="GK413">
        <f>ROUND(R413*(S12)/100,2)</f>
        <v>0</v>
      </c>
      <c r="GL413">
        <f t="shared" si="329"/>
        <v>0</v>
      </c>
      <c r="GM413">
        <f>ROUND(O413+X413+Y413+GK413,2)+GX413</f>
        <v>14642.81</v>
      </c>
      <c r="GN413">
        <f>IF(OR(BI413=0,BI413=1),ROUND(O413+X413+Y413+GK413,2),0)</f>
        <v>0</v>
      </c>
      <c r="GO413">
        <f>IF(BI413=2,ROUND(O413+X413+Y413+GK413,2),0)</f>
        <v>0</v>
      </c>
      <c r="GP413">
        <f>IF(BI413=4,ROUND(O413+X413+Y413+GK413,2)+GX413,0)</f>
        <v>14642.81</v>
      </c>
      <c r="GR413">
        <v>0</v>
      </c>
      <c r="GS413">
        <v>3</v>
      </c>
      <c r="GT413">
        <v>0</v>
      </c>
      <c r="GU413" t="s">
        <v>3</v>
      </c>
      <c r="GV413">
        <f t="shared" si="330"/>
        <v>0</v>
      </c>
      <c r="GW413">
        <v>1</v>
      </c>
      <c r="GX413">
        <f t="shared" si="331"/>
        <v>0</v>
      </c>
      <c r="HA413">
        <v>0</v>
      </c>
      <c r="HB413">
        <v>0</v>
      </c>
      <c r="HC413">
        <f t="shared" si="332"/>
        <v>0</v>
      </c>
      <c r="HE413" t="s">
        <v>3</v>
      </c>
      <c r="HF413" t="s">
        <v>3</v>
      </c>
      <c r="IK413">
        <v>0</v>
      </c>
    </row>
    <row r="414" spans="1:245" x14ac:dyDescent="0.2">
      <c r="A414">
        <v>17</v>
      </c>
      <c r="B414">
        <v>1</v>
      </c>
      <c r="C414">
        <f>ROW(SmtRes!A281)</f>
        <v>281</v>
      </c>
      <c r="D414">
        <f>ROW(EtalonRes!A273)</f>
        <v>273</v>
      </c>
      <c r="E414" t="s">
        <v>393</v>
      </c>
      <c r="F414" t="s">
        <v>394</v>
      </c>
      <c r="G414" t="s">
        <v>395</v>
      </c>
      <c r="H414" t="s">
        <v>56</v>
      </c>
      <c r="I414">
        <f>ROUND((((I412*0.7))),9)</f>
        <v>17.64</v>
      </c>
      <c r="J414">
        <v>0</v>
      </c>
      <c r="O414">
        <f t="shared" si="303"/>
        <v>645.45000000000005</v>
      </c>
      <c r="P414">
        <f t="shared" si="304"/>
        <v>0</v>
      </c>
      <c r="Q414">
        <f t="shared" si="305"/>
        <v>645.45000000000005</v>
      </c>
      <c r="R414">
        <f t="shared" si="306"/>
        <v>0</v>
      </c>
      <c r="S414">
        <f t="shared" si="307"/>
        <v>0</v>
      </c>
      <c r="T414">
        <f t="shared" si="308"/>
        <v>0</v>
      </c>
      <c r="U414">
        <f t="shared" si="309"/>
        <v>0</v>
      </c>
      <c r="V414">
        <f t="shared" si="310"/>
        <v>0</v>
      </c>
      <c r="W414">
        <f t="shared" si="311"/>
        <v>0</v>
      </c>
      <c r="X414">
        <f t="shared" si="312"/>
        <v>0</v>
      </c>
      <c r="Y414">
        <f t="shared" si="312"/>
        <v>0</v>
      </c>
      <c r="AA414">
        <v>53286459</v>
      </c>
      <c r="AB414">
        <f t="shared" si="313"/>
        <v>36.590000000000003</v>
      </c>
      <c r="AC414">
        <f t="shared" si="314"/>
        <v>0</v>
      </c>
      <c r="AD414">
        <f t="shared" si="315"/>
        <v>36.590000000000003</v>
      </c>
      <c r="AE414">
        <f t="shared" si="316"/>
        <v>0</v>
      </c>
      <c r="AF414">
        <f t="shared" si="316"/>
        <v>0</v>
      </c>
      <c r="AG414">
        <f t="shared" si="317"/>
        <v>0</v>
      </c>
      <c r="AH414">
        <f t="shared" si="318"/>
        <v>0</v>
      </c>
      <c r="AI414">
        <f t="shared" si="318"/>
        <v>0</v>
      </c>
      <c r="AJ414">
        <f t="shared" si="319"/>
        <v>0</v>
      </c>
      <c r="AK414">
        <v>36.590000000000003</v>
      </c>
      <c r="AL414">
        <v>0</v>
      </c>
      <c r="AM414">
        <v>36.590000000000003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1</v>
      </c>
      <c r="AW414">
        <v>1</v>
      </c>
      <c r="AZ414">
        <v>1</v>
      </c>
      <c r="BA414">
        <v>1</v>
      </c>
      <c r="BB414">
        <v>1</v>
      </c>
      <c r="BC414">
        <v>1</v>
      </c>
      <c r="BD414" t="s">
        <v>3</v>
      </c>
      <c r="BE414" t="s">
        <v>3</v>
      </c>
      <c r="BF414" t="s">
        <v>3</v>
      </c>
      <c r="BG414" t="s">
        <v>3</v>
      </c>
      <c r="BH414">
        <v>0</v>
      </c>
      <c r="BI414">
        <v>4</v>
      </c>
      <c r="BJ414" t="s">
        <v>396</v>
      </c>
      <c r="BM414">
        <v>1113</v>
      </c>
      <c r="BN414">
        <v>0</v>
      </c>
      <c r="BO414" t="s">
        <v>3</v>
      </c>
      <c r="BP414">
        <v>0</v>
      </c>
      <c r="BQ414">
        <v>150</v>
      </c>
      <c r="BR414">
        <v>0</v>
      </c>
      <c r="BS414">
        <v>1</v>
      </c>
      <c r="BT414">
        <v>1</v>
      </c>
      <c r="BU414">
        <v>1</v>
      </c>
      <c r="BV414">
        <v>1</v>
      </c>
      <c r="BW414">
        <v>1</v>
      </c>
      <c r="BX414">
        <v>1</v>
      </c>
      <c r="BY414" t="s">
        <v>3</v>
      </c>
      <c r="BZ414">
        <v>0</v>
      </c>
      <c r="CA414">
        <v>0</v>
      </c>
      <c r="CE414">
        <v>30</v>
      </c>
      <c r="CF414">
        <v>0</v>
      </c>
      <c r="CG414">
        <v>0</v>
      </c>
      <c r="CM414">
        <v>0</v>
      </c>
      <c r="CN414" t="s">
        <v>3</v>
      </c>
      <c r="CO414">
        <v>0</v>
      </c>
      <c r="CP414">
        <f t="shared" si="320"/>
        <v>645.45000000000005</v>
      </c>
      <c r="CQ414">
        <f t="shared" si="321"/>
        <v>0</v>
      </c>
      <c r="CR414">
        <f t="shared" si="322"/>
        <v>36.590000000000003</v>
      </c>
      <c r="CS414">
        <f t="shared" si="323"/>
        <v>0</v>
      </c>
      <c r="CT414">
        <f t="shared" si="324"/>
        <v>0</v>
      </c>
      <c r="CU414">
        <f t="shared" si="325"/>
        <v>0</v>
      </c>
      <c r="CV414">
        <f t="shared" si="326"/>
        <v>0</v>
      </c>
      <c r="CW414">
        <f t="shared" si="327"/>
        <v>0</v>
      </c>
      <c r="CX414">
        <f t="shared" si="327"/>
        <v>0</v>
      </c>
      <c r="CY414">
        <f>((S414*BZ414)/100)</f>
        <v>0</v>
      </c>
      <c r="CZ414">
        <f>((S414*CA414)/100)</f>
        <v>0</v>
      </c>
      <c r="DC414" t="s">
        <v>3</v>
      </c>
      <c r="DD414" t="s">
        <v>3</v>
      </c>
      <c r="DE414" t="s">
        <v>3</v>
      </c>
      <c r="DF414" t="s">
        <v>3</v>
      </c>
      <c r="DG414" t="s">
        <v>3</v>
      </c>
      <c r="DH414" t="s">
        <v>3</v>
      </c>
      <c r="DI414" t="s">
        <v>3</v>
      </c>
      <c r="DJ414" t="s">
        <v>3</v>
      </c>
      <c r="DK414" t="s">
        <v>3</v>
      </c>
      <c r="DL414" t="s">
        <v>3</v>
      </c>
      <c r="DM414" t="s">
        <v>3</v>
      </c>
      <c r="DN414">
        <v>0</v>
      </c>
      <c r="DO414">
        <v>0</v>
      </c>
      <c r="DP414">
        <v>1</v>
      </c>
      <c r="DQ414">
        <v>1</v>
      </c>
      <c r="DU414">
        <v>1013</v>
      </c>
      <c r="DV414" t="s">
        <v>56</v>
      </c>
      <c r="DW414" t="s">
        <v>56</v>
      </c>
      <c r="DX414">
        <v>1</v>
      </c>
      <c r="EE414">
        <v>52539733</v>
      </c>
      <c r="EF414">
        <v>150</v>
      </c>
      <c r="EG414" t="s">
        <v>379</v>
      </c>
      <c r="EH414">
        <v>0</v>
      </c>
      <c r="EI414" t="s">
        <v>3</v>
      </c>
      <c r="EJ414">
        <v>4</v>
      </c>
      <c r="EK414">
        <v>1113</v>
      </c>
      <c r="EL414" t="s">
        <v>386</v>
      </c>
      <c r="EM414" t="s">
        <v>387</v>
      </c>
      <c r="EO414" t="s">
        <v>3</v>
      </c>
      <c r="EQ414">
        <v>131072</v>
      </c>
      <c r="ER414">
        <v>36.590000000000003</v>
      </c>
      <c r="ES414">
        <v>0</v>
      </c>
      <c r="ET414">
        <v>36.590000000000003</v>
      </c>
      <c r="EU414">
        <v>0</v>
      </c>
      <c r="EV414">
        <v>0</v>
      </c>
      <c r="EW414">
        <v>0</v>
      </c>
      <c r="EX414">
        <v>0</v>
      </c>
      <c r="EY414">
        <v>0</v>
      </c>
      <c r="FQ414">
        <v>0</v>
      </c>
      <c r="FR414">
        <f t="shared" si="328"/>
        <v>0</v>
      </c>
      <c r="FS414">
        <v>0</v>
      </c>
      <c r="FX414">
        <v>0</v>
      </c>
      <c r="FY414">
        <v>0</v>
      </c>
      <c r="GA414" t="s">
        <v>3</v>
      </c>
      <c r="GD414">
        <v>1</v>
      </c>
      <c r="GF414">
        <v>-2064945105</v>
      </c>
      <c r="GG414">
        <v>2</v>
      </c>
      <c r="GH414">
        <v>1</v>
      </c>
      <c r="GI414">
        <v>-2</v>
      </c>
      <c r="GJ414">
        <v>0</v>
      </c>
      <c r="GK414">
        <v>0</v>
      </c>
      <c r="GL414">
        <f t="shared" si="329"/>
        <v>0</v>
      </c>
      <c r="GM414">
        <f>ROUND(O414+X414+Y414,2)+GX414</f>
        <v>645.45000000000005</v>
      </c>
      <c r="GN414">
        <f>IF(OR(BI414=0,BI414=1),ROUND(O414+X414+Y414,2),0)</f>
        <v>0</v>
      </c>
      <c r="GO414">
        <f>IF(BI414=2,ROUND(O414+X414+Y414,2),0)</f>
        <v>0</v>
      </c>
      <c r="GP414">
        <f>IF(BI414=4,ROUND(O414+X414+Y414,2)+GX414,0)</f>
        <v>645.45000000000005</v>
      </c>
      <c r="GR414">
        <v>0</v>
      </c>
      <c r="GS414">
        <v>0</v>
      </c>
      <c r="GT414">
        <v>0</v>
      </c>
      <c r="GU414" t="s">
        <v>3</v>
      </c>
      <c r="GV414">
        <f t="shared" si="330"/>
        <v>0</v>
      </c>
      <c r="GW414">
        <v>1</v>
      </c>
      <c r="GX414">
        <f t="shared" si="331"/>
        <v>0</v>
      </c>
      <c r="HA414">
        <v>0</v>
      </c>
      <c r="HB414">
        <v>0</v>
      </c>
      <c r="HC414">
        <f t="shared" si="332"/>
        <v>0</v>
      </c>
      <c r="HE414" t="s">
        <v>3</v>
      </c>
      <c r="HF414" t="s">
        <v>3</v>
      </c>
      <c r="IK414">
        <v>0</v>
      </c>
    </row>
    <row r="415" spans="1:245" x14ac:dyDescent="0.2">
      <c r="A415">
        <v>17</v>
      </c>
      <c r="B415">
        <v>1</v>
      </c>
      <c r="C415">
        <f>ROW(SmtRes!A282)</f>
        <v>282</v>
      </c>
      <c r="D415">
        <f>ROW(EtalonRes!A274)</f>
        <v>274</v>
      </c>
      <c r="E415" t="s">
        <v>393</v>
      </c>
      <c r="F415" t="s">
        <v>394</v>
      </c>
      <c r="G415" t="s">
        <v>395</v>
      </c>
      <c r="H415" t="s">
        <v>56</v>
      </c>
      <c r="I415">
        <f>ROUND((((I413*0.7))),9)</f>
        <v>17.64</v>
      </c>
      <c r="J415">
        <v>0</v>
      </c>
      <c r="O415">
        <f t="shared" si="303"/>
        <v>4924.78</v>
      </c>
      <c r="P415">
        <f t="shared" si="304"/>
        <v>0</v>
      </c>
      <c r="Q415">
        <f t="shared" si="305"/>
        <v>4924.78</v>
      </c>
      <c r="R415">
        <f t="shared" si="306"/>
        <v>0</v>
      </c>
      <c r="S415">
        <f t="shared" si="307"/>
        <v>0</v>
      </c>
      <c r="T415">
        <f t="shared" si="308"/>
        <v>0</v>
      </c>
      <c r="U415">
        <f t="shared" si="309"/>
        <v>0</v>
      </c>
      <c r="V415">
        <f t="shared" si="310"/>
        <v>0</v>
      </c>
      <c r="W415">
        <f t="shared" si="311"/>
        <v>0</v>
      </c>
      <c r="X415">
        <f t="shared" si="312"/>
        <v>0</v>
      </c>
      <c r="Y415">
        <f t="shared" si="312"/>
        <v>0</v>
      </c>
      <c r="AA415">
        <v>53286460</v>
      </c>
      <c r="AB415">
        <f t="shared" si="313"/>
        <v>36.590000000000003</v>
      </c>
      <c r="AC415">
        <f t="shared" si="314"/>
        <v>0</v>
      </c>
      <c r="AD415">
        <f t="shared" si="315"/>
        <v>36.590000000000003</v>
      </c>
      <c r="AE415">
        <f t="shared" si="316"/>
        <v>0</v>
      </c>
      <c r="AF415">
        <f t="shared" si="316"/>
        <v>0</v>
      </c>
      <c r="AG415">
        <f t="shared" si="317"/>
        <v>0</v>
      </c>
      <c r="AH415">
        <f t="shared" si="318"/>
        <v>0</v>
      </c>
      <c r="AI415">
        <f t="shared" si="318"/>
        <v>0</v>
      </c>
      <c r="AJ415">
        <f t="shared" si="319"/>
        <v>0</v>
      </c>
      <c r="AK415">
        <v>36.590000000000003</v>
      </c>
      <c r="AL415">
        <v>0</v>
      </c>
      <c r="AM415">
        <v>36.590000000000003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93</v>
      </c>
      <c r="AU415">
        <v>64</v>
      </c>
      <c r="AV415">
        <v>1</v>
      </c>
      <c r="AW415">
        <v>1</v>
      </c>
      <c r="AZ415">
        <v>1</v>
      </c>
      <c r="BA415">
        <v>1</v>
      </c>
      <c r="BB415">
        <v>7.63</v>
      </c>
      <c r="BC415">
        <v>1</v>
      </c>
      <c r="BD415" t="s">
        <v>3</v>
      </c>
      <c r="BE415" t="s">
        <v>3</v>
      </c>
      <c r="BF415" t="s">
        <v>3</v>
      </c>
      <c r="BG415" t="s">
        <v>3</v>
      </c>
      <c r="BH415">
        <v>0</v>
      </c>
      <c r="BI415">
        <v>4</v>
      </c>
      <c r="BJ415" t="s">
        <v>396</v>
      </c>
      <c r="BM415">
        <v>1113</v>
      </c>
      <c r="BN415">
        <v>0</v>
      </c>
      <c r="BO415" t="s">
        <v>394</v>
      </c>
      <c r="BP415">
        <v>1</v>
      </c>
      <c r="BQ415">
        <v>150</v>
      </c>
      <c r="BR415">
        <v>0</v>
      </c>
      <c r="BS415">
        <v>1</v>
      </c>
      <c r="BT415">
        <v>1</v>
      </c>
      <c r="BU415">
        <v>1</v>
      </c>
      <c r="BV415">
        <v>1</v>
      </c>
      <c r="BW415">
        <v>1</v>
      </c>
      <c r="BX415">
        <v>1</v>
      </c>
      <c r="BY415" t="s">
        <v>3</v>
      </c>
      <c r="BZ415">
        <v>93</v>
      </c>
      <c r="CA415">
        <v>64</v>
      </c>
      <c r="CE415">
        <v>30</v>
      </c>
      <c r="CF415">
        <v>0</v>
      </c>
      <c r="CG415">
        <v>0</v>
      </c>
      <c r="CM415">
        <v>0</v>
      </c>
      <c r="CN415" t="s">
        <v>3</v>
      </c>
      <c r="CO415">
        <v>0</v>
      </c>
      <c r="CP415">
        <f t="shared" si="320"/>
        <v>4924.78</v>
      </c>
      <c r="CQ415">
        <f t="shared" si="321"/>
        <v>0</v>
      </c>
      <c r="CR415">
        <f t="shared" si="322"/>
        <v>279.18</v>
      </c>
      <c r="CS415">
        <f t="shared" si="323"/>
        <v>0</v>
      </c>
      <c r="CT415">
        <f t="shared" si="324"/>
        <v>0</v>
      </c>
      <c r="CU415">
        <f t="shared" si="325"/>
        <v>0</v>
      </c>
      <c r="CV415">
        <f t="shared" si="326"/>
        <v>0</v>
      </c>
      <c r="CW415">
        <f t="shared" si="327"/>
        <v>0</v>
      </c>
      <c r="CX415">
        <f t="shared" si="327"/>
        <v>0</v>
      </c>
      <c r="CY415">
        <f>S415*(BZ415/100)</f>
        <v>0</v>
      </c>
      <c r="CZ415">
        <f>S415*(CA415/100)</f>
        <v>0</v>
      </c>
      <c r="DC415" t="s">
        <v>3</v>
      </c>
      <c r="DD415" t="s">
        <v>3</v>
      </c>
      <c r="DE415" t="s">
        <v>3</v>
      </c>
      <c r="DF415" t="s">
        <v>3</v>
      </c>
      <c r="DG415" t="s">
        <v>3</v>
      </c>
      <c r="DH415" t="s">
        <v>3</v>
      </c>
      <c r="DI415" t="s">
        <v>3</v>
      </c>
      <c r="DJ415" t="s">
        <v>3</v>
      </c>
      <c r="DK415" t="s">
        <v>3</v>
      </c>
      <c r="DL415" t="s">
        <v>3</v>
      </c>
      <c r="DM415" t="s">
        <v>3</v>
      </c>
      <c r="DN415">
        <v>0</v>
      </c>
      <c r="DO415">
        <v>0</v>
      </c>
      <c r="DP415">
        <v>1</v>
      </c>
      <c r="DQ415">
        <v>1</v>
      </c>
      <c r="DU415">
        <v>1013</v>
      </c>
      <c r="DV415" t="s">
        <v>56</v>
      </c>
      <c r="DW415" t="s">
        <v>56</v>
      </c>
      <c r="DX415">
        <v>1</v>
      </c>
      <c r="EE415">
        <v>52539733</v>
      </c>
      <c r="EF415">
        <v>150</v>
      </c>
      <c r="EG415" t="s">
        <v>379</v>
      </c>
      <c r="EH415">
        <v>0</v>
      </c>
      <c r="EI415" t="s">
        <v>3</v>
      </c>
      <c r="EJ415">
        <v>4</v>
      </c>
      <c r="EK415">
        <v>1113</v>
      </c>
      <c r="EL415" t="s">
        <v>386</v>
      </c>
      <c r="EM415" t="s">
        <v>387</v>
      </c>
      <c r="EO415" t="s">
        <v>3</v>
      </c>
      <c r="EQ415">
        <v>131072</v>
      </c>
      <c r="ER415">
        <v>36.590000000000003</v>
      </c>
      <c r="ES415">
        <v>0</v>
      </c>
      <c r="ET415">
        <v>36.590000000000003</v>
      </c>
      <c r="EU415">
        <v>0</v>
      </c>
      <c r="EV415">
        <v>0</v>
      </c>
      <c r="EW415">
        <v>0</v>
      </c>
      <c r="EX415">
        <v>0</v>
      </c>
      <c r="EY415">
        <v>0</v>
      </c>
      <c r="FQ415">
        <v>0</v>
      </c>
      <c r="FR415">
        <f t="shared" si="328"/>
        <v>0</v>
      </c>
      <c r="FS415">
        <v>0</v>
      </c>
      <c r="FX415">
        <v>0</v>
      </c>
      <c r="FY415">
        <v>0</v>
      </c>
      <c r="GA415" t="s">
        <v>3</v>
      </c>
      <c r="GD415">
        <v>0</v>
      </c>
      <c r="GF415">
        <v>-2064945105</v>
      </c>
      <c r="GG415">
        <v>2</v>
      </c>
      <c r="GH415">
        <v>1</v>
      </c>
      <c r="GI415">
        <v>2</v>
      </c>
      <c r="GJ415">
        <v>0</v>
      </c>
      <c r="GK415">
        <f>ROUND(R415*(S12)/100,2)</f>
        <v>0</v>
      </c>
      <c r="GL415">
        <f t="shared" si="329"/>
        <v>0</v>
      </c>
      <c r="GM415">
        <f>ROUND(O415+X415+Y415+GK415,2)+GX415</f>
        <v>4924.78</v>
      </c>
      <c r="GN415">
        <f>IF(OR(BI415=0,BI415=1),ROUND(O415+X415+Y415+GK415,2),0)</f>
        <v>0</v>
      </c>
      <c r="GO415">
        <f>IF(BI415=2,ROUND(O415+X415+Y415+GK415,2),0)</f>
        <v>0</v>
      </c>
      <c r="GP415">
        <f>IF(BI415=4,ROUND(O415+X415+Y415+GK415,2)+GX415,0)</f>
        <v>4924.78</v>
      </c>
      <c r="GR415">
        <v>0</v>
      </c>
      <c r="GS415">
        <v>0</v>
      </c>
      <c r="GT415">
        <v>0</v>
      </c>
      <c r="GU415" t="s">
        <v>3</v>
      </c>
      <c r="GV415">
        <f t="shared" si="330"/>
        <v>0</v>
      </c>
      <c r="GW415">
        <v>1</v>
      </c>
      <c r="GX415">
        <f t="shared" si="331"/>
        <v>0</v>
      </c>
      <c r="HA415">
        <v>0</v>
      </c>
      <c r="HB415">
        <v>0</v>
      </c>
      <c r="HC415">
        <f t="shared" si="332"/>
        <v>0</v>
      </c>
      <c r="HE415" t="s">
        <v>3</v>
      </c>
      <c r="HF415" t="s">
        <v>3</v>
      </c>
      <c r="IK415">
        <v>0</v>
      </c>
    </row>
    <row r="416" spans="1:245" x14ac:dyDescent="0.2">
      <c r="A416">
        <v>17</v>
      </c>
      <c r="B416">
        <v>1</v>
      </c>
      <c r="C416">
        <f>ROW(SmtRes!A283)</f>
        <v>283</v>
      </c>
      <c r="D416">
        <f>ROW(EtalonRes!A275)</f>
        <v>275</v>
      </c>
      <c r="E416" t="s">
        <v>397</v>
      </c>
      <c r="F416" t="s">
        <v>398</v>
      </c>
      <c r="G416" t="s">
        <v>399</v>
      </c>
      <c r="H416" t="s">
        <v>56</v>
      </c>
      <c r="I416">
        <f>ROUND((((I412*0.3))),9)</f>
        <v>7.56</v>
      </c>
      <c r="J416">
        <v>0</v>
      </c>
      <c r="O416">
        <f t="shared" si="303"/>
        <v>1264.94</v>
      </c>
      <c r="P416">
        <f t="shared" si="304"/>
        <v>0</v>
      </c>
      <c r="Q416">
        <f t="shared" si="305"/>
        <v>1264.94</v>
      </c>
      <c r="R416">
        <f t="shared" si="306"/>
        <v>0</v>
      </c>
      <c r="S416">
        <f t="shared" si="307"/>
        <v>0</v>
      </c>
      <c r="T416">
        <f t="shared" si="308"/>
        <v>0</v>
      </c>
      <c r="U416">
        <f t="shared" si="309"/>
        <v>0</v>
      </c>
      <c r="V416">
        <f t="shared" si="310"/>
        <v>0</v>
      </c>
      <c r="W416">
        <f t="shared" si="311"/>
        <v>0</v>
      </c>
      <c r="X416">
        <f t="shared" si="312"/>
        <v>0</v>
      </c>
      <c r="Y416">
        <f t="shared" si="312"/>
        <v>0</v>
      </c>
      <c r="AA416">
        <v>53286459</v>
      </c>
      <c r="AB416">
        <f t="shared" si="313"/>
        <v>167.32</v>
      </c>
      <c r="AC416">
        <f t="shared" si="314"/>
        <v>0</v>
      </c>
      <c r="AD416">
        <f t="shared" si="315"/>
        <v>167.32</v>
      </c>
      <c r="AE416">
        <f t="shared" si="316"/>
        <v>0</v>
      </c>
      <c r="AF416">
        <f t="shared" si="316"/>
        <v>0</v>
      </c>
      <c r="AG416">
        <f t="shared" si="317"/>
        <v>0</v>
      </c>
      <c r="AH416">
        <f t="shared" si="318"/>
        <v>0</v>
      </c>
      <c r="AI416">
        <f t="shared" si="318"/>
        <v>0</v>
      </c>
      <c r="AJ416">
        <f t="shared" si="319"/>
        <v>0</v>
      </c>
      <c r="AK416">
        <v>167.32</v>
      </c>
      <c r="AL416">
        <v>0</v>
      </c>
      <c r="AM416">
        <v>167.32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1</v>
      </c>
      <c r="AW416">
        <v>1</v>
      </c>
      <c r="AZ416">
        <v>1</v>
      </c>
      <c r="BA416">
        <v>1</v>
      </c>
      <c r="BB416">
        <v>1</v>
      </c>
      <c r="BC416">
        <v>1</v>
      </c>
      <c r="BD416" t="s">
        <v>3</v>
      </c>
      <c r="BE416" t="s">
        <v>3</v>
      </c>
      <c r="BF416" t="s">
        <v>3</v>
      </c>
      <c r="BG416" t="s">
        <v>3</v>
      </c>
      <c r="BH416">
        <v>0</v>
      </c>
      <c r="BI416">
        <v>4</v>
      </c>
      <c r="BJ416" t="s">
        <v>400</v>
      </c>
      <c r="BM416">
        <v>1113</v>
      </c>
      <c r="BN416">
        <v>0</v>
      </c>
      <c r="BO416" t="s">
        <v>3</v>
      </c>
      <c r="BP416">
        <v>0</v>
      </c>
      <c r="BQ416">
        <v>150</v>
      </c>
      <c r="BR416">
        <v>0</v>
      </c>
      <c r="BS416">
        <v>1</v>
      </c>
      <c r="BT416">
        <v>1</v>
      </c>
      <c r="BU416">
        <v>1</v>
      </c>
      <c r="BV416">
        <v>1</v>
      </c>
      <c r="BW416">
        <v>1</v>
      </c>
      <c r="BX416">
        <v>1</v>
      </c>
      <c r="BY416" t="s">
        <v>3</v>
      </c>
      <c r="BZ416">
        <v>0</v>
      </c>
      <c r="CA416">
        <v>0</v>
      </c>
      <c r="CE416">
        <v>30</v>
      </c>
      <c r="CF416">
        <v>0</v>
      </c>
      <c r="CG416">
        <v>0</v>
      </c>
      <c r="CM416">
        <v>0</v>
      </c>
      <c r="CN416" t="s">
        <v>3</v>
      </c>
      <c r="CO416">
        <v>0</v>
      </c>
      <c r="CP416">
        <f t="shared" si="320"/>
        <v>1264.94</v>
      </c>
      <c r="CQ416">
        <f t="shared" si="321"/>
        <v>0</v>
      </c>
      <c r="CR416">
        <f t="shared" si="322"/>
        <v>167.32</v>
      </c>
      <c r="CS416">
        <f t="shared" si="323"/>
        <v>0</v>
      </c>
      <c r="CT416">
        <f t="shared" si="324"/>
        <v>0</v>
      </c>
      <c r="CU416">
        <f t="shared" si="325"/>
        <v>0</v>
      </c>
      <c r="CV416">
        <f t="shared" si="326"/>
        <v>0</v>
      </c>
      <c r="CW416">
        <f t="shared" si="327"/>
        <v>0</v>
      </c>
      <c r="CX416">
        <f t="shared" si="327"/>
        <v>0</v>
      </c>
      <c r="CY416">
        <f>((S416*BZ416)/100)</f>
        <v>0</v>
      </c>
      <c r="CZ416">
        <f>((S416*CA416)/100)</f>
        <v>0</v>
      </c>
      <c r="DC416" t="s">
        <v>3</v>
      </c>
      <c r="DD416" t="s">
        <v>3</v>
      </c>
      <c r="DE416" t="s">
        <v>3</v>
      </c>
      <c r="DF416" t="s">
        <v>3</v>
      </c>
      <c r="DG416" t="s">
        <v>3</v>
      </c>
      <c r="DH416" t="s">
        <v>3</v>
      </c>
      <c r="DI416" t="s">
        <v>3</v>
      </c>
      <c r="DJ416" t="s">
        <v>3</v>
      </c>
      <c r="DK416" t="s">
        <v>3</v>
      </c>
      <c r="DL416" t="s">
        <v>3</v>
      </c>
      <c r="DM416" t="s">
        <v>3</v>
      </c>
      <c r="DN416">
        <v>0</v>
      </c>
      <c r="DO416">
        <v>0</v>
      </c>
      <c r="DP416">
        <v>1</v>
      </c>
      <c r="DQ416">
        <v>1</v>
      </c>
      <c r="DU416">
        <v>1013</v>
      </c>
      <c r="DV416" t="s">
        <v>56</v>
      </c>
      <c r="DW416" t="s">
        <v>56</v>
      </c>
      <c r="DX416">
        <v>1</v>
      </c>
      <c r="EE416">
        <v>52539733</v>
      </c>
      <c r="EF416">
        <v>150</v>
      </c>
      <c r="EG416" t="s">
        <v>379</v>
      </c>
      <c r="EH416">
        <v>0</v>
      </c>
      <c r="EI416" t="s">
        <v>3</v>
      </c>
      <c r="EJ416">
        <v>4</v>
      </c>
      <c r="EK416">
        <v>1113</v>
      </c>
      <c r="EL416" t="s">
        <v>386</v>
      </c>
      <c r="EM416" t="s">
        <v>387</v>
      </c>
      <c r="EO416" t="s">
        <v>3</v>
      </c>
      <c r="EQ416">
        <v>131072</v>
      </c>
      <c r="ER416">
        <v>167.32</v>
      </c>
      <c r="ES416">
        <v>0</v>
      </c>
      <c r="ET416">
        <v>167.32</v>
      </c>
      <c r="EU416">
        <v>0</v>
      </c>
      <c r="EV416">
        <v>0</v>
      </c>
      <c r="EW416">
        <v>0</v>
      </c>
      <c r="EX416">
        <v>0</v>
      </c>
      <c r="EY416">
        <v>0</v>
      </c>
      <c r="FQ416">
        <v>0</v>
      </c>
      <c r="FR416">
        <f t="shared" si="328"/>
        <v>0</v>
      </c>
      <c r="FS416">
        <v>0</v>
      </c>
      <c r="FX416">
        <v>0</v>
      </c>
      <c r="FY416">
        <v>0</v>
      </c>
      <c r="GA416" t="s">
        <v>3</v>
      </c>
      <c r="GD416">
        <v>1</v>
      </c>
      <c r="GF416">
        <v>427984858</v>
      </c>
      <c r="GG416">
        <v>2</v>
      </c>
      <c r="GH416">
        <v>1</v>
      </c>
      <c r="GI416">
        <v>-2</v>
      </c>
      <c r="GJ416">
        <v>0</v>
      </c>
      <c r="GK416">
        <v>0</v>
      </c>
      <c r="GL416">
        <f t="shared" si="329"/>
        <v>0</v>
      </c>
      <c r="GM416">
        <f>ROUND(O416+X416+Y416,2)+GX416</f>
        <v>1264.94</v>
      </c>
      <c r="GN416">
        <f>IF(OR(BI416=0,BI416=1),ROUND(O416+X416+Y416,2),0)</f>
        <v>0</v>
      </c>
      <c r="GO416">
        <f>IF(BI416=2,ROUND(O416+X416+Y416,2),0)</f>
        <v>0</v>
      </c>
      <c r="GP416">
        <f>IF(BI416=4,ROUND(O416+X416+Y416,2)+GX416,0)</f>
        <v>1264.94</v>
      </c>
      <c r="GR416">
        <v>0</v>
      </c>
      <c r="GS416">
        <v>0</v>
      </c>
      <c r="GT416">
        <v>0</v>
      </c>
      <c r="GU416" t="s">
        <v>3</v>
      </c>
      <c r="GV416">
        <f t="shared" si="330"/>
        <v>0</v>
      </c>
      <c r="GW416">
        <v>1</v>
      </c>
      <c r="GX416">
        <f t="shared" si="331"/>
        <v>0</v>
      </c>
      <c r="HA416">
        <v>0</v>
      </c>
      <c r="HB416">
        <v>0</v>
      </c>
      <c r="HC416">
        <f t="shared" si="332"/>
        <v>0</v>
      </c>
      <c r="HE416" t="s">
        <v>3</v>
      </c>
      <c r="HF416" t="s">
        <v>3</v>
      </c>
      <c r="IK416">
        <v>0</v>
      </c>
    </row>
    <row r="417" spans="1:245" x14ac:dyDescent="0.2">
      <c r="A417">
        <v>17</v>
      </c>
      <c r="B417">
        <v>1</v>
      </c>
      <c r="C417">
        <f>ROW(SmtRes!A284)</f>
        <v>284</v>
      </c>
      <c r="D417">
        <f>ROW(EtalonRes!A276)</f>
        <v>276</v>
      </c>
      <c r="E417" t="s">
        <v>397</v>
      </c>
      <c r="F417" t="s">
        <v>398</v>
      </c>
      <c r="G417" t="s">
        <v>399</v>
      </c>
      <c r="H417" t="s">
        <v>56</v>
      </c>
      <c r="I417">
        <f>ROUND((((I413*0.3))),9)</f>
        <v>7.56</v>
      </c>
      <c r="J417">
        <v>0</v>
      </c>
      <c r="O417">
        <f t="shared" si="303"/>
        <v>9651.49</v>
      </c>
      <c r="P417">
        <f t="shared" si="304"/>
        <v>0</v>
      </c>
      <c r="Q417">
        <f t="shared" si="305"/>
        <v>9651.49</v>
      </c>
      <c r="R417">
        <f t="shared" si="306"/>
        <v>0</v>
      </c>
      <c r="S417">
        <f t="shared" si="307"/>
        <v>0</v>
      </c>
      <c r="T417">
        <f t="shared" si="308"/>
        <v>0</v>
      </c>
      <c r="U417">
        <f t="shared" si="309"/>
        <v>0</v>
      </c>
      <c r="V417">
        <f t="shared" si="310"/>
        <v>0</v>
      </c>
      <c r="W417">
        <f t="shared" si="311"/>
        <v>0</v>
      </c>
      <c r="X417">
        <f t="shared" si="312"/>
        <v>0</v>
      </c>
      <c r="Y417">
        <f t="shared" si="312"/>
        <v>0</v>
      </c>
      <c r="AA417">
        <v>53286460</v>
      </c>
      <c r="AB417">
        <f t="shared" si="313"/>
        <v>167.32</v>
      </c>
      <c r="AC417">
        <f t="shared" si="314"/>
        <v>0</v>
      </c>
      <c r="AD417">
        <f t="shared" si="315"/>
        <v>167.32</v>
      </c>
      <c r="AE417">
        <f t="shared" si="316"/>
        <v>0</v>
      </c>
      <c r="AF417">
        <f t="shared" si="316"/>
        <v>0</v>
      </c>
      <c r="AG417">
        <f t="shared" si="317"/>
        <v>0</v>
      </c>
      <c r="AH417">
        <f t="shared" si="318"/>
        <v>0</v>
      </c>
      <c r="AI417">
        <f t="shared" si="318"/>
        <v>0</v>
      </c>
      <c r="AJ417">
        <f t="shared" si="319"/>
        <v>0</v>
      </c>
      <c r="AK417">
        <v>167.32</v>
      </c>
      <c r="AL417">
        <v>0</v>
      </c>
      <c r="AM417">
        <v>167.32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93</v>
      </c>
      <c r="AU417">
        <v>64</v>
      </c>
      <c r="AV417">
        <v>1</v>
      </c>
      <c r="AW417">
        <v>1</v>
      </c>
      <c r="AZ417">
        <v>1</v>
      </c>
      <c r="BA417">
        <v>1</v>
      </c>
      <c r="BB417">
        <v>7.63</v>
      </c>
      <c r="BC417">
        <v>1</v>
      </c>
      <c r="BD417" t="s">
        <v>3</v>
      </c>
      <c r="BE417" t="s">
        <v>3</v>
      </c>
      <c r="BF417" t="s">
        <v>3</v>
      </c>
      <c r="BG417" t="s">
        <v>3</v>
      </c>
      <c r="BH417">
        <v>0</v>
      </c>
      <c r="BI417">
        <v>4</v>
      </c>
      <c r="BJ417" t="s">
        <v>400</v>
      </c>
      <c r="BM417">
        <v>1113</v>
      </c>
      <c r="BN417">
        <v>0</v>
      </c>
      <c r="BO417" t="s">
        <v>398</v>
      </c>
      <c r="BP417">
        <v>1</v>
      </c>
      <c r="BQ417">
        <v>150</v>
      </c>
      <c r="BR417">
        <v>0</v>
      </c>
      <c r="BS417">
        <v>1</v>
      </c>
      <c r="BT417">
        <v>1</v>
      </c>
      <c r="BU417">
        <v>1</v>
      </c>
      <c r="BV417">
        <v>1</v>
      </c>
      <c r="BW417">
        <v>1</v>
      </c>
      <c r="BX417">
        <v>1</v>
      </c>
      <c r="BY417" t="s">
        <v>3</v>
      </c>
      <c r="BZ417">
        <v>93</v>
      </c>
      <c r="CA417">
        <v>64</v>
      </c>
      <c r="CE417">
        <v>30</v>
      </c>
      <c r="CF417">
        <v>0</v>
      </c>
      <c r="CG417">
        <v>0</v>
      </c>
      <c r="CM417">
        <v>0</v>
      </c>
      <c r="CN417" t="s">
        <v>3</v>
      </c>
      <c r="CO417">
        <v>0</v>
      </c>
      <c r="CP417">
        <f t="shared" si="320"/>
        <v>9651.49</v>
      </c>
      <c r="CQ417">
        <f t="shared" si="321"/>
        <v>0</v>
      </c>
      <c r="CR417">
        <f t="shared" si="322"/>
        <v>1276.6500000000001</v>
      </c>
      <c r="CS417">
        <f t="shared" si="323"/>
        <v>0</v>
      </c>
      <c r="CT417">
        <f t="shared" si="324"/>
        <v>0</v>
      </c>
      <c r="CU417">
        <f t="shared" si="325"/>
        <v>0</v>
      </c>
      <c r="CV417">
        <f t="shared" si="326"/>
        <v>0</v>
      </c>
      <c r="CW417">
        <f t="shared" si="327"/>
        <v>0</v>
      </c>
      <c r="CX417">
        <f t="shared" si="327"/>
        <v>0</v>
      </c>
      <c r="CY417">
        <f>S417*(BZ417/100)</f>
        <v>0</v>
      </c>
      <c r="CZ417">
        <f>S417*(CA417/100)</f>
        <v>0</v>
      </c>
      <c r="DC417" t="s">
        <v>3</v>
      </c>
      <c r="DD417" t="s">
        <v>3</v>
      </c>
      <c r="DE417" t="s">
        <v>3</v>
      </c>
      <c r="DF417" t="s">
        <v>3</v>
      </c>
      <c r="DG417" t="s">
        <v>3</v>
      </c>
      <c r="DH417" t="s">
        <v>3</v>
      </c>
      <c r="DI417" t="s">
        <v>3</v>
      </c>
      <c r="DJ417" t="s">
        <v>3</v>
      </c>
      <c r="DK417" t="s">
        <v>3</v>
      </c>
      <c r="DL417" t="s">
        <v>3</v>
      </c>
      <c r="DM417" t="s">
        <v>3</v>
      </c>
      <c r="DN417">
        <v>0</v>
      </c>
      <c r="DO417">
        <v>0</v>
      </c>
      <c r="DP417">
        <v>1</v>
      </c>
      <c r="DQ417">
        <v>1</v>
      </c>
      <c r="DU417">
        <v>1013</v>
      </c>
      <c r="DV417" t="s">
        <v>56</v>
      </c>
      <c r="DW417" t="s">
        <v>56</v>
      </c>
      <c r="DX417">
        <v>1</v>
      </c>
      <c r="EE417">
        <v>52539733</v>
      </c>
      <c r="EF417">
        <v>150</v>
      </c>
      <c r="EG417" t="s">
        <v>379</v>
      </c>
      <c r="EH417">
        <v>0</v>
      </c>
      <c r="EI417" t="s">
        <v>3</v>
      </c>
      <c r="EJ417">
        <v>4</v>
      </c>
      <c r="EK417">
        <v>1113</v>
      </c>
      <c r="EL417" t="s">
        <v>386</v>
      </c>
      <c r="EM417" t="s">
        <v>387</v>
      </c>
      <c r="EO417" t="s">
        <v>3</v>
      </c>
      <c r="EQ417">
        <v>131072</v>
      </c>
      <c r="ER417">
        <v>167.32</v>
      </c>
      <c r="ES417">
        <v>0</v>
      </c>
      <c r="ET417">
        <v>167.32</v>
      </c>
      <c r="EU417">
        <v>0</v>
      </c>
      <c r="EV417">
        <v>0</v>
      </c>
      <c r="EW417">
        <v>0</v>
      </c>
      <c r="EX417">
        <v>0</v>
      </c>
      <c r="EY417">
        <v>0</v>
      </c>
      <c r="FQ417">
        <v>0</v>
      </c>
      <c r="FR417">
        <f t="shared" si="328"/>
        <v>0</v>
      </c>
      <c r="FS417">
        <v>0</v>
      </c>
      <c r="FX417">
        <v>0</v>
      </c>
      <c r="FY417">
        <v>0</v>
      </c>
      <c r="GA417" t="s">
        <v>3</v>
      </c>
      <c r="GD417">
        <v>0</v>
      </c>
      <c r="GF417">
        <v>427984858</v>
      </c>
      <c r="GG417">
        <v>2</v>
      </c>
      <c r="GH417">
        <v>1</v>
      </c>
      <c r="GI417">
        <v>2</v>
      </c>
      <c r="GJ417">
        <v>0</v>
      </c>
      <c r="GK417">
        <f>ROUND(R417*(S12)/100,2)</f>
        <v>0</v>
      </c>
      <c r="GL417">
        <f t="shared" si="329"/>
        <v>0</v>
      </c>
      <c r="GM417">
        <f>ROUND(O417+X417+Y417+GK417,2)+GX417</f>
        <v>9651.49</v>
      </c>
      <c r="GN417">
        <f>IF(OR(BI417=0,BI417=1),ROUND(O417+X417+Y417+GK417,2),0)</f>
        <v>0</v>
      </c>
      <c r="GO417">
        <f>IF(BI417=2,ROUND(O417+X417+Y417+GK417,2),0)</f>
        <v>0</v>
      </c>
      <c r="GP417">
        <f>IF(BI417=4,ROUND(O417+X417+Y417+GK417,2)+GX417,0)</f>
        <v>9651.49</v>
      </c>
      <c r="GR417">
        <v>0</v>
      </c>
      <c r="GS417">
        <v>0</v>
      </c>
      <c r="GT417">
        <v>0</v>
      </c>
      <c r="GU417" t="s">
        <v>3</v>
      </c>
      <c r="GV417">
        <f t="shared" si="330"/>
        <v>0</v>
      </c>
      <c r="GW417">
        <v>1</v>
      </c>
      <c r="GX417">
        <f t="shared" si="331"/>
        <v>0</v>
      </c>
      <c r="HA417">
        <v>0</v>
      </c>
      <c r="HB417">
        <v>0</v>
      </c>
      <c r="HC417">
        <f t="shared" si="332"/>
        <v>0</v>
      </c>
      <c r="HE417" t="s">
        <v>3</v>
      </c>
      <c r="HF417" t="s">
        <v>3</v>
      </c>
      <c r="IK417">
        <v>0</v>
      </c>
    </row>
    <row r="419" spans="1:245" x14ac:dyDescent="0.2">
      <c r="A419">
        <v>51</v>
      </c>
      <c r="B419">
        <f>B408</f>
        <v>1</v>
      </c>
      <c r="C419">
        <f>A408</f>
        <v>4</v>
      </c>
      <c r="D419">
        <f>ROW(A408)</f>
        <v>408</v>
      </c>
      <c r="F419" t="str">
        <f>IF(F408&lt;&gt;"",F408,"")</f>
        <v>Новый раздел</v>
      </c>
      <c r="G419" t="str">
        <f>IF(G408&lt;&gt;"",G408,"")</f>
        <v>Перевозка и размещение мусора</v>
      </c>
      <c r="H419">
        <v>0</v>
      </c>
      <c r="O419">
        <f t="shared" ref="O419:T419" si="333">ROUND(AB419,2)</f>
        <v>3341.75</v>
      </c>
      <c r="P419">
        <f t="shared" si="333"/>
        <v>0</v>
      </c>
      <c r="Q419">
        <f t="shared" si="333"/>
        <v>3341.75</v>
      </c>
      <c r="R419">
        <f t="shared" si="333"/>
        <v>0</v>
      </c>
      <c r="S419">
        <f t="shared" si="333"/>
        <v>0</v>
      </c>
      <c r="T419">
        <f t="shared" si="333"/>
        <v>0</v>
      </c>
      <c r="U419">
        <f>AH419</f>
        <v>0</v>
      </c>
      <c r="V419">
        <f>AI419</f>
        <v>0</v>
      </c>
      <c r="W419">
        <f>ROUND(AJ419,2)</f>
        <v>0</v>
      </c>
      <c r="X419">
        <f>ROUND(AK419,2)</f>
        <v>0</v>
      </c>
      <c r="Y419">
        <f>ROUND(AL419,2)</f>
        <v>0</v>
      </c>
      <c r="AB419">
        <f>ROUND(SUMIF(AA412:AA417,"=53286459",O412:O417),2)</f>
        <v>3341.75</v>
      </c>
      <c r="AC419">
        <f>ROUND(SUMIF(AA412:AA417,"=53286459",P412:P417),2)</f>
        <v>0</v>
      </c>
      <c r="AD419">
        <f>ROUND(SUMIF(AA412:AA417,"=53286459",Q412:Q417),2)</f>
        <v>3341.75</v>
      </c>
      <c r="AE419">
        <f>ROUND(SUMIF(AA412:AA417,"=53286459",R412:R417),2)</f>
        <v>0</v>
      </c>
      <c r="AF419">
        <f>ROUND(SUMIF(AA412:AA417,"=53286459",S412:S417),2)</f>
        <v>0</v>
      </c>
      <c r="AG419">
        <f>ROUND(SUMIF(AA412:AA417,"=53286459",T412:T417),2)</f>
        <v>0</v>
      </c>
      <c r="AH419">
        <f>SUMIF(AA412:AA417,"=53286459",U412:U417)</f>
        <v>0</v>
      </c>
      <c r="AI419">
        <f>SUMIF(AA412:AA417,"=53286459",V412:V417)</f>
        <v>0</v>
      </c>
      <c r="AJ419">
        <f>ROUND(SUMIF(AA412:AA417,"=53286459",W412:W417),2)</f>
        <v>0</v>
      </c>
      <c r="AK419">
        <f>ROUND(SUMIF(AA412:AA417,"=53286459",X412:X417),2)</f>
        <v>0</v>
      </c>
      <c r="AL419">
        <f>ROUND(SUMIF(AA412:AA417,"=53286459",Y412:Y417),2)</f>
        <v>0</v>
      </c>
      <c r="AO419">
        <f t="shared" ref="AO419:BD419" si="334">ROUND(BX419,2)</f>
        <v>0</v>
      </c>
      <c r="AP419">
        <f t="shared" si="334"/>
        <v>0</v>
      </c>
      <c r="AQ419">
        <f t="shared" si="334"/>
        <v>0</v>
      </c>
      <c r="AR419">
        <f t="shared" si="334"/>
        <v>3341.75</v>
      </c>
      <c r="AS419">
        <f t="shared" si="334"/>
        <v>0</v>
      </c>
      <c r="AT419">
        <f t="shared" si="334"/>
        <v>0</v>
      </c>
      <c r="AU419">
        <f t="shared" si="334"/>
        <v>3341.75</v>
      </c>
      <c r="AV419">
        <f t="shared" si="334"/>
        <v>0</v>
      </c>
      <c r="AW419">
        <f t="shared" si="334"/>
        <v>0</v>
      </c>
      <c r="AX419">
        <f t="shared" si="334"/>
        <v>0</v>
      </c>
      <c r="AY419">
        <f t="shared" si="334"/>
        <v>0</v>
      </c>
      <c r="AZ419">
        <f t="shared" si="334"/>
        <v>0</v>
      </c>
      <c r="BA419">
        <f t="shared" si="334"/>
        <v>0</v>
      </c>
      <c r="BB419">
        <f t="shared" si="334"/>
        <v>0</v>
      </c>
      <c r="BC419">
        <f t="shared" si="334"/>
        <v>0</v>
      </c>
      <c r="BD419">
        <f t="shared" si="334"/>
        <v>0</v>
      </c>
      <c r="BX419">
        <f>ROUND(SUMIF(AA412:AA417,"=53286459",FQ412:FQ417),2)</f>
        <v>0</v>
      </c>
      <c r="BY419">
        <f>ROUND(SUMIF(AA412:AA417,"=53286459",FR412:FR417),2)</f>
        <v>0</v>
      </c>
      <c r="BZ419">
        <f>ROUND(SUMIF(AA412:AA417,"=53286459",GL412:GL417),2)</f>
        <v>0</v>
      </c>
      <c r="CA419">
        <f>ROUND(SUMIF(AA412:AA417,"=53286459",GM412:GM417),2)</f>
        <v>3341.75</v>
      </c>
      <c r="CB419">
        <f>ROUND(SUMIF(AA412:AA417,"=53286459",GN412:GN417),2)</f>
        <v>0</v>
      </c>
      <c r="CC419">
        <f>ROUND(SUMIF(AA412:AA417,"=53286459",GO412:GO417),2)</f>
        <v>0</v>
      </c>
      <c r="CD419">
        <f>ROUND(SUMIF(AA412:AA417,"=53286459",GP412:GP417),2)</f>
        <v>3341.75</v>
      </c>
      <c r="CE419">
        <f>AC419-BX419</f>
        <v>0</v>
      </c>
      <c r="CF419">
        <f>AC419-BY419</f>
        <v>0</v>
      </c>
      <c r="CG419">
        <f>BX419-BZ419</f>
        <v>0</v>
      </c>
      <c r="CH419">
        <f>AC419-BX419-BY419+BZ419</f>
        <v>0</v>
      </c>
      <c r="CI419">
        <f>BY419-BZ419</f>
        <v>0</v>
      </c>
      <c r="CJ419">
        <f>ROUND(SUMIF(AA412:AA417,"=53286459",GX412:GX417),2)</f>
        <v>0</v>
      </c>
      <c r="CK419">
        <f>ROUND(SUMIF(AA412:AA417,"=53286459",GY412:GY417),2)</f>
        <v>0</v>
      </c>
      <c r="CL419">
        <f>ROUND(SUMIF(AA412:AA417,"=53286459",GZ412:GZ417),2)</f>
        <v>0</v>
      </c>
      <c r="CM419">
        <f>ROUND(SUMIF(AA412:AA417,"=53286459",HD412:HD417),2)</f>
        <v>0</v>
      </c>
      <c r="DG419">
        <f t="shared" ref="DG419:DL419" si="335">ROUND(DT419,2)</f>
        <v>29219.08</v>
      </c>
      <c r="DH419">
        <f t="shared" si="335"/>
        <v>0</v>
      </c>
      <c r="DI419">
        <f t="shared" si="335"/>
        <v>29219.08</v>
      </c>
      <c r="DJ419">
        <f t="shared" si="335"/>
        <v>0</v>
      </c>
      <c r="DK419">
        <f t="shared" si="335"/>
        <v>0</v>
      </c>
      <c r="DL419">
        <f t="shared" si="335"/>
        <v>0</v>
      </c>
      <c r="DM419">
        <f>DZ419</f>
        <v>0</v>
      </c>
      <c r="DN419">
        <f>EA419</f>
        <v>0</v>
      </c>
      <c r="DO419">
        <f>ROUND(EB419,2)</f>
        <v>0</v>
      </c>
      <c r="DP419">
        <f>ROUND(EC419,2)</f>
        <v>0</v>
      </c>
      <c r="DQ419">
        <f>ROUND(ED419,2)</f>
        <v>0</v>
      </c>
      <c r="DT419">
        <f>ROUND(SUMIF(AA412:AA417,"=53286460",O412:O417),2)</f>
        <v>29219.08</v>
      </c>
      <c r="DU419">
        <f>ROUND(SUMIF(AA412:AA417,"=53286460",P412:P417),2)</f>
        <v>0</v>
      </c>
      <c r="DV419">
        <f>ROUND(SUMIF(AA412:AA417,"=53286460",Q412:Q417),2)</f>
        <v>29219.08</v>
      </c>
      <c r="DW419">
        <f>ROUND(SUMIF(AA412:AA417,"=53286460",R412:R417),2)</f>
        <v>0</v>
      </c>
      <c r="DX419">
        <f>ROUND(SUMIF(AA412:AA417,"=53286460",S412:S417),2)</f>
        <v>0</v>
      </c>
      <c r="DY419">
        <f>ROUND(SUMIF(AA412:AA417,"=53286460",T412:T417),2)</f>
        <v>0</v>
      </c>
      <c r="DZ419">
        <f>SUMIF(AA412:AA417,"=53286460",U412:U417)</f>
        <v>0</v>
      </c>
      <c r="EA419">
        <f>SUMIF(AA412:AA417,"=53286460",V412:V417)</f>
        <v>0</v>
      </c>
      <c r="EB419">
        <f>ROUND(SUMIF(AA412:AA417,"=53286460",W412:W417),2)</f>
        <v>0</v>
      </c>
      <c r="EC419">
        <f>ROUND(SUMIF(AA412:AA417,"=53286460",X412:X417),2)</f>
        <v>0</v>
      </c>
      <c r="ED419">
        <f>ROUND(SUMIF(AA412:AA417,"=53286460",Y412:Y417),2)</f>
        <v>0</v>
      </c>
      <c r="EG419">
        <f t="shared" ref="EG419:EV419" si="336">ROUND(FP419,2)</f>
        <v>0</v>
      </c>
      <c r="EH419">
        <f t="shared" si="336"/>
        <v>0</v>
      </c>
      <c r="EI419">
        <f t="shared" si="336"/>
        <v>0</v>
      </c>
      <c r="EJ419">
        <f t="shared" si="336"/>
        <v>29219.08</v>
      </c>
      <c r="EK419">
        <f t="shared" si="336"/>
        <v>0</v>
      </c>
      <c r="EL419">
        <f t="shared" si="336"/>
        <v>0</v>
      </c>
      <c r="EM419">
        <f t="shared" si="336"/>
        <v>29219.08</v>
      </c>
      <c r="EN419">
        <f t="shared" si="336"/>
        <v>0</v>
      </c>
      <c r="EO419">
        <f t="shared" si="336"/>
        <v>0</v>
      </c>
      <c r="EP419">
        <f t="shared" si="336"/>
        <v>0</v>
      </c>
      <c r="EQ419">
        <f t="shared" si="336"/>
        <v>0</v>
      </c>
      <c r="ER419">
        <f t="shared" si="336"/>
        <v>0</v>
      </c>
      <c r="ES419">
        <f t="shared" si="336"/>
        <v>0</v>
      </c>
      <c r="ET419">
        <f t="shared" si="336"/>
        <v>0</v>
      </c>
      <c r="EU419">
        <f t="shared" si="336"/>
        <v>0</v>
      </c>
      <c r="EV419">
        <f t="shared" si="336"/>
        <v>0</v>
      </c>
      <c r="FP419">
        <f>ROUND(SUMIF(AA412:AA417,"=53286460",FQ412:FQ417),2)</f>
        <v>0</v>
      </c>
      <c r="FQ419">
        <f>ROUND(SUMIF(AA412:AA417,"=53286460",FR412:FR417),2)</f>
        <v>0</v>
      </c>
      <c r="FR419">
        <f>ROUND(SUMIF(AA412:AA417,"=53286460",GL412:GL417),2)</f>
        <v>0</v>
      </c>
      <c r="FS419">
        <f>ROUND(SUMIF(AA412:AA417,"=53286460",GM412:GM417),2)</f>
        <v>29219.08</v>
      </c>
      <c r="FT419">
        <f>ROUND(SUMIF(AA412:AA417,"=53286460",GN412:GN417),2)</f>
        <v>0</v>
      </c>
      <c r="FU419">
        <f>ROUND(SUMIF(AA412:AA417,"=53286460",GO412:GO417),2)</f>
        <v>0</v>
      </c>
      <c r="FV419">
        <f>ROUND(SUMIF(AA412:AA417,"=53286460",GP412:GP417),2)</f>
        <v>29219.08</v>
      </c>
      <c r="FW419">
        <f>DU419-FP419</f>
        <v>0</v>
      </c>
      <c r="FX419">
        <f>DU419-FQ419</f>
        <v>0</v>
      </c>
      <c r="FY419">
        <f>FP419-FR419</f>
        <v>0</v>
      </c>
      <c r="FZ419">
        <f>DU419-FP419-FQ419+FR419</f>
        <v>0</v>
      </c>
      <c r="GA419">
        <f>FQ419-FR419</f>
        <v>0</v>
      </c>
      <c r="GB419">
        <f>ROUND(SUMIF(AA412:AA417,"=53286460",GX412:GX417),2)</f>
        <v>0</v>
      </c>
      <c r="GC419">
        <f>ROUND(SUMIF(AA412:AA417,"=53286460",GY412:GY417),2)</f>
        <v>0</v>
      </c>
      <c r="GD419">
        <f>ROUND(SUMIF(AA412:AA417,"=53286460",GZ412:GZ417),2)</f>
        <v>0</v>
      </c>
      <c r="GE419">
        <f>ROUND(SUMIF(AA412:AA417,"=53286460",HD412:HD417),2)</f>
        <v>0</v>
      </c>
      <c r="GX419">
        <v>0</v>
      </c>
    </row>
    <row r="421" spans="1:245" x14ac:dyDescent="0.2">
      <c r="A421">
        <v>50</v>
      </c>
      <c r="B421">
        <v>0</v>
      </c>
      <c r="C421">
        <v>0</v>
      </c>
      <c r="D421">
        <v>1</v>
      </c>
      <c r="E421">
        <v>201</v>
      </c>
      <c r="F421">
        <f>ROUND(Source!O419,O421)</f>
        <v>3341.75</v>
      </c>
      <c r="G421" t="s">
        <v>136</v>
      </c>
      <c r="H421" t="s">
        <v>137</v>
      </c>
      <c r="K421">
        <v>201</v>
      </c>
      <c r="L421">
        <v>1</v>
      </c>
      <c r="M421">
        <v>3</v>
      </c>
      <c r="N421" t="s">
        <v>3</v>
      </c>
      <c r="O421">
        <v>2</v>
      </c>
      <c r="P421">
        <f>ROUND(Source!DG419,O421)</f>
        <v>29219.08</v>
      </c>
    </row>
    <row r="422" spans="1:245" x14ac:dyDescent="0.2">
      <c r="A422">
        <v>50</v>
      </c>
      <c r="B422">
        <v>0</v>
      </c>
      <c r="C422">
        <v>0</v>
      </c>
      <c r="D422">
        <v>1</v>
      </c>
      <c r="E422">
        <v>202</v>
      </c>
      <c r="F422">
        <f>ROUND(Source!P419,O422)</f>
        <v>0</v>
      </c>
      <c r="G422" t="s">
        <v>138</v>
      </c>
      <c r="H422" t="s">
        <v>139</v>
      </c>
      <c r="K422">
        <v>202</v>
      </c>
      <c r="L422">
        <v>2</v>
      </c>
      <c r="M422">
        <v>3</v>
      </c>
      <c r="N422" t="s">
        <v>3</v>
      </c>
      <c r="O422">
        <v>2</v>
      </c>
      <c r="P422">
        <f>ROUND(Source!DH419,O422)</f>
        <v>0</v>
      </c>
    </row>
    <row r="423" spans="1:245" x14ac:dyDescent="0.2">
      <c r="A423">
        <v>50</v>
      </c>
      <c r="B423">
        <v>0</v>
      </c>
      <c r="C423">
        <v>0</v>
      </c>
      <c r="D423">
        <v>1</v>
      </c>
      <c r="E423">
        <v>222</v>
      </c>
      <c r="F423">
        <f>ROUND(Source!AO419,O423)</f>
        <v>0</v>
      </c>
      <c r="G423" t="s">
        <v>140</v>
      </c>
      <c r="H423" t="s">
        <v>141</v>
      </c>
      <c r="K423">
        <v>222</v>
      </c>
      <c r="L423">
        <v>3</v>
      </c>
      <c r="M423">
        <v>3</v>
      </c>
      <c r="N423" t="s">
        <v>3</v>
      </c>
      <c r="O423">
        <v>2</v>
      </c>
      <c r="P423">
        <f>ROUND(Source!EG419,O423)</f>
        <v>0</v>
      </c>
    </row>
    <row r="424" spans="1:245" x14ac:dyDescent="0.2">
      <c r="A424">
        <v>50</v>
      </c>
      <c r="B424">
        <v>0</v>
      </c>
      <c r="C424">
        <v>0</v>
      </c>
      <c r="D424">
        <v>1</v>
      </c>
      <c r="E424">
        <v>225</v>
      </c>
      <c r="F424">
        <f>ROUND(Source!AV419,O424)</f>
        <v>0</v>
      </c>
      <c r="G424" t="s">
        <v>142</v>
      </c>
      <c r="H424" t="s">
        <v>143</v>
      </c>
      <c r="K424">
        <v>225</v>
      </c>
      <c r="L424">
        <v>4</v>
      </c>
      <c r="M424">
        <v>3</v>
      </c>
      <c r="N424" t="s">
        <v>3</v>
      </c>
      <c r="O424">
        <v>2</v>
      </c>
      <c r="P424">
        <f>ROUND(Source!EN419,O424)</f>
        <v>0</v>
      </c>
    </row>
    <row r="425" spans="1:245" x14ac:dyDescent="0.2">
      <c r="A425">
        <v>50</v>
      </c>
      <c r="B425">
        <v>0</v>
      </c>
      <c r="C425">
        <v>0</v>
      </c>
      <c r="D425">
        <v>1</v>
      </c>
      <c r="E425">
        <v>226</v>
      </c>
      <c r="F425">
        <f>ROUND(Source!AW419,O425)</f>
        <v>0</v>
      </c>
      <c r="G425" t="s">
        <v>144</v>
      </c>
      <c r="H425" t="s">
        <v>145</v>
      </c>
      <c r="K425">
        <v>226</v>
      </c>
      <c r="L425">
        <v>5</v>
      </c>
      <c r="M425">
        <v>3</v>
      </c>
      <c r="N425" t="s">
        <v>3</v>
      </c>
      <c r="O425">
        <v>2</v>
      </c>
      <c r="P425">
        <f>ROUND(Source!EO419,O425)</f>
        <v>0</v>
      </c>
    </row>
    <row r="426" spans="1:245" x14ac:dyDescent="0.2">
      <c r="A426">
        <v>50</v>
      </c>
      <c r="B426">
        <v>0</v>
      </c>
      <c r="C426">
        <v>0</v>
      </c>
      <c r="D426">
        <v>1</v>
      </c>
      <c r="E426">
        <v>227</v>
      </c>
      <c r="F426">
        <f>ROUND(Source!AX419,O426)</f>
        <v>0</v>
      </c>
      <c r="G426" t="s">
        <v>146</v>
      </c>
      <c r="H426" t="s">
        <v>147</v>
      </c>
      <c r="K426">
        <v>227</v>
      </c>
      <c r="L426">
        <v>6</v>
      </c>
      <c r="M426">
        <v>3</v>
      </c>
      <c r="N426" t="s">
        <v>3</v>
      </c>
      <c r="O426">
        <v>2</v>
      </c>
      <c r="P426">
        <f>ROUND(Source!EP419,O426)</f>
        <v>0</v>
      </c>
    </row>
    <row r="427" spans="1:245" x14ac:dyDescent="0.2">
      <c r="A427">
        <v>50</v>
      </c>
      <c r="B427">
        <v>0</v>
      </c>
      <c r="C427">
        <v>0</v>
      </c>
      <c r="D427">
        <v>1</v>
      </c>
      <c r="E427">
        <v>228</v>
      </c>
      <c r="F427">
        <f>ROUND(Source!AY419,O427)</f>
        <v>0</v>
      </c>
      <c r="G427" t="s">
        <v>148</v>
      </c>
      <c r="H427" t="s">
        <v>149</v>
      </c>
      <c r="K427">
        <v>228</v>
      </c>
      <c r="L427">
        <v>7</v>
      </c>
      <c r="M427">
        <v>3</v>
      </c>
      <c r="N427" t="s">
        <v>3</v>
      </c>
      <c r="O427">
        <v>2</v>
      </c>
      <c r="P427">
        <f>ROUND(Source!EQ419,O427)</f>
        <v>0</v>
      </c>
    </row>
    <row r="428" spans="1:245" x14ac:dyDescent="0.2">
      <c r="A428">
        <v>50</v>
      </c>
      <c r="B428">
        <v>0</v>
      </c>
      <c r="C428">
        <v>0</v>
      </c>
      <c r="D428">
        <v>1</v>
      </c>
      <c r="E428">
        <v>216</v>
      </c>
      <c r="F428">
        <f>ROUND(Source!AP419,O428)</f>
        <v>0</v>
      </c>
      <c r="G428" t="s">
        <v>150</v>
      </c>
      <c r="H428" t="s">
        <v>151</v>
      </c>
      <c r="K428">
        <v>216</v>
      </c>
      <c r="L428">
        <v>8</v>
      </c>
      <c r="M428">
        <v>3</v>
      </c>
      <c r="N428" t="s">
        <v>3</v>
      </c>
      <c r="O428">
        <v>2</v>
      </c>
      <c r="P428">
        <f>ROUND(Source!EH419,O428)</f>
        <v>0</v>
      </c>
    </row>
    <row r="429" spans="1:245" x14ac:dyDescent="0.2">
      <c r="A429">
        <v>50</v>
      </c>
      <c r="B429">
        <v>0</v>
      </c>
      <c r="C429">
        <v>0</v>
      </c>
      <c r="D429">
        <v>1</v>
      </c>
      <c r="E429">
        <v>223</v>
      </c>
      <c r="F429">
        <f>ROUND(Source!AQ419,O429)</f>
        <v>0</v>
      </c>
      <c r="G429" t="s">
        <v>152</v>
      </c>
      <c r="H429" t="s">
        <v>153</v>
      </c>
      <c r="K429">
        <v>223</v>
      </c>
      <c r="L429">
        <v>9</v>
      </c>
      <c r="M429">
        <v>3</v>
      </c>
      <c r="N429" t="s">
        <v>3</v>
      </c>
      <c r="O429">
        <v>2</v>
      </c>
      <c r="P429">
        <f>ROUND(Source!EI419,O429)</f>
        <v>0</v>
      </c>
    </row>
    <row r="430" spans="1:245" x14ac:dyDescent="0.2">
      <c r="A430">
        <v>50</v>
      </c>
      <c r="B430">
        <v>0</v>
      </c>
      <c r="C430">
        <v>0</v>
      </c>
      <c r="D430">
        <v>1</v>
      </c>
      <c r="E430">
        <v>229</v>
      </c>
      <c r="F430">
        <f>ROUND(Source!AZ419,O430)</f>
        <v>0</v>
      </c>
      <c r="G430" t="s">
        <v>154</v>
      </c>
      <c r="H430" t="s">
        <v>155</v>
      </c>
      <c r="K430">
        <v>229</v>
      </c>
      <c r="L430">
        <v>10</v>
      </c>
      <c r="M430">
        <v>3</v>
      </c>
      <c r="N430" t="s">
        <v>3</v>
      </c>
      <c r="O430">
        <v>2</v>
      </c>
      <c r="P430">
        <f>ROUND(Source!ER419,O430)</f>
        <v>0</v>
      </c>
    </row>
    <row r="431" spans="1:245" x14ac:dyDescent="0.2">
      <c r="A431">
        <v>50</v>
      </c>
      <c r="B431">
        <v>0</v>
      </c>
      <c r="C431">
        <v>0</v>
      </c>
      <c r="D431">
        <v>1</v>
      </c>
      <c r="E431">
        <v>203</v>
      </c>
      <c r="F431">
        <f>ROUND(Source!Q419,O431)</f>
        <v>3341.75</v>
      </c>
      <c r="G431" t="s">
        <v>156</v>
      </c>
      <c r="H431" t="s">
        <v>157</v>
      </c>
      <c r="K431">
        <v>203</v>
      </c>
      <c r="L431">
        <v>11</v>
      </c>
      <c r="M431">
        <v>3</v>
      </c>
      <c r="N431" t="s">
        <v>3</v>
      </c>
      <c r="O431">
        <v>2</v>
      </c>
      <c r="P431">
        <f>ROUND(Source!DI419,O431)</f>
        <v>29219.08</v>
      </c>
    </row>
    <row r="432" spans="1:245" x14ac:dyDescent="0.2">
      <c r="A432">
        <v>50</v>
      </c>
      <c r="B432">
        <v>0</v>
      </c>
      <c r="C432">
        <v>0</v>
      </c>
      <c r="D432">
        <v>1</v>
      </c>
      <c r="E432">
        <v>231</v>
      </c>
      <c r="F432">
        <f>ROUND(Source!BB419,O432)</f>
        <v>0</v>
      </c>
      <c r="G432" t="s">
        <v>158</v>
      </c>
      <c r="H432" t="s">
        <v>159</v>
      </c>
      <c r="K432">
        <v>231</v>
      </c>
      <c r="L432">
        <v>12</v>
      </c>
      <c r="M432">
        <v>3</v>
      </c>
      <c r="N432" t="s">
        <v>3</v>
      </c>
      <c r="O432">
        <v>2</v>
      </c>
      <c r="P432">
        <f>ROUND(Source!ET419,O432)</f>
        <v>0</v>
      </c>
    </row>
    <row r="433" spans="1:16" x14ac:dyDescent="0.2">
      <c r="A433">
        <v>50</v>
      </c>
      <c r="B433">
        <v>0</v>
      </c>
      <c r="C433">
        <v>0</v>
      </c>
      <c r="D433">
        <v>1</v>
      </c>
      <c r="E433">
        <v>204</v>
      </c>
      <c r="F433">
        <f>ROUND(Source!R419,O433)</f>
        <v>0</v>
      </c>
      <c r="G433" t="s">
        <v>160</v>
      </c>
      <c r="H433" t="s">
        <v>161</v>
      </c>
      <c r="K433">
        <v>204</v>
      </c>
      <c r="L433">
        <v>13</v>
      </c>
      <c r="M433">
        <v>3</v>
      </c>
      <c r="N433" t="s">
        <v>3</v>
      </c>
      <c r="O433">
        <v>2</v>
      </c>
      <c r="P433">
        <f>ROUND(Source!DJ419,O433)</f>
        <v>0</v>
      </c>
    </row>
    <row r="434" spans="1:16" x14ac:dyDescent="0.2">
      <c r="A434">
        <v>50</v>
      </c>
      <c r="B434">
        <v>0</v>
      </c>
      <c r="C434">
        <v>0</v>
      </c>
      <c r="D434">
        <v>1</v>
      </c>
      <c r="E434">
        <v>205</v>
      </c>
      <c r="F434">
        <f>ROUND(Source!S419,O434)</f>
        <v>0</v>
      </c>
      <c r="G434" t="s">
        <v>162</v>
      </c>
      <c r="H434" t="s">
        <v>163</v>
      </c>
      <c r="K434">
        <v>205</v>
      </c>
      <c r="L434">
        <v>14</v>
      </c>
      <c r="M434">
        <v>3</v>
      </c>
      <c r="N434" t="s">
        <v>3</v>
      </c>
      <c r="O434">
        <v>2</v>
      </c>
      <c r="P434">
        <f>ROUND(Source!DK419,O434)</f>
        <v>0</v>
      </c>
    </row>
    <row r="435" spans="1:16" x14ac:dyDescent="0.2">
      <c r="A435">
        <v>50</v>
      </c>
      <c r="B435">
        <v>0</v>
      </c>
      <c r="C435">
        <v>0</v>
      </c>
      <c r="D435">
        <v>1</v>
      </c>
      <c r="E435">
        <v>232</v>
      </c>
      <c r="F435">
        <f>ROUND(Source!BC419,O435)</f>
        <v>0</v>
      </c>
      <c r="G435" t="s">
        <v>164</v>
      </c>
      <c r="H435" t="s">
        <v>165</v>
      </c>
      <c r="K435">
        <v>232</v>
      </c>
      <c r="L435">
        <v>15</v>
      </c>
      <c r="M435">
        <v>3</v>
      </c>
      <c r="N435" t="s">
        <v>3</v>
      </c>
      <c r="O435">
        <v>2</v>
      </c>
      <c r="P435">
        <f>ROUND(Source!EU419,O435)</f>
        <v>0</v>
      </c>
    </row>
    <row r="436" spans="1:16" x14ac:dyDescent="0.2">
      <c r="A436">
        <v>50</v>
      </c>
      <c r="B436">
        <v>0</v>
      </c>
      <c r="C436">
        <v>0</v>
      </c>
      <c r="D436">
        <v>1</v>
      </c>
      <c r="E436">
        <v>214</v>
      </c>
      <c r="F436">
        <f>ROUND(Source!AS419,O436)</f>
        <v>0</v>
      </c>
      <c r="G436" t="s">
        <v>166</v>
      </c>
      <c r="H436" t="s">
        <v>167</v>
      </c>
      <c r="K436">
        <v>214</v>
      </c>
      <c r="L436">
        <v>16</v>
      </c>
      <c r="M436">
        <v>3</v>
      </c>
      <c r="N436" t="s">
        <v>3</v>
      </c>
      <c r="O436">
        <v>2</v>
      </c>
      <c r="P436">
        <f>ROUND(Source!EK419,O436)</f>
        <v>0</v>
      </c>
    </row>
    <row r="437" spans="1:16" x14ac:dyDescent="0.2">
      <c r="A437">
        <v>50</v>
      </c>
      <c r="B437">
        <v>0</v>
      </c>
      <c r="C437">
        <v>0</v>
      </c>
      <c r="D437">
        <v>1</v>
      </c>
      <c r="E437">
        <v>215</v>
      </c>
      <c r="F437">
        <f>ROUND(Source!AT419,O437)</f>
        <v>0</v>
      </c>
      <c r="G437" t="s">
        <v>168</v>
      </c>
      <c r="H437" t="s">
        <v>169</v>
      </c>
      <c r="K437">
        <v>215</v>
      </c>
      <c r="L437">
        <v>17</v>
      </c>
      <c r="M437">
        <v>3</v>
      </c>
      <c r="N437" t="s">
        <v>3</v>
      </c>
      <c r="O437">
        <v>2</v>
      </c>
      <c r="P437">
        <f>ROUND(Source!EL419,O437)</f>
        <v>0</v>
      </c>
    </row>
    <row r="438" spans="1:16" x14ac:dyDescent="0.2">
      <c r="A438">
        <v>50</v>
      </c>
      <c r="B438">
        <v>0</v>
      </c>
      <c r="C438">
        <v>0</v>
      </c>
      <c r="D438">
        <v>1</v>
      </c>
      <c r="E438">
        <v>217</v>
      </c>
      <c r="F438">
        <f>ROUND(Source!AU419,O438)</f>
        <v>3341.75</v>
      </c>
      <c r="G438" t="s">
        <v>170</v>
      </c>
      <c r="H438" t="s">
        <v>171</v>
      </c>
      <c r="K438">
        <v>217</v>
      </c>
      <c r="L438">
        <v>18</v>
      </c>
      <c r="M438">
        <v>3</v>
      </c>
      <c r="N438" t="s">
        <v>3</v>
      </c>
      <c r="O438">
        <v>2</v>
      </c>
      <c r="P438">
        <f>ROUND(Source!EM419,O438)</f>
        <v>29219.08</v>
      </c>
    </row>
    <row r="439" spans="1:16" x14ac:dyDescent="0.2">
      <c r="A439">
        <v>50</v>
      </c>
      <c r="B439">
        <v>0</v>
      </c>
      <c r="C439">
        <v>0</v>
      </c>
      <c r="D439">
        <v>1</v>
      </c>
      <c r="E439">
        <v>230</v>
      </c>
      <c r="F439">
        <f>ROUND(Source!BA419,O439)</f>
        <v>0</v>
      </c>
      <c r="G439" t="s">
        <v>172</v>
      </c>
      <c r="H439" t="s">
        <v>173</v>
      </c>
      <c r="K439">
        <v>230</v>
      </c>
      <c r="L439">
        <v>19</v>
      </c>
      <c r="M439">
        <v>3</v>
      </c>
      <c r="N439" t="s">
        <v>3</v>
      </c>
      <c r="O439">
        <v>2</v>
      </c>
      <c r="P439">
        <f>ROUND(Source!ES419,O439)</f>
        <v>0</v>
      </c>
    </row>
    <row r="440" spans="1:16" x14ac:dyDescent="0.2">
      <c r="A440">
        <v>50</v>
      </c>
      <c r="B440">
        <v>0</v>
      </c>
      <c r="C440">
        <v>0</v>
      </c>
      <c r="D440">
        <v>1</v>
      </c>
      <c r="E440">
        <v>206</v>
      </c>
      <c r="F440">
        <f>ROUND(Source!T419,O440)</f>
        <v>0</v>
      </c>
      <c r="G440" t="s">
        <v>174</v>
      </c>
      <c r="H440" t="s">
        <v>175</v>
      </c>
      <c r="K440">
        <v>206</v>
      </c>
      <c r="L440">
        <v>20</v>
      </c>
      <c r="M440">
        <v>3</v>
      </c>
      <c r="N440" t="s">
        <v>3</v>
      </c>
      <c r="O440">
        <v>2</v>
      </c>
      <c r="P440">
        <f>ROUND(Source!DL419,O440)</f>
        <v>0</v>
      </c>
    </row>
    <row r="441" spans="1:16" x14ac:dyDescent="0.2">
      <c r="A441">
        <v>50</v>
      </c>
      <c r="B441">
        <v>0</v>
      </c>
      <c r="C441">
        <v>0</v>
      </c>
      <c r="D441">
        <v>1</v>
      </c>
      <c r="E441">
        <v>207</v>
      </c>
      <c r="F441">
        <f>Source!U419</f>
        <v>0</v>
      </c>
      <c r="G441" t="s">
        <v>176</v>
      </c>
      <c r="H441" t="s">
        <v>177</v>
      </c>
      <c r="K441">
        <v>207</v>
      </c>
      <c r="L441">
        <v>21</v>
      </c>
      <c r="M441">
        <v>3</v>
      </c>
      <c r="N441" t="s">
        <v>3</v>
      </c>
      <c r="O441">
        <v>-1</v>
      </c>
      <c r="P441">
        <f>Source!DM419</f>
        <v>0</v>
      </c>
    </row>
    <row r="442" spans="1:16" x14ac:dyDescent="0.2">
      <c r="A442">
        <v>50</v>
      </c>
      <c r="B442">
        <v>0</v>
      </c>
      <c r="C442">
        <v>0</v>
      </c>
      <c r="D442">
        <v>1</v>
      </c>
      <c r="E442">
        <v>208</v>
      </c>
      <c r="F442">
        <f>Source!V419</f>
        <v>0</v>
      </c>
      <c r="G442" t="s">
        <v>178</v>
      </c>
      <c r="H442" t="s">
        <v>179</v>
      </c>
      <c r="K442">
        <v>208</v>
      </c>
      <c r="L442">
        <v>22</v>
      </c>
      <c r="M442">
        <v>3</v>
      </c>
      <c r="N442" t="s">
        <v>3</v>
      </c>
      <c r="O442">
        <v>-1</v>
      </c>
      <c r="P442">
        <f>Source!DN419</f>
        <v>0</v>
      </c>
    </row>
    <row r="443" spans="1:16" x14ac:dyDescent="0.2">
      <c r="A443">
        <v>50</v>
      </c>
      <c r="B443">
        <v>0</v>
      </c>
      <c r="C443">
        <v>0</v>
      </c>
      <c r="D443">
        <v>1</v>
      </c>
      <c r="E443">
        <v>209</v>
      </c>
      <c r="F443">
        <f>ROUND(Source!W419,O443)</f>
        <v>0</v>
      </c>
      <c r="G443" t="s">
        <v>180</v>
      </c>
      <c r="H443" t="s">
        <v>181</v>
      </c>
      <c r="K443">
        <v>209</v>
      </c>
      <c r="L443">
        <v>23</v>
      </c>
      <c r="M443">
        <v>3</v>
      </c>
      <c r="N443" t="s">
        <v>3</v>
      </c>
      <c r="O443">
        <v>2</v>
      </c>
      <c r="P443">
        <f>ROUND(Source!DO419,O443)</f>
        <v>0</v>
      </c>
    </row>
    <row r="444" spans="1:16" x14ac:dyDescent="0.2">
      <c r="A444">
        <v>50</v>
      </c>
      <c r="B444">
        <v>0</v>
      </c>
      <c r="C444">
        <v>0</v>
      </c>
      <c r="D444">
        <v>1</v>
      </c>
      <c r="E444">
        <v>233</v>
      </c>
      <c r="F444">
        <f>ROUND(Source!BD419,O444)</f>
        <v>0</v>
      </c>
      <c r="G444" t="s">
        <v>182</v>
      </c>
      <c r="H444" t="s">
        <v>183</v>
      </c>
      <c r="K444">
        <v>233</v>
      </c>
      <c r="L444">
        <v>24</v>
      </c>
      <c r="M444">
        <v>3</v>
      </c>
      <c r="N444" t="s">
        <v>3</v>
      </c>
      <c r="O444">
        <v>2</v>
      </c>
      <c r="P444">
        <f>ROUND(Source!EV419,O444)</f>
        <v>0</v>
      </c>
    </row>
    <row r="445" spans="1:16" x14ac:dyDescent="0.2">
      <c r="A445">
        <v>50</v>
      </c>
      <c r="B445">
        <v>0</v>
      </c>
      <c r="C445">
        <v>0</v>
      </c>
      <c r="D445">
        <v>1</v>
      </c>
      <c r="E445">
        <v>210</v>
      </c>
      <c r="F445">
        <f>ROUND(Source!X419,O445)</f>
        <v>0</v>
      </c>
      <c r="G445" t="s">
        <v>184</v>
      </c>
      <c r="H445" t="s">
        <v>185</v>
      </c>
      <c r="K445">
        <v>210</v>
      </c>
      <c r="L445">
        <v>25</v>
      </c>
      <c r="M445">
        <v>3</v>
      </c>
      <c r="N445" t="s">
        <v>3</v>
      </c>
      <c r="O445">
        <v>2</v>
      </c>
      <c r="P445">
        <f>ROUND(Source!DP419,O445)</f>
        <v>0</v>
      </c>
    </row>
    <row r="446" spans="1:16" x14ac:dyDescent="0.2">
      <c r="A446">
        <v>50</v>
      </c>
      <c r="B446">
        <v>0</v>
      </c>
      <c r="C446">
        <v>0</v>
      </c>
      <c r="D446">
        <v>1</v>
      </c>
      <c r="E446">
        <v>211</v>
      </c>
      <c r="F446">
        <f>ROUND(Source!Y419,O446)</f>
        <v>0</v>
      </c>
      <c r="G446" t="s">
        <v>186</v>
      </c>
      <c r="H446" t="s">
        <v>187</v>
      </c>
      <c r="K446">
        <v>211</v>
      </c>
      <c r="L446">
        <v>26</v>
      </c>
      <c r="M446">
        <v>3</v>
      </c>
      <c r="N446" t="s">
        <v>3</v>
      </c>
      <c r="O446">
        <v>2</v>
      </c>
      <c r="P446">
        <f>ROUND(Source!DQ419,O446)</f>
        <v>0</v>
      </c>
    </row>
    <row r="447" spans="1:16" x14ac:dyDescent="0.2">
      <c r="A447">
        <v>50</v>
      </c>
      <c r="B447">
        <v>0</v>
      </c>
      <c r="C447">
        <v>0</v>
      </c>
      <c r="D447">
        <v>1</v>
      </c>
      <c r="E447">
        <v>224</v>
      </c>
      <c r="F447">
        <f>ROUND(Source!AR419,O447)</f>
        <v>3341.75</v>
      </c>
      <c r="G447" t="s">
        <v>188</v>
      </c>
      <c r="H447" t="s">
        <v>189</v>
      </c>
      <c r="K447">
        <v>224</v>
      </c>
      <c r="L447">
        <v>27</v>
      </c>
      <c r="M447">
        <v>3</v>
      </c>
      <c r="N447" t="s">
        <v>3</v>
      </c>
      <c r="O447">
        <v>2</v>
      </c>
      <c r="P447">
        <f>ROUND(Source!EJ419,O447)</f>
        <v>29219.08</v>
      </c>
    </row>
    <row r="449" spans="1:245" x14ac:dyDescent="0.2">
      <c r="A449">
        <v>4</v>
      </c>
      <c r="B449">
        <v>1</v>
      </c>
      <c r="D449">
        <f>ROW(A456)</f>
        <v>456</v>
      </c>
      <c r="F449" t="s">
        <v>16</v>
      </c>
      <c r="G449" t="s">
        <v>401</v>
      </c>
      <c r="H449" t="s">
        <v>3</v>
      </c>
      <c r="I449">
        <v>0</v>
      </c>
      <c r="K449">
        <v>0</v>
      </c>
      <c r="U449" t="s">
        <v>3</v>
      </c>
      <c r="V449">
        <v>0</v>
      </c>
      <c r="AB449" t="s">
        <v>3</v>
      </c>
      <c r="AC449" t="s">
        <v>3</v>
      </c>
      <c r="AD449" t="s">
        <v>3</v>
      </c>
      <c r="AE449" t="s">
        <v>3</v>
      </c>
      <c r="AF449" t="s">
        <v>3</v>
      </c>
      <c r="AG449" t="s">
        <v>3</v>
      </c>
      <c r="AP449" t="s">
        <v>3</v>
      </c>
      <c r="AQ449" t="s">
        <v>3</v>
      </c>
      <c r="AR449" t="s">
        <v>3</v>
      </c>
      <c r="AZ449" t="s">
        <v>3</v>
      </c>
      <c r="BB449" t="s">
        <v>3</v>
      </c>
      <c r="BC449" t="s">
        <v>3</v>
      </c>
      <c r="BD449" t="s">
        <v>3</v>
      </c>
      <c r="BE449" t="s">
        <v>3</v>
      </c>
      <c r="BF449" t="s">
        <v>3</v>
      </c>
      <c r="BG449" t="s">
        <v>3</v>
      </c>
      <c r="BH449" t="s">
        <v>3</v>
      </c>
      <c r="BI449" t="s">
        <v>3</v>
      </c>
      <c r="BJ449" t="s">
        <v>3</v>
      </c>
      <c r="BK449" t="s">
        <v>3</v>
      </c>
      <c r="BL449" t="s">
        <v>3</v>
      </c>
      <c r="BM449" t="s">
        <v>3</v>
      </c>
      <c r="BN449" t="s">
        <v>3</v>
      </c>
      <c r="BO449" t="s">
        <v>3</v>
      </c>
      <c r="BP449" t="s">
        <v>3</v>
      </c>
      <c r="BX449">
        <v>0</v>
      </c>
      <c r="CJ449">
        <v>0</v>
      </c>
    </row>
    <row r="451" spans="1:245" x14ac:dyDescent="0.2">
      <c r="A451">
        <v>52</v>
      </c>
      <c r="B451">
        <f t="shared" ref="B451:G451" si="337">B456</f>
        <v>1</v>
      </c>
      <c r="C451">
        <f t="shared" si="337"/>
        <v>4</v>
      </c>
      <c r="D451">
        <f t="shared" si="337"/>
        <v>449</v>
      </c>
      <c r="E451">
        <f t="shared" si="337"/>
        <v>0</v>
      </c>
      <c r="F451" t="str">
        <f t="shared" si="337"/>
        <v>Новый раздел</v>
      </c>
      <c r="G451" t="str">
        <f t="shared" si="337"/>
        <v>ПНР опоры освещения</v>
      </c>
      <c r="O451">
        <f t="shared" ref="O451:AT451" si="338">O456</f>
        <v>203.94</v>
      </c>
      <c r="P451">
        <f t="shared" si="338"/>
        <v>0</v>
      </c>
      <c r="Q451">
        <f t="shared" si="338"/>
        <v>0</v>
      </c>
      <c r="R451">
        <f t="shared" si="338"/>
        <v>0</v>
      </c>
      <c r="S451">
        <f t="shared" si="338"/>
        <v>203.94</v>
      </c>
      <c r="T451">
        <f t="shared" si="338"/>
        <v>0</v>
      </c>
      <c r="U451">
        <f t="shared" si="338"/>
        <v>12.8</v>
      </c>
      <c r="V451">
        <f t="shared" si="338"/>
        <v>0</v>
      </c>
      <c r="W451">
        <f t="shared" si="338"/>
        <v>0</v>
      </c>
      <c r="X451">
        <f t="shared" si="338"/>
        <v>152.96</v>
      </c>
      <c r="Y451">
        <f t="shared" si="338"/>
        <v>142.76</v>
      </c>
      <c r="Z451">
        <f t="shared" si="338"/>
        <v>0</v>
      </c>
      <c r="AA451">
        <f t="shared" si="338"/>
        <v>0</v>
      </c>
      <c r="AB451">
        <f t="shared" si="338"/>
        <v>203.94</v>
      </c>
      <c r="AC451">
        <f t="shared" si="338"/>
        <v>0</v>
      </c>
      <c r="AD451">
        <f t="shared" si="338"/>
        <v>0</v>
      </c>
      <c r="AE451">
        <f t="shared" si="338"/>
        <v>0</v>
      </c>
      <c r="AF451">
        <f t="shared" si="338"/>
        <v>203.94</v>
      </c>
      <c r="AG451">
        <f t="shared" si="338"/>
        <v>0</v>
      </c>
      <c r="AH451">
        <f t="shared" si="338"/>
        <v>12.8</v>
      </c>
      <c r="AI451">
        <f t="shared" si="338"/>
        <v>0</v>
      </c>
      <c r="AJ451">
        <f t="shared" si="338"/>
        <v>0</v>
      </c>
      <c r="AK451">
        <f t="shared" si="338"/>
        <v>152.96</v>
      </c>
      <c r="AL451">
        <f t="shared" si="338"/>
        <v>142.76</v>
      </c>
      <c r="AM451">
        <f t="shared" si="338"/>
        <v>0</v>
      </c>
      <c r="AN451">
        <f t="shared" si="338"/>
        <v>0</v>
      </c>
      <c r="AO451">
        <f t="shared" si="338"/>
        <v>0</v>
      </c>
      <c r="AP451">
        <f t="shared" si="338"/>
        <v>0</v>
      </c>
      <c r="AQ451">
        <f t="shared" si="338"/>
        <v>0</v>
      </c>
      <c r="AR451">
        <f t="shared" si="338"/>
        <v>499.66</v>
      </c>
      <c r="AS451">
        <f t="shared" si="338"/>
        <v>0</v>
      </c>
      <c r="AT451">
        <f t="shared" si="338"/>
        <v>0</v>
      </c>
      <c r="AU451">
        <f t="shared" ref="AU451:BZ451" si="339">AU456</f>
        <v>499.66</v>
      </c>
      <c r="AV451">
        <f t="shared" si="339"/>
        <v>0</v>
      </c>
      <c r="AW451">
        <f t="shared" si="339"/>
        <v>0</v>
      </c>
      <c r="AX451">
        <f t="shared" si="339"/>
        <v>0</v>
      </c>
      <c r="AY451">
        <f t="shared" si="339"/>
        <v>0</v>
      </c>
      <c r="AZ451">
        <f t="shared" si="339"/>
        <v>0</v>
      </c>
      <c r="BA451">
        <f t="shared" si="339"/>
        <v>0</v>
      </c>
      <c r="BB451">
        <f t="shared" si="339"/>
        <v>0</v>
      </c>
      <c r="BC451">
        <f t="shared" si="339"/>
        <v>0</v>
      </c>
      <c r="BD451">
        <f t="shared" si="339"/>
        <v>0</v>
      </c>
      <c r="BE451">
        <f t="shared" si="339"/>
        <v>0</v>
      </c>
      <c r="BF451">
        <f t="shared" si="339"/>
        <v>0</v>
      </c>
      <c r="BG451">
        <f t="shared" si="339"/>
        <v>0</v>
      </c>
      <c r="BH451">
        <f t="shared" si="339"/>
        <v>0</v>
      </c>
      <c r="BI451">
        <f t="shared" si="339"/>
        <v>0</v>
      </c>
      <c r="BJ451">
        <f t="shared" si="339"/>
        <v>0</v>
      </c>
      <c r="BK451">
        <f t="shared" si="339"/>
        <v>0</v>
      </c>
      <c r="BL451">
        <f t="shared" si="339"/>
        <v>0</v>
      </c>
      <c r="BM451">
        <f t="shared" si="339"/>
        <v>0</v>
      </c>
      <c r="BN451">
        <f t="shared" si="339"/>
        <v>0</v>
      </c>
      <c r="BO451">
        <f t="shared" si="339"/>
        <v>0</v>
      </c>
      <c r="BP451">
        <f t="shared" si="339"/>
        <v>0</v>
      </c>
      <c r="BQ451">
        <f t="shared" si="339"/>
        <v>0</v>
      </c>
      <c r="BR451">
        <f t="shared" si="339"/>
        <v>0</v>
      </c>
      <c r="BS451">
        <f t="shared" si="339"/>
        <v>0</v>
      </c>
      <c r="BT451">
        <f t="shared" si="339"/>
        <v>0</v>
      </c>
      <c r="BU451">
        <f t="shared" si="339"/>
        <v>0</v>
      </c>
      <c r="BV451">
        <f t="shared" si="339"/>
        <v>0</v>
      </c>
      <c r="BW451">
        <f t="shared" si="339"/>
        <v>0</v>
      </c>
      <c r="BX451">
        <f t="shared" si="339"/>
        <v>0</v>
      </c>
      <c r="BY451">
        <f t="shared" si="339"/>
        <v>0</v>
      </c>
      <c r="BZ451">
        <f t="shared" si="339"/>
        <v>0</v>
      </c>
      <c r="CA451">
        <f t="shared" ref="CA451:DF451" si="340">CA456</f>
        <v>499.66</v>
      </c>
      <c r="CB451">
        <f t="shared" si="340"/>
        <v>0</v>
      </c>
      <c r="CC451">
        <f t="shared" si="340"/>
        <v>0</v>
      </c>
      <c r="CD451">
        <f t="shared" si="340"/>
        <v>499.66</v>
      </c>
      <c r="CE451">
        <f t="shared" si="340"/>
        <v>0</v>
      </c>
      <c r="CF451">
        <f t="shared" si="340"/>
        <v>0</v>
      </c>
      <c r="CG451">
        <f t="shared" si="340"/>
        <v>0</v>
      </c>
      <c r="CH451">
        <f t="shared" si="340"/>
        <v>0</v>
      </c>
      <c r="CI451">
        <f t="shared" si="340"/>
        <v>0</v>
      </c>
      <c r="CJ451">
        <f t="shared" si="340"/>
        <v>0</v>
      </c>
      <c r="CK451">
        <f t="shared" si="340"/>
        <v>0</v>
      </c>
      <c r="CL451">
        <f t="shared" si="340"/>
        <v>0</v>
      </c>
      <c r="CM451">
        <f t="shared" si="340"/>
        <v>0</v>
      </c>
      <c r="CN451">
        <f t="shared" si="340"/>
        <v>0</v>
      </c>
      <c r="CO451">
        <f t="shared" si="340"/>
        <v>0</v>
      </c>
      <c r="CP451">
        <f t="shared" si="340"/>
        <v>0</v>
      </c>
      <c r="CQ451">
        <f t="shared" si="340"/>
        <v>0</v>
      </c>
      <c r="CR451">
        <f t="shared" si="340"/>
        <v>0</v>
      </c>
      <c r="CS451">
        <f t="shared" si="340"/>
        <v>0</v>
      </c>
      <c r="CT451">
        <f t="shared" si="340"/>
        <v>0</v>
      </c>
      <c r="CU451">
        <f t="shared" si="340"/>
        <v>0</v>
      </c>
      <c r="CV451">
        <f t="shared" si="340"/>
        <v>0</v>
      </c>
      <c r="CW451">
        <f t="shared" si="340"/>
        <v>0</v>
      </c>
      <c r="CX451">
        <f t="shared" si="340"/>
        <v>0</v>
      </c>
      <c r="CY451">
        <f t="shared" si="340"/>
        <v>0</v>
      </c>
      <c r="CZ451">
        <f t="shared" si="340"/>
        <v>0</v>
      </c>
      <c r="DA451">
        <f t="shared" si="340"/>
        <v>0</v>
      </c>
      <c r="DB451">
        <f t="shared" si="340"/>
        <v>0</v>
      </c>
      <c r="DC451">
        <f t="shared" si="340"/>
        <v>0</v>
      </c>
      <c r="DD451">
        <f t="shared" si="340"/>
        <v>0</v>
      </c>
      <c r="DE451">
        <f t="shared" si="340"/>
        <v>0</v>
      </c>
      <c r="DF451">
        <f t="shared" si="340"/>
        <v>0</v>
      </c>
      <c r="DG451">
        <f t="shared" ref="DG451:EL451" si="341">DG456</f>
        <v>5061.79</v>
      </c>
      <c r="DH451">
        <f t="shared" si="341"/>
        <v>0</v>
      </c>
      <c r="DI451">
        <f t="shared" si="341"/>
        <v>0</v>
      </c>
      <c r="DJ451">
        <f t="shared" si="341"/>
        <v>0</v>
      </c>
      <c r="DK451">
        <f t="shared" si="341"/>
        <v>5061.79</v>
      </c>
      <c r="DL451">
        <f t="shared" si="341"/>
        <v>0</v>
      </c>
      <c r="DM451">
        <f t="shared" si="341"/>
        <v>12.8</v>
      </c>
      <c r="DN451">
        <f t="shared" si="341"/>
        <v>0</v>
      </c>
      <c r="DO451">
        <f t="shared" si="341"/>
        <v>0</v>
      </c>
      <c r="DP451">
        <f t="shared" si="341"/>
        <v>3442.02</v>
      </c>
      <c r="DQ451">
        <f t="shared" si="341"/>
        <v>2075.33</v>
      </c>
      <c r="DR451">
        <f t="shared" si="341"/>
        <v>0</v>
      </c>
      <c r="DS451">
        <f t="shared" si="341"/>
        <v>0</v>
      </c>
      <c r="DT451">
        <f t="shared" si="341"/>
        <v>5061.79</v>
      </c>
      <c r="DU451">
        <f t="shared" si="341"/>
        <v>0</v>
      </c>
      <c r="DV451">
        <f t="shared" si="341"/>
        <v>0</v>
      </c>
      <c r="DW451">
        <f t="shared" si="341"/>
        <v>0</v>
      </c>
      <c r="DX451">
        <f t="shared" si="341"/>
        <v>5061.79</v>
      </c>
      <c r="DY451">
        <f t="shared" si="341"/>
        <v>0</v>
      </c>
      <c r="DZ451">
        <f t="shared" si="341"/>
        <v>12.8</v>
      </c>
      <c r="EA451">
        <f t="shared" si="341"/>
        <v>0</v>
      </c>
      <c r="EB451">
        <f t="shared" si="341"/>
        <v>0</v>
      </c>
      <c r="EC451">
        <f t="shared" si="341"/>
        <v>3442.02</v>
      </c>
      <c r="ED451">
        <f t="shared" si="341"/>
        <v>2075.33</v>
      </c>
      <c r="EE451">
        <f t="shared" si="341"/>
        <v>0</v>
      </c>
      <c r="EF451">
        <f t="shared" si="341"/>
        <v>0</v>
      </c>
      <c r="EG451">
        <f t="shared" si="341"/>
        <v>0</v>
      </c>
      <c r="EH451">
        <f t="shared" si="341"/>
        <v>0</v>
      </c>
      <c r="EI451">
        <f t="shared" si="341"/>
        <v>0</v>
      </c>
      <c r="EJ451">
        <f t="shared" si="341"/>
        <v>10579.14</v>
      </c>
      <c r="EK451">
        <f t="shared" si="341"/>
        <v>0</v>
      </c>
      <c r="EL451">
        <f t="shared" si="341"/>
        <v>0</v>
      </c>
      <c r="EM451">
        <f t="shared" ref="EM451:FR451" si="342">EM456</f>
        <v>10579.14</v>
      </c>
      <c r="EN451">
        <f t="shared" si="342"/>
        <v>0</v>
      </c>
      <c r="EO451">
        <f t="shared" si="342"/>
        <v>0</v>
      </c>
      <c r="EP451">
        <f t="shared" si="342"/>
        <v>0</v>
      </c>
      <c r="EQ451">
        <f t="shared" si="342"/>
        <v>0</v>
      </c>
      <c r="ER451">
        <f t="shared" si="342"/>
        <v>0</v>
      </c>
      <c r="ES451">
        <f t="shared" si="342"/>
        <v>0</v>
      </c>
      <c r="ET451">
        <f t="shared" si="342"/>
        <v>0</v>
      </c>
      <c r="EU451">
        <f t="shared" si="342"/>
        <v>0</v>
      </c>
      <c r="EV451">
        <f t="shared" si="342"/>
        <v>0</v>
      </c>
      <c r="EW451">
        <f t="shared" si="342"/>
        <v>0</v>
      </c>
      <c r="EX451">
        <f t="shared" si="342"/>
        <v>0</v>
      </c>
      <c r="EY451">
        <f t="shared" si="342"/>
        <v>0</v>
      </c>
      <c r="EZ451">
        <f t="shared" si="342"/>
        <v>0</v>
      </c>
      <c r="FA451">
        <f t="shared" si="342"/>
        <v>0</v>
      </c>
      <c r="FB451">
        <f t="shared" si="342"/>
        <v>0</v>
      </c>
      <c r="FC451">
        <f t="shared" si="342"/>
        <v>0</v>
      </c>
      <c r="FD451">
        <f t="shared" si="342"/>
        <v>0</v>
      </c>
      <c r="FE451">
        <f t="shared" si="342"/>
        <v>0</v>
      </c>
      <c r="FF451">
        <f t="shared" si="342"/>
        <v>0</v>
      </c>
      <c r="FG451">
        <f t="shared" si="342"/>
        <v>0</v>
      </c>
      <c r="FH451">
        <f t="shared" si="342"/>
        <v>0</v>
      </c>
      <c r="FI451">
        <f t="shared" si="342"/>
        <v>0</v>
      </c>
      <c r="FJ451">
        <f t="shared" si="342"/>
        <v>0</v>
      </c>
      <c r="FK451">
        <f t="shared" si="342"/>
        <v>0</v>
      </c>
      <c r="FL451">
        <f t="shared" si="342"/>
        <v>0</v>
      </c>
      <c r="FM451">
        <f t="shared" si="342"/>
        <v>0</v>
      </c>
      <c r="FN451">
        <f t="shared" si="342"/>
        <v>0</v>
      </c>
      <c r="FO451">
        <f t="shared" si="342"/>
        <v>0</v>
      </c>
      <c r="FP451">
        <f t="shared" si="342"/>
        <v>0</v>
      </c>
      <c r="FQ451">
        <f t="shared" si="342"/>
        <v>0</v>
      </c>
      <c r="FR451">
        <f t="shared" si="342"/>
        <v>0</v>
      </c>
      <c r="FS451">
        <f t="shared" ref="FS451:GX451" si="343">FS456</f>
        <v>10579.14</v>
      </c>
      <c r="FT451">
        <f t="shared" si="343"/>
        <v>0</v>
      </c>
      <c r="FU451">
        <f t="shared" si="343"/>
        <v>0</v>
      </c>
      <c r="FV451">
        <f t="shared" si="343"/>
        <v>10579.14</v>
      </c>
      <c r="FW451">
        <f t="shared" si="343"/>
        <v>0</v>
      </c>
      <c r="FX451">
        <f t="shared" si="343"/>
        <v>0</v>
      </c>
      <c r="FY451">
        <f t="shared" si="343"/>
        <v>0</v>
      </c>
      <c r="FZ451">
        <f t="shared" si="343"/>
        <v>0</v>
      </c>
      <c r="GA451">
        <f t="shared" si="343"/>
        <v>0</v>
      </c>
      <c r="GB451">
        <f t="shared" si="343"/>
        <v>0</v>
      </c>
      <c r="GC451">
        <f t="shared" si="343"/>
        <v>0</v>
      </c>
      <c r="GD451">
        <f t="shared" si="343"/>
        <v>0</v>
      </c>
      <c r="GE451">
        <f t="shared" si="343"/>
        <v>0</v>
      </c>
      <c r="GF451">
        <f t="shared" si="343"/>
        <v>0</v>
      </c>
      <c r="GG451">
        <f t="shared" si="343"/>
        <v>0</v>
      </c>
      <c r="GH451">
        <f t="shared" si="343"/>
        <v>0</v>
      </c>
      <c r="GI451">
        <f t="shared" si="343"/>
        <v>0</v>
      </c>
      <c r="GJ451">
        <f t="shared" si="343"/>
        <v>0</v>
      </c>
      <c r="GK451">
        <f t="shared" si="343"/>
        <v>0</v>
      </c>
      <c r="GL451">
        <f t="shared" si="343"/>
        <v>0</v>
      </c>
      <c r="GM451">
        <f t="shared" si="343"/>
        <v>0</v>
      </c>
      <c r="GN451">
        <f t="shared" si="343"/>
        <v>0</v>
      </c>
      <c r="GO451">
        <f t="shared" si="343"/>
        <v>0</v>
      </c>
      <c r="GP451">
        <f t="shared" si="343"/>
        <v>0</v>
      </c>
      <c r="GQ451">
        <f t="shared" si="343"/>
        <v>0</v>
      </c>
      <c r="GR451">
        <f t="shared" si="343"/>
        <v>0</v>
      </c>
      <c r="GS451">
        <f t="shared" si="343"/>
        <v>0</v>
      </c>
      <c r="GT451">
        <f t="shared" si="343"/>
        <v>0</v>
      </c>
      <c r="GU451">
        <f t="shared" si="343"/>
        <v>0</v>
      </c>
      <c r="GV451">
        <f t="shared" si="343"/>
        <v>0</v>
      </c>
      <c r="GW451">
        <f t="shared" si="343"/>
        <v>0</v>
      </c>
      <c r="GX451">
        <f t="shared" si="343"/>
        <v>0</v>
      </c>
    </row>
    <row r="453" spans="1:245" x14ac:dyDescent="0.2">
      <c r="A453">
        <v>17</v>
      </c>
      <c r="B453">
        <v>1</v>
      </c>
      <c r="C453">
        <f>ROW(SmtRes!A285)</f>
        <v>285</v>
      </c>
      <c r="D453">
        <f>ROW(EtalonRes!A277)</f>
        <v>277</v>
      </c>
      <c r="E453" t="s">
        <v>402</v>
      </c>
      <c r="F453" t="s">
        <v>403</v>
      </c>
      <c r="G453" t="s">
        <v>404</v>
      </c>
      <c r="H453" t="s">
        <v>405</v>
      </c>
      <c r="I453">
        <v>2</v>
      </c>
      <c r="J453">
        <v>0</v>
      </c>
      <c r="O453">
        <f>ROUND(CP453,2)</f>
        <v>203.94</v>
      </c>
      <c r="P453">
        <f>ROUND((ROUND((AC453*AW453*I453),2)*BC453),2)</f>
        <v>0</v>
      </c>
      <c r="Q453">
        <f>(ROUND((ROUND(((ET453)*AV453*I453),2)*BB453),2)+ROUND((ROUND(((AE453-(EU453))*AV453*I453),2)*BS453),2))</f>
        <v>0</v>
      </c>
      <c r="R453">
        <f>ROUND((ROUND((AE453*AV453*I453),2)*BS453),2)</f>
        <v>0</v>
      </c>
      <c r="S453">
        <f>ROUND((ROUND((AF453*AV453*I453),2)*BA453),2)</f>
        <v>203.94</v>
      </c>
      <c r="T453">
        <f>ROUND(CU453*I453,2)</f>
        <v>0</v>
      </c>
      <c r="U453">
        <f>CV453*I453</f>
        <v>12.8</v>
      </c>
      <c r="V453">
        <f>CW453*I453</f>
        <v>0</v>
      </c>
      <c r="W453">
        <f>ROUND(CX453*I453,2)</f>
        <v>0</v>
      </c>
      <c r="X453">
        <f>ROUND(CY453,2)</f>
        <v>152.96</v>
      </c>
      <c r="Y453">
        <f>ROUND(CZ453,2)</f>
        <v>142.76</v>
      </c>
      <c r="AA453">
        <v>53286459</v>
      </c>
      <c r="AB453">
        <f>ROUND((AC453+AD453+AF453),6)</f>
        <v>101.968</v>
      </c>
      <c r="AC453">
        <f>ROUND((ES453),6)</f>
        <v>0</v>
      </c>
      <c r="AD453">
        <f>ROUND((((ET453)-(EU453))+AE453),6)</f>
        <v>0</v>
      </c>
      <c r="AE453">
        <f>ROUND((EU453),6)</f>
        <v>0</v>
      </c>
      <c r="AF453">
        <f>ROUND(((EV453*0.8)),6)</f>
        <v>101.968</v>
      </c>
      <c r="AG453">
        <f>ROUND((AP453),6)</f>
        <v>0</v>
      </c>
      <c r="AH453">
        <f>((EW453*0.8))</f>
        <v>6.4</v>
      </c>
      <c r="AI453">
        <f>(EX453)</f>
        <v>0</v>
      </c>
      <c r="AJ453">
        <f>(AS453)</f>
        <v>0</v>
      </c>
      <c r="AK453">
        <v>127.46</v>
      </c>
      <c r="AL453">
        <v>0</v>
      </c>
      <c r="AM453">
        <v>0</v>
      </c>
      <c r="AN453">
        <v>0</v>
      </c>
      <c r="AO453">
        <v>127.46</v>
      </c>
      <c r="AP453">
        <v>0</v>
      </c>
      <c r="AQ453">
        <v>8</v>
      </c>
      <c r="AR453">
        <v>0</v>
      </c>
      <c r="AS453">
        <v>0</v>
      </c>
      <c r="AT453">
        <v>75</v>
      </c>
      <c r="AU453">
        <v>70</v>
      </c>
      <c r="AV453">
        <v>1</v>
      </c>
      <c r="AW453">
        <v>1</v>
      </c>
      <c r="AZ453">
        <v>1</v>
      </c>
      <c r="BA453">
        <v>1</v>
      </c>
      <c r="BB453">
        <v>1</v>
      </c>
      <c r="BC453">
        <v>1</v>
      </c>
      <c r="BD453" t="s">
        <v>3</v>
      </c>
      <c r="BE453" t="s">
        <v>3</v>
      </c>
      <c r="BF453" t="s">
        <v>3</v>
      </c>
      <c r="BG453" t="s">
        <v>3</v>
      </c>
      <c r="BH453">
        <v>0</v>
      </c>
      <c r="BI453">
        <v>4</v>
      </c>
      <c r="BJ453" t="s">
        <v>406</v>
      </c>
      <c r="BM453">
        <v>388</v>
      </c>
      <c r="BN453">
        <v>0</v>
      </c>
      <c r="BO453" t="s">
        <v>3</v>
      </c>
      <c r="BP453">
        <v>0</v>
      </c>
      <c r="BQ453">
        <v>50</v>
      </c>
      <c r="BR453">
        <v>0</v>
      </c>
      <c r="BS453">
        <v>1</v>
      </c>
      <c r="BT453">
        <v>1</v>
      </c>
      <c r="BU453">
        <v>1</v>
      </c>
      <c r="BV453">
        <v>1</v>
      </c>
      <c r="BW453">
        <v>1</v>
      </c>
      <c r="BX453">
        <v>1</v>
      </c>
      <c r="BY453" t="s">
        <v>3</v>
      </c>
      <c r="BZ453">
        <v>75</v>
      </c>
      <c r="CA453">
        <v>70</v>
      </c>
      <c r="CE453">
        <v>30</v>
      </c>
      <c r="CF453">
        <v>0</v>
      </c>
      <c r="CG453">
        <v>0</v>
      </c>
      <c r="CM453">
        <v>0</v>
      </c>
      <c r="CN453" t="s">
        <v>407</v>
      </c>
      <c r="CO453">
        <v>0</v>
      </c>
      <c r="CP453">
        <f>(P453+Q453+S453)</f>
        <v>203.94</v>
      </c>
      <c r="CQ453">
        <f>ROUND((ROUND((AC453*AW453*1),2)*BC453),2)</f>
        <v>0</v>
      </c>
      <c r="CR453">
        <f>(ROUND((ROUND(((ET453)*AV453*1),2)*BB453),2)+ROUND((ROUND(((AE453-(EU453))*AV453*1),2)*BS453),2))</f>
        <v>0</v>
      </c>
      <c r="CS453">
        <f>ROUND((ROUND((AE453*AV453*1),2)*BS453),2)</f>
        <v>0</v>
      </c>
      <c r="CT453">
        <f>ROUND((ROUND((AF453*AV453*1),2)*BA453),2)</f>
        <v>101.97</v>
      </c>
      <c r="CU453">
        <f>AG453</f>
        <v>0</v>
      </c>
      <c r="CV453">
        <f>(AH453*AV453)</f>
        <v>6.4</v>
      </c>
      <c r="CW453">
        <f>AI453</f>
        <v>0</v>
      </c>
      <c r="CX453">
        <f>AJ453</f>
        <v>0</v>
      </c>
      <c r="CY453">
        <f>((S453*BZ453)/100)</f>
        <v>152.95500000000001</v>
      </c>
      <c r="CZ453">
        <f>((S453*CA453)/100)</f>
        <v>142.75799999999998</v>
      </c>
      <c r="DC453" t="s">
        <v>3</v>
      </c>
      <c r="DD453" t="s">
        <v>3</v>
      </c>
      <c r="DE453" t="s">
        <v>3</v>
      </c>
      <c r="DF453" t="s">
        <v>3</v>
      </c>
      <c r="DG453" t="s">
        <v>408</v>
      </c>
      <c r="DH453" t="s">
        <v>3</v>
      </c>
      <c r="DI453" t="s">
        <v>408</v>
      </c>
      <c r="DJ453" t="s">
        <v>3</v>
      </c>
      <c r="DK453" t="s">
        <v>3</v>
      </c>
      <c r="DL453" t="s">
        <v>3</v>
      </c>
      <c r="DM453" t="s">
        <v>3</v>
      </c>
      <c r="DN453">
        <v>0</v>
      </c>
      <c r="DO453">
        <v>0</v>
      </c>
      <c r="DP453">
        <v>1</v>
      </c>
      <c r="DQ453">
        <v>1</v>
      </c>
      <c r="DU453">
        <v>1013</v>
      </c>
      <c r="DV453" t="s">
        <v>405</v>
      </c>
      <c r="DW453" t="s">
        <v>405</v>
      </c>
      <c r="DX453">
        <v>1</v>
      </c>
      <c r="EE453">
        <v>52539008</v>
      </c>
      <c r="EF453">
        <v>50</v>
      </c>
      <c r="EG453" t="s">
        <v>409</v>
      </c>
      <c r="EH453">
        <v>0</v>
      </c>
      <c r="EI453" t="s">
        <v>3</v>
      </c>
      <c r="EJ453">
        <v>4</v>
      </c>
      <c r="EK453">
        <v>388</v>
      </c>
      <c r="EL453" t="s">
        <v>410</v>
      </c>
      <c r="EM453" t="s">
        <v>411</v>
      </c>
      <c r="EO453" t="s">
        <v>412</v>
      </c>
      <c r="EQ453">
        <v>131072</v>
      </c>
      <c r="ER453">
        <v>127.46</v>
      </c>
      <c r="ES453">
        <v>0</v>
      </c>
      <c r="ET453">
        <v>0</v>
      </c>
      <c r="EU453">
        <v>0</v>
      </c>
      <c r="EV453">
        <v>127.46</v>
      </c>
      <c r="EW453">
        <v>8</v>
      </c>
      <c r="EX453">
        <v>0</v>
      </c>
      <c r="EY453">
        <v>0</v>
      </c>
      <c r="FQ453">
        <v>0</v>
      </c>
      <c r="FR453">
        <f>ROUND(IF(AND(BH453=3,BI453=3),P453,0),2)</f>
        <v>0</v>
      </c>
      <c r="FS453">
        <v>0</v>
      </c>
      <c r="FX453">
        <v>75</v>
      </c>
      <c r="FY453">
        <v>70</v>
      </c>
      <c r="GA453" t="s">
        <v>3</v>
      </c>
      <c r="GD453">
        <v>0</v>
      </c>
      <c r="GF453">
        <v>-2016888578</v>
      </c>
      <c r="GG453">
        <v>2</v>
      </c>
      <c r="GH453">
        <v>1</v>
      </c>
      <c r="GI453">
        <v>-2</v>
      </c>
      <c r="GJ453">
        <v>0</v>
      </c>
      <c r="GK453">
        <f>ROUND(R453*(R12)/100,2)</f>
        <v>0</v>
      </c>
      <c r="GL453">
        <f>ROUND(IF(AND(BH453=3,BI453=3,FS453&lt;&gt;0),P453,0),2)</f>
        <v>0</v>
      </c>
      <c r="GM453">
        <f>ROUND(O453+X453+Y453+GK453,2)+GX453</f>
        <v>499.66</v>
      </c>
      <c r="GN453">
        <f>IF(OR(BI453=0,BI453=1),ROUND(O453+X453+Y453+GK453,2),0)</f>
        <v>0</v>
      </c>
      <c r="GO453">
        <f>IF(BI453=2,ROUND(O453+X453+Y453+GK453,2),0)</f>
        <v>0</v>
      </c>
      <c r="GP453">
        <f>IF(BI453=4,ROUND(O453+X453+Y453+GK453,2)+GX453,0)</f>
        <v>499.66</v>
      </c>
      <c r="GR453">
        <v>0</v>
      </c>
      <c r="GS453">
        <v>0</v>
      </c>
      <c r="GT453">
        <v>0</v>
      </c>
      <c r="GU453" t="s">
        <v>3</v>
      </c>
      <c r="GV453">
        <f>ROUND((GT453),6)</f>
        <v>0</v>
      </c>
      <c r="GW453">
        <v>1</v>
      </c>
      <c r="GX453">
        <f>ROUND(HC453*I453,2)</f>
        <v>0</v>
      </c>
      <c r="HA453">
        <v>0</v>
      </c>
      <c r="HB453">
        <v>0</v>
      </c>
      <c r="HC453">
        <f>GV453*GW453</f>
        <v>0</v>
      </c>
      <c r="HE453" t="s">
        <v>3</v>
      </c>
      <c r="HF453" t="s">
        <v>3</v>
      </c>
      <c r="IK453">
        <v>0</v>
      </c>
    </row>
    <row r="454" spans="1:245" x14ac:dyDescent="0.2">
      <c r="A454">
        <v>17</v>
      </c>
      <c r="B454">
        <v>1</v>
      </c>
      <c r="C454">
        <f>ROW(SmtRes!A286)</f>
        <v>286</v>
      </c>
      <c r="D454">
        <f>ROW(EtalonRes!A278)</f>
        <v>278</v>
      </c>
      <c r="E454" t="s">
        <v>402</v>
      </c>
      <c r="F454" t="s">
        <v>403</v>
      </c>
      <c r="G454" t="s">
        <v>404</v>
      </c>
      <c r="H454" t="s">
        <v>405</v>
      </c>
      <c r="I454">
        <v>2</v>
      </c>
      <c r="J454">
        <v>0</v>
      </c>
      <c r="O454">
        <f>ROUND(CP454,2)</f>
        <v>5061.79</v>
      </c>
      <c r="P454">
        <f>ROUND((ROUND((AC454*AW454*I454),2)*BC454),2)</f>
        <v>0</v>
      </c>
      <c r="Q454">
        <f>(ROUND((ROUND(((ET454)*AV454*I454),2)*BB454),2)+ROUND((ROUND(((AE454-(EU454))*AV454*I454),2)*BS454),2))</f>
        <v>0</v>
      </c>
      <c r="R454">
        <f>ROUND((ROUND((AE454*AV454*I454),2)*BS454),2)</f>
        <v>0</v>
      </c>
      <c r="S454">
        <f>ROUND((ROUND((AF454*AV454*I454),2)*BA454),2)</f>
        <v>5061.79</v>
      </c>
      <c r="T454">
        <f>ROUND(CU454*I454,2)</f>
        <v>0</v>
      </c>
      <c r="U454">
        <f>CV454*I454</f>
        <v>12.8</v>
      </c>
      <c r="V454">
        <f>CW454*I454</f>
        <v>0</v>
      </c>
      <c r="W454">
        <f>ROUND(CX454*I454,2)</f>
        <v>0</v>
      </c>
      <c r="X454">
        <f>ROUND(CY454,2)</f>
        <v>3442.02</v>
      </c>
      <c r="Y454">
        <f>ROUND(CZ454,2)</f>
        <v>2075.33</v>
      </c>
      <c r="AA454">
        <v>53286460</v>
      </c>
      <c r="AB454">
        <f>ROUND((AC454+AD454+AF454),6)</f>
        <v>101.968</v>
      </c>
      <c r="AC454">
        <f>ROUND((ES454),6)</f>
        <v>0</v>
      </c>
      <c r="AD454">
        <f>ROUND((((ET454)-(EU454))+AE454),6)</f>
        <v>0</v>
      </c>
      <c r="AE454">
        <f>ROUND((EU454),6)</f>
        <v>0</v>
      </c>
      <c r="AF454">
        <f>ROUND(((EV454*0.8)),6)</f>
        <v>101.968</v>
      </c>
      <c r="AG454">
        <f>ROUND((AP454),6)</f>
        <v>0</v>
      </c>
      <c r="AH454">
        <f>((EW454*0.8))</f>
        <v>6.4</v>
      </c>
      <c r="AI454">
        <f>(EX454)</f>
        <v>0</v>
      </c>
      <c r="AJ454">
        <f>(AS454)</f>
        <v>0</v>
      </c>
      <c r="AK454">
        <v>127.46</v>
      </c>
      <c r="AL454">
        <v>0</v>
      </c>
      <c r="AM454">
        <v>0</v>
      </c>
      <c r="AN454">
        <v>0</v>
      </c>
      <c r="AO454">
        <v>127.46</v>
      </c>
      <c r="AP454">
        <v>0</v>
      </c>
      <c r="AQ454">
        <v>8</v>
      </c>
      <c r="AR454">
        <v>0</v>
      </c>
      <c r="AS454">
        <v>0</v>
      </c>
      <c r="AT454">
        <v>68</v>
      </c>
      <c r="AU454">
        <v>41</v>
      </c>
      <c r="AV454">
        <v>1</v>
      </c>
      <c r="AW454">
        <v>1</v>
      </c>
      <c r="AZ454">
        <v>1</v>
      </c>
      <c r="BA454">
        <v>24.82</v>
      </c>
      <c r="BB454">
        <v>1</v>
      </c>
      <c r="BC454">
        <v>1</v>
      </c>
      <c r="BD454" t="s">
        <v>3</v>
      </c>
      <c r="BE454" t="s">
        <v>3</v>
      </c>
      <c r="BF454" t="s">
        <v>3</v>
      </c>
      <c r="BG454" t="s">
        <v>3</v>
      </c>
      <c r="BH454">
        <v>0</v>
      </c>
      <c r="BI454">
        <v>4</v>
      </c>
      <c r="BJ454" t="s">
        <v>406</v>
      </c>
      <c r="BM454">
        <v>388</v>
      </c>
      <c r="BN454">
        <v>0</v>
      </c>
      <c r="BO454" t="s">
        <v>3</v>
      </c>
      <c r="BP454">
        <v>0</v>
      </c>
      <c r="BQ454">
        <v>50</v>
      </c>
      <c r="BR454">
        <v>0</v>
      </c>
      <c r="BS454">
        <v>1</v>
      </c>
      <c r="BT454">
        <v>1</v>
      </c>
      <c r="BU454">
        <v>1</v>
      </c>
      <c r="BV454">
        <v>1</v>
      </c>
      <c r="BW454">
        <v>1</v>
      </c>
      <c r="BX454">
        <v>1</v>
      </c>
      <c r="BY454" t="s">
        <v>3</v>
      </c>
      <c r="BZ454">
        <v>68</v>
      </c>
      <c r="CA454">
        <v>41</v>
      </c>
      <c r="CE454">
        <v>30</v>
      </c>
      <c r="CF454">
        <v>0</v>
      </c>
      <c r="CG454">
        <v>0</v>
      </c>
      <c r="CM454">
        <v>0</v>
      </c>
      <c r="CN454" t="s">
        <v>407</v>
      </c>
      <c r="CO454">
        <v>0</v>
      </c>
      <c r="CP454">
        <f>(P454+Q454+S454)</f>
        <v>5061.79</v>
      </c>
      <c r="CQ454">
        <f>ROUND((ROUND((AC454*AW454*1),2)*BC454),2)</f>
        <v>0</v>
      </c>
      <c r="CR454">
        <f>(ROUND((ROUND(((ET454)*AV454*1),2)*BB454),2)+ROUND((ROUND(((AE454-(EU454))*AV454*1),2)*BS454),2))</f>
        <v>0</v>
      </c>
      <c r="CS454">
        <f>ROUND((ROUND((AE454*AV454*1),2)*BS454),2)</f>
        <v>0</v>
      </c>
      <c r="CT454">
        <f>ROUND((ROUND((AF454*AV454*1),2)*BA454),2)</f>
        <v>2530.9</v>
      </c>
      <c r="CU454">
        <f>AG454</f>
        <v>0</v>
      </c>
      <c r="CV454">
        <f>(AH454*AV454)</f>
        <v>6.4</v>
      </c>
      <c r="CW454">
        <f>AI454</f>
        <v>0</v>
      </c>
      <c r="CX454">
        <f>AJ454</f>
        <v>0</v>
      </c>
      <c r="CY454">
        <f>S454*(BZ454/100)</f>
        <v>3442.0172000000002</v>
      </c>
      <c r="CZ454">
        <f>S454*(CA454/100)</f>
        <v>2075.3339000000001</v>
      </c>
      <c r="DC454" t="s">
        <v>3</v>
      </c>
      <c r="DD454" t="s">
        <v>3</v>
      </c>
      <c r="DE454" t="s">
        <v>3</v>
      </c>
      <c r="DF454" t="s">
        <v>3</v>
      </c>
      <c r="DG454" t="s">
        <v>408</v>
      </c>
      <c r="DH454" t="s">
        <v>3</v>
      </c>
      <c r="DI454" t="s">
        <v>408</v>
      </c>
      <c r="DJ454" t="s">
        <v>3</v>
      </c>
      <c r="DK454" t="s">
        <v>3</v>
      </c>
      <c r="DL454" t="s">
        <v>3</v>
      </c>
      <c r="DM454" t="s">
        <v>3</v>
      </c>
      <c r="DN454">
        <v>75</v>
      </c>
      <c r="DO454">
        <v>70</v>
      </c>
      <c r="DP454">
        <v>1</v>
      </c>
      <c r="DQ454">
        <v>1</v>
      </c>
      <c r="DU454">
        <v>1013</v>
      </c>
      <c r="DV454" t="s">
        <v>405</v>
      </c>
      <c r="DW454" t="s">
        <v>405</v>
      </c>
      <c r="DX454">
        <v>1</v>
      </c>
      <c r="EE454">
        <v>52539008</v>
      </c>
      <c r="EF454">
        <v>50</v>
      </c>
      <c r="EG454" t="s">
        <v>409</v>
      </c>
      <c r="EH454">
        <v>0</v>
      </c>
      <c r="EI454" t="s">
        <v>3</v>
      </c>
      <c r="EJ454">
        <v>4</v>
      </c>
      <c r="EK454">
        <v>388</v>
      </c>
      <c r="EL454" t="s">
        <v>410</v>
      </c>
      <c r="EM454" t="s">
        <v>411</v>
      </c>
      <c r="EO454" t="s">
        <v>412</v>
      </c>
      <c r="EQ454">
        <v>131072</v>
      </c>
      <c r="ER454">
        <v>127.46</v>
      </c>
      <c r="ES454">
        <v>0</v>
      </c>
      <c r="ET454">
        <v>0</v>
      </c>
      <c r="EU454">
        <v>0</v>
      </c>
      <c r="EV454">
        <v>127.46</v>
      </c>
      <c r="EW454">
        <v>8</v>
      </c>
      <c r="EX454">
        <v>0</v>
      </c>
      <c r="EY454">
        <v>0</v>
      </c>
      <c r="FQ454">
        <v>0</v>
      </c>
      <c r="FR454">
        <f>ROUND(IF(AND(BH454=3,BI454=3),P454,0),2)</f>
        <v>0</v>
      </c>
      <c r="FS454">
        <v>0</v>
      </c>
      <c r="FX454">
        <v>75</v>
      </c>
      <c r="FY454">
        <v>70</v>
      </c>
      <c r="GA454" t="s">
        <v>3</v>
      </c>
      <c r="GD454">
        <v>0</v>
      </c>
      <c r="GF454">
        <v>-2016888578</v>
      </c>
      <c r="GG454">
        <v>2</v>
      </c>
      <c r="GH454">
        <v>1</v>
      </c>
      <c r="GI454">
        <v>2</v>
      </c>
      <c r="GJ454">
        <v>0</v>
      </c>
      <c r="GK454">
        <f>ROUND(R454*(S12)/100,2)</f>
        <v>0</v>
      </c>
      <c r="GL454">
        <f>ROUND(IF(AND(BH454=3,BI454=3,FS454&lt;&gt;0),P454,0),2)</f>
        <v>0</v>
      </c>
      <c r="GM454">
        <f>ROUND(O454+X454+Y454+GK454,2)+GX454</f>
        <v>10579.14</v>
      </c>
      <c r="GN454">
        <f>IF(OR(BI454=0,BI454=1),ROUND(O454+X454+Y454+GK454,2),0)</f>
        <v>0</v>
      </c>
      <c r="GO454">
        <f>IF(BI454=2,ROUND(O454+X454+Y454+GK454,2),0)</f>
        <v>0</v>
      </c>
      <c r="GP454">
        <f>IF(BI454=4,ROUND(O454+X454+Y454+GK454,2)+GX454,0)</f>
        <v>10579.14</v>
      </c>
      <c r="GR454">
        <v>0</v>
      </c>
      <c r="GS454">
        <v>3</v>
      </c>
      <c r="GT454">
        <v>0</v>
      </c>
      <c r="GU454" t="s">
        <v>3</v>
      </c>
      <c r="GV454">
        <f>ROUND((GT454),6)</f>
        <v>0</v>
      </c>
      <c r="GW454">
        <v>1</v>
      </c>
      <c r="GX454">
        <f>ROUND(HC454*I454,2)</f>
        <v>0</v>
      </c>
      <c r="HA454">
        <v>0</v>
      </c>
      <c r="HB454">
        <v>0</v>
      </c>
      <c r="HC454">
        <f>GV454*GW454</f>
        <v>0</v>
      </c>
      <c r="HE454" t="s">
        <v>3</v>
      </c>
      <c r="HF454" t="s">
        <v>3</v>
      </c>
      <c r="IK454">
        <v>0</v>
      </c>
    </row>
    <row r="456" spans="1:245" x14ac:dyDescent="0.2">
      <c r="A456">
        <v>51</v>
      </c>
      <c r="B456">
        <f>B449</f>
        <v>1</v>
      </c>
      <c r="C456">
        <f>A449</f>
        <v>4</v>
      </c>
      <c r="D456">
        <f>ROW(A449)</f>
        <v>449</v>
      </c>
      <c r="F456" t="str">
        <f>IF(F449&lt;&gt;"",F449,"")</f>
        <v>Новый раздел</v>
      </c>
      <c r="G456" t="str">
        <f>IF(G449&lt;&gt;"",G449,"")</f>
        <v>ПНР опоры освещения</v>
      </c>
      <c r="H456">
        <v>0</v>
      </c>
      <c r="O456">
        <f t="shared" ref="O456:T456" si="344">ROUND(AB456,2)</f>
        <v>203.94</v>
      </c>
      <c r="P456">
        <f t="shared" si="344"/>
        <v>0</v>
      </c>
      <c r="Q456">
        <f t="shared" si="344"/>
        <v>0</v>
      </c>
      <c r="R456">
        <f t="shared" si="344"/>
        <v>0</v>
      </c>
      <c r="S456">
        <f t="shared" si="344"/>
        <v>203.94</v>
      </c>
      <c r="T456">
        <f t="shared" si="344"/>
        <v>0</v>
      </c>
      <c r="U456">
        <f>AH456</f>
        <v>12.8</v>
      </c>
      <c r="V456">
        <f>AI456</f>
        <v>0</v>
      </c>
      <c r="W456">
        <f>ROUND(AJ456,2)</f>
        <v>0</v>
      </c>
      <c r="X456">
        <f>ROUND(AK456,2)</f>
        <v>152.96</v>
      </c>
      <c r="Y456">
        <f>ROUND(AL456,2)</f>
        <v>142.76</v>
      </c>
      <c r="AB456">
        <f>ROUND(SUMIF(AA453:AA454,"=53286459",O453:O454),2)</f>
        <v>203.94</v>
      </c>
      <c r="AC456">
        <f>ROUND(SUMIF(AA453:AA454,"=53286459",P453:P454),2)</f>
        <v>0</v>
      </c>
      <c r="AD456">
        <f>ROUND(SUMIF(AA453:AA454,"=53286459",Q453:Q454),2)</f>
        <v>0</v>
      </c>
      <c r="AE456">
        <f>ROUND(SUMIF(AA453:AA454,"=53286459",R453:R454),2)</f>
        <v>0</v>
      </c>
      <c r="AF456">
        <f>ROUND(SUMIF(AA453:AA454,"=53286459",S453:S454),2)</f>
        <v>203.94</v>
      </c>
      <c r="AG456">
        <f>ROUND(SUMIF(AA453:AA454,"=53286459",T453:T454),2)</f>
        <v>0</v>
      </c>
      <c r="AH456">
        <f>SUMIF(AA453:AA454,"=53286459",U453:U454)</f>
        <v>12.8</v>
      </c>
      <c r="AI456">
        <f>SUMIF(AA453:AA454,"=53286459",V453:V454)</f>
        <v>0</v>
      </c>
      <c r="AJ456">
        <f>ROUND(SUMIF(AA453:AA454,"=53286459",W453:W454),2)</f>
        <v>0</v>
      </c>
      <c r="AK456">
        <f>ROUND(SUMIF(AA453:AA454,"=53286459",X453:X454),2)</f>
        <v>152.96</v>
      </c>
      <c r="AL456">
        <f>ROUND(SUMIF(AA453:AA454,"=53286459",Y453:Y454),2)</f>
        <v>142.76</v>
      </c>
      <c r="AO456">
        <f t="shared" ref="AO456:BD456" si="345">ROUND(BX456,2)</f>
        <v>0</v>
      </c>
      <c r="AP456">
        <f t="shared" si="345"/>
        <v>0</v>
      </c>
      <c r="AQ456">
        <f t="shared" si="345"/>
        <v>0</v>
      </c>
      <c r="AR456">
        <f t="shared" si="345"/>
        <v>499.66</v>
      </c>
      <c r="AS456">
        <f t="shared" si="345"/>
        <v>0</v>
      </c>
      <c r="AT456">
        <f t="shared" si="345"/>
        <v>0</v>
      </c>
      <c r="AU456">
        <f t="shared" si="345"/>
        <v>499.66</v>
      </c>
      <c r="AV456">
        <f t="shared" si="345"/>
        <v>0</v>
      </c>
      <c r="AW456">
        <f t="shared" si="345"/>
        <v>0</v>
      </c>
      <c r="AX456">
        <f t="shared" si="345"/>
        <v>0</v>
      </c>
      <c r="AY456">
        <f t="shared" si="345"/>
        <v>0</v>
      </c>
      <c r="AZ456">
        <f t="shared" si="345"/>
        <v>0</v>
      </c>
      <c r="BA456">
        <f t="shared" si="345"/>
        <v>0</v>
      </c>
      <c r="BB456">
        <f t="shared" si="345"/>
        <v>0</v>
      </c>
      <c r="BC456">
        <f t="shared" si="345"/>
        <v>0</v>
      </c>
      <c r="BD456">
        <f t="shared" si="345"/>
        <v>0</v>
      </c>
      <c r="BX456">
        <f>ROUND(SUMIF(AA453:AA454,"=53286459",FQ453:FQ454),2)</f>
        <v>0</v>
      </c>
      <c r="BY456">
        <f>ROUND(SUMIF(AA453:AA454,"=53286459",FR453:FR454),2)</f>
        <v>0</v>
      </c>
      <c r="BZ456">
        <f>ROUND(SUMIF(AA453:AA454,"=53286459",GL453:GL454),2)</f>
        <v>0</v>
      </c>
      <c r="CA456">
        <f>ROUND(SUMIF(AA453:AA454,"=53286459",GM453:GM454),2)</f>
        <v>499.66</v>
      </c>
      <c r="CB456">
        <f>ROUND(SUMIF(AA453:AA454,"=53286459",GN453:GN454),2)</f>
        <v>0</v>
      </c>
      <c r="CC456">
        <f>ROUND(SUMIF(AA453:AA454,"=53286459",GO453:GO454),2)</f>
        <v>0</v>
      </c>
      <c r="CD456">
        <f>ROUND(SUMIF(AA453:AA454,"=53286459",GP453:GP454),2)</f>
        <v>499.66</v>
      </c>
      <c r="CE456">
        <f>AC456-BX456</f>
        <v>0</v>
      </c>
      <c r="CF456">
        <f>AC456-BY456</f>
        <v>0</v>
      </c>
      <c r="CG456">
        <f>BX456-BZ456</f>
        <v>0</v>
      </c>
      <c r="CH456">
        <f>AC456-BX456-BY456+BZ456</f>
        <v>0</v>
      </c>
      <c r="CI456">
        <f>BY456-BZ456</f>
        <v>0</v>
      </c>
      <c r="CJ456">
        <f>ROUND(SUMIF(AA453:AA454,"=53286459",GX453:GX454),2)</f>
        <v>0</v>
      </c>
      <c r="CK456">
        <f>ROUND(SUMIF(AA453:AA454,"=53286459",GY453:GY454),2)</f>
        <v>0</v>
      </c>
      <c r="CL456">
        <f>ROUND(SUMIF(AA453:AA454,"=53286459",GZ453:GZ454),2)</f>
        <v>0</v>
      </c>
      <c r="CM456">
        <f>ROUND(SUMIF(AA453:AA454,"=53286459",HD453:HD454),2)</f>
        <v>0</v>
      </c>
      <c r="DG456">
        <f t="shared" ref="DG456:DL456" si="346">ROUND(DT456,2)</f>
        <v>5061.79</v>
      </c>
      <c r="DH456">
        <f t="shared" si="346"/>
        <v>0</v>
      </c>
      <c r="DI456">
        <f t="shared" si="346"/>
        <v>0</v>
      </c>
      <c r="DJ456">
        <f t="shared" si="346"/>
        <v>0</v>
      </c>
      <c r="DK456">
        <f t="shared" si="346"/>
        <v>5061.79</v>
      </c>
      <c r="DL456">
        <f t="shared" si="346"/>
        <v>0</v>
      </c>
      <c r="DM456">
        <f>DZ456</f>
        <v>12.8</v>
      </c>
      <c r="DN456">
        <f>EA456</f>
        <v>0</v>
      </c>
      <c r="DO456">
        <f>ROUND(EB456,2)</f>
        <v>0</v>
      </c>
      <c r="DP456">
        <f>ROUND(EC456,2)</f>
        <v>3442.02</v>
      </c>
      <c r="DQ456">
        <f>ROUND(ED456,2)</f>
        <v>2075.33</v>
      </c>
      <c r="DT456">
        <f>ROUND(SUMIF(AA453:AA454,"=53286460",O453:O454),2)</f>
        <v>5061.79</v>
      </c>
      <c r="DU456">
        <f>ROUND(SUMIF(AA453:AA454,"=53286460",P453:P454),2)</f>
        <v>0</v>
      </c>
      <c r="DV456">
        <f>ROUND(SUMIF(AA453:AA454,"=53286460",Q453:Q454),2)</f>
        <v>0</v>
      </c>
      <c r="DW456">
        <f>ROUND(SUMIF(AA453:AA454,"=53286460",R453:R454),2)</f>
        <v>0</v>
      </c>
      <c r="DX456">
        <f>ROUND(SUMIF(AA453:AA454,"=53286460",S453:S454),2)</f>
        <v>5061.79</v>
      </c>
      <c r="DY456">
        <f>ROUND(SUMIF(AA453:AA454,"=53286460",T453:T454),2)</f>
        <v>0</v>
      </c>
      <c r="DZ456">
        <f>SUMIF(AA453:AA454,"=53286460",U453:U454)</f>
        <v>12.8</v>
      </c>
      <c r="EA456">
        <f>SUMIF(AA453:AA454,"=53286460",V453:V454)</f>
        <v>0</v>
      </c>
      <c r="EB456">
        <f>ROUND(SUMIF(AA453:AA454,"=53286460",W453:W454),2)</f>
        <v>0</v>
      </c>
      <c r="EC456">
        <f>ROUND(SUMIF(AA453:AA454,"=53286460",X453:X454),2)</f>
        <v>3442.02</v>
      </c>
      <c r="ED456">
        <f>ROUND(SUMIF(AA453:AA454,"=53286460",Y453:Y454),2)</f>
        <v>2075.33</v>
      </c>
      <c r="EG456">
        <f t="shared" ref="EG456:EV456" si="347">ROUND(FP456,2)</f>
        <v>0</v>
      </c>
      <c r="EH456">
        <f t="shared" si="347"/>
        <v>0</v>
      </c>
      <c r="EI456">
        <f t="shared" si="347"/>
        <v>0</v>
      </c>
      <c r="EJ456">
        <f t="shared" si="347"/>
        <v>10579.14</v>
      </c>
      <c r="EK456">
        <f t="shared" si="347"/>
        <v>0</v>
      </c>
      <c r="EL456">
        <f t="shared" si="347"/>
        <v>0</v>
      </c>
      <c r="EM456">
        <f t="shared" si="347"/>
        <v>10579.14</v>
      </c>
      <c r="EN456">
        <f t="shared" si="347"/>
        <v>0</v>
      </c>
      <c r="EO456">
        <f t="shared" si="347"/>
        <v>0</v>
      </c>
      <c r="EP456">
        <f t="shared" si="347"/>
        <v>0</v>
      </c>
      <c r="EQ456">
        <f t="shared" si="347"/>
        <v>0</v>
      </c>
      <c r="ER456">
        <f t="shared" si="347"/>
        <v>0</v>
      </c>
      <c r="ES456">
        <f t="shared" si="347"/>
        <v>0</v>
      </c>
      <c r="ET456">
        <f t="shared" si="347"/>
        <v>0</v>
      </c>
      <c r="EU456">
        <f t="shared" si="347"/>
        <v>0</v>
      </c>
      <c r="EV456">
        <f t="shared" si="347"/>
        <v>0</v>
      </c>
      <c r="FP456">
        <f>ROUND(SUMIF(AA453:AA454,"=53286460",FQ453:FQ454),2)</f>
        <v>0</v>
      </c>
      <c r="FQ456">
        <f>ROUND(SUMIF(AA453:AA454,"=53286460",FR453:FR454),2)</f>
        <v>0</v>
      </c>
      <c r="FR456">
        <f>ROUND(SUMIF(AA453:AA454,"=53286460",GL453:GL454),2)</f>
        <v>0</v>
      </c>
      <c r="FS456">
        <f>ROUND(SUMIF(AA453:AA454,"=53286460",GM453:GM454),2)</f>
        <v>10579.14</v>
      </c>
      <c r="FT456">
        <f>ROUND(SUMIF(AA453:AA454,"=53286460",GN453:GN454),2)</f>
        <v>0</v>
      </c>
      <c r="FU456">
        <f>ROUND(SUMIF(AA453:AA454,"=53286460",GO453:GO454),2)</f>
        <v>0</v>
      </c>
      <c r="FV456">
        <f>ROUND(SUMIF(AA453:AA454,"=53286460",GP453:GP454),2)</f>
        <v>10579.14</v>
      </c>
      <c r="FW456">
        <f>DU456-FP456</f>
        <v>0</v>
      </c>
      <c r="FX456">
        <f>DU456-FQ456</f>
        <v>0</v>
      </c>
      <c r="FY456">
        <f>FP456-FR456</f>
        <v>0</v>
      </c>
      <c r="FZ456">
        <f>DU456-FP456-FQ456+FR456</f>
        <v>0</v>
      </c>
      <c r="GA456">
        <f>FQ456-FR456</f>
        <v>0</v>
      </c>
      <c r="GB456">
        <f>ROUND(SUMIF(AA453:AA454,"=53286460",GX453:GX454),2)</f>
        <v>0</v>
      </c>
      <c r="GC456">
        <f>ROUND(SUMIF(AA453:AA454,"=53286460",GY453:GY454),2)</f>
        <v>0</v>
      </c>
      <c r="GD456">
        <f>ROUND(SUMIF(AA453:AA454,"=53286460",GZ453:GZ454),2)</f>
        <v>0</v>
      </c>
      <c r="GE456">
        <f>ROUND(SUMIF(AA453:AA454,"=53286460",HD453:HD454),2)</f>
        <v>0</v>
      </c>
      <c r="GX456">
        <v>0</v>
      </c>
    </row>
    <row r="458" spans="1:245" x14ac:dyDescent="0.2">
      <c r="A458">
        <v>50</v>
      </c>
      <c r="B458">
        <v>0</v>
      </c>
      <c r="C458">
        <v>0</v>
      </c>
      <c r="D458">
        <v>1</v>
      </c>
      <c r="E458">
        <v>201</v>
      </c>
      <c r="F458">
        <f>ROUND(Source!O456,O458)</f>
        <v>203.94</v>
      </c>
      <c r="G458" t="s">
        <v>136</v>
      </c>
      <c r="H458" t="s">
        <v>137</v>
      </c>
      <c r="K458">
        <v>201</v>
      </c>
      <c r="L458">
        <v>1</v>
      </c>
      <c r="M458">
        <v>3</v>
      </c>
      <c r="N458" t="s">
        <v>3</v>
      </c>
      <c r="O458">
        <v>2</v>
      </c>
      <c r="P458">
        <f>ROUND(Source!DG456,O458)</f>
        <v>5061.79</v>
      </c>
    </row>
    <row r="459" spans="1:245" x14ac:dyDescent="0.2">
      <c r="A459">
        <v>50</v>
      </c>
      <c r="B459">
        <v>0</v>
      </c>
      <c r="C459">
        <v>0</v>
      </c>
      <c r="D459">
        <v>1</v>
      </c>
      <c r="E459">
        <v>202</v>
      </c>
      <c r="F459">
        <f>ROUND(Source!P456,O459)</f>
        <v>0</v>
      </c>
      <c r="G459" t="s">
        <v>138</v>
      </c>
      <c r="H459" t="s">
        <v>139</v>
      </c>
      <c r="K459">
        <v>202</v>
      </c>
      <c r="L459">
        <v>2</v>
      </c>
      <c r="M459">
        <v>3</v>
      </c>
      <c r="N459" t="s">
        <v>3</v>
      </c>
      <c r="O459">
        <v>2</v>
      </c>
      <c r="P459">
        <f>ROUND(Source!DH456,O459)</f>
        <v>0</v>
      </c>
    </row>
    <row r="460" spans="1:245" x14ac:dyDescent="0.2">
      <c r="A460">
        <v>50</v>
      </c>
      <c r="B460">
        <v>0</v>
      </c>
      <c r="C460">
        <v>0</v>
      </c>
      <c r="D460">
        <v>1</v>
      </c>
      <c r="E460">
        <v>222</v>
      </c>
      <c r="F460">
        <f>ROUND(Source!AO456,O460)</f>
        <v>0</v>
      </c>
      <c r="G460" t="s">
        <v>140</v>
      </c>
      <c r="H460" t="s">
        <v>141</v>
      </c>
      <c r="K460">
        <v>222</v>
      </c>
      <c r="L460">
        <v>3</v>
      </c>
      <c r="M460">
        <v>3</v>
      </c>
      <c r="N460" t="s">
        <v>3</v>
      </c>
      <c r="O460">
        <v>2</v>
      </c>
      <c r="P460">
        <f>ROUND(Source!EG456,O460)</f>
        <v>0</v>
      </c>
    </row>
    <row r="461" spans="1:245" x14ac:dyDescent="0.2">
      <c r="A461">
        <v>50</v>
      </c>
      <c r="B461">
        <v>0</v>
      </c>
      <c r="C461">
        <v>0</v>
      </c>
      <c r="D461">
        <v>1</v>
      </c>
      <c r="E461">
        <v>225</v>
      </c>
      <c r="F461">
        <f>ROUND(Source!AV456,O461)</f>
        <v>0</v>
      </c>
      <c r="G461" t="s">
        <v>142</v>
      </c>
      <c r="H461" t="s">
        <v>143</v>
      </c>
      <c r="K461">
        <v>225</v>
      </c>
      <c r="L461">
        <v>4</v>
      </c>
      <c r="M461">
        <v>3</v>
      </c>
      <c r="N461" t="s">
        <v>3</v>
      </c>
      <c r="O461">
        <v>2</v>
      </c>
      <c r="P461">
        <f>ROUND(Source!EN456,O461)</f>
        <v>0</v>
      </c>
    </row>
    <row r="462" spans="1:245" x14ac:dyDescent="0.2">
      <c r="A462">
        <v>50</v>
      </c>
      <c r="B462">
        <v>0</v>
      </c>
      <c r="C462">
        <v>0</v>
      </c>
      <c r="D462">
        <v>1</v>
      </c>
      <c r="E462">
        <v>226</v>
      </c>
      <c r="F462">
        <f>ROUND(Source!AW456,O462)</f>
        <v>0</v>
      </c>
      <c r="G462" t="s">
        <v>144</v>
      </c>
      <c r="H462" t="s">
        <v>145</v>
      </c>
      <c r="K462">
        <v>226</v>
      </c>
      <c r="L462">
        <v>5</v>
      </c>
      <c r="M462">
        <v>3</v>
      </c>
      <c r="N462" t="s">
        <v>3</v>
      </c>
      <c r="O462">
        <v>2</v>
      </c>
      <c r="P462">
        <f>ROUND(Source!EO456,O462)</f>
        <v>0</v>
      </c>
    </row>
    <row r="463" spans="1:245" x14ac:dyDescent="0.2">
      <c r="A463">
        <v>50</v>
      </c>
      <c r="B463">
        <v>0</v>
      </c>
      <c r="C463">
        <v>0</v>
      </c>
      <c r="D463">
        <v>1</v>
      </c>
      <c r="E463">
        <v>227</v>
      </c>
      <c r="F463">
        <f>ROUND(Source!AX456,O463)</f>
        <v>0</v>
      </c>
      <c r="G463" t="s">
        <v>146</v>
      </c>
      <c r="H463" t="s">
        <v>147</v>
      </c>
      <c r="K463">
        <v>227</v>
      </c>
      <c r="L463">
        <v>6</v>
      </c>
      <c r="M463">
        <v>3</v>
      </c>
      <c r="N463" t="s">
        <v>3</v>
      </c>
      <c r="O463">
        <v>2</v>
      </c>
      <c r="P463">
        <f>ROUND(Source!EP456,O463)</f>
        <v>0</v>
      </c>
    </row>
    <row r="464" spans="1:245" x14ac:dyDescent="0.2">
      <c r="A464">
        <v>50</v>
      </c>
      <c r="B464">
        <v>0</v>
      </c>
      <c r="C464">
        <v>0</v>
      </c>
      <c r="D464">
        <v>1</v>
      </c>
      <c r="E464">
        <v>228</v>
      </c>
      <c r="F464">
        <f>ROUND(Source!AY456,O464)</f>
        <v>0</v>
      </c>
      <c r="G464" t="s">
        <v>148</v>
      </c>
      <c r="H464" t="s">
        <v>149</v>
      </c>
      <c r="K464">
        <v>228</v>
      </c>
      <c r="L464">
        <v>7</v>
      </c>
      <c r="M464">
        <v>3</v>
      </c>
      <c r="N464" t="s">
        <v>3</v>
      </c>
      <c r="O464">
        <v>2</v>
      </c>
      <c r="P464">
        <f>ROUND(Source!EQ456,O464)</f>
        <v>0</v>
      </c>
    </row>
    <row r="465" spans="1:16" x14ac:dyDescent="0.2">
      <c r="A465">
        <v>50</v>
      </c>
      <c r="B465">
        <v>0</v>
      </c>
      <c r="C465">
        <v>0</v>
      </c>
      <c r="D465">
        <v>1</v>
      </c>
      <c r="E465">
        <v>216</v>
      </c>
      <c r="F465">
        <f>ROUND(Source!AP456,O465)</f>
        <v>0</v>
      </c>
      <c r="G465" t="s">
        <v>150</v>
      </c>
      <c r="H465" t="s">
        <v>151</v>
      </c>
      <c r="K465">
        <v>216</v>
      </c>
      <c r="L465">
        <v>8</v>
      </c>
      <c r="M465">
        <v>3</v>
      </c>
      <c r="N465" t="s">
        <v>3</v>
      </c>
      <c r="O465">
        <v>2</v>
      </c>
      <c r="P465">
        <f>ROUND(Source!EH456,O465)</f>
        <v>0</v>
      </c>
    </row>
    <row r="466" spans="1:16" x14ac:dyDescent="0.2">
      <c r="A466">
        <v>50</v>
      </c>
      <c r="B466">
        <v>0</v>
      </c>
      <c r="C466">
        <v>0</v>
      </c>
      <c r="D466">
        <v>1</v>
      </c>
      <c r="E466">
        <v>223</v>
      </c>
      <c r="F466">
        <f>ROUND(Source!AQ456,O466)</f>
        <v>0</v>
      </c>
      <c r="G466" t="s">
        <v>152</v>
      </c>
      <c r="H466" t="s">
        <v>153</v>
      </c>
      <c r="K466">
        <v>223</v>
      </c>
      <c r="L466">
        <v>9</v>
      </c>
      <c r="M466">
        <v>3</v>
      </c>
      <c r="N466" t="s">
        <v>3</v>
      </c>
      <c r="O466">
        <v>2</v>
      </c>
      <c r="P466">
        <f>ROUND(Source!EI456,O466)</f>
        <v>0</v>
      </c>
    </row>
    <row r="467" spans="1:16" x14ac:dyDescent="0.2">
      <c r="A467">
        <v>50</v>
      </c>
      <c r="B467">
        <v>0</v>
      </c>
      <c r="C467">
        <v>0</v>
      </c>
      <c r="D467">
        <v>1</v>
      </c>
      <c r="E467">
        <v>229</v>
      </c>
      <c r="F467">
        <f>ROUND(Source!AZ456,O467)</f>
        <v>0</v>
      </c>
      <c r="G467" t="s">
        <v>154</v>
      </c>
      <c r="H467" t="s">
        <v>155</v>
      </c>
      <c r="K467">
        <v>229</v>
      </c>
      <c r="L467">
        <v>10</v>
      </c>
      <c r="M467">
        <v>3</v>
      </c>
      <c r="N467" t="s">
        <v>3</v>
      </c>
      <c r="O467">
        <v>2</v>
      </c>
      <c r="P467">
        <f>ROUND(Source!ER456,O467)</f>
        <v>0</v>
      </c>
    </row>
    <row r="468" spans="1:16" x14ac:dyDescent="0.2">
      <c r="A468">
        <v>50</v>
      </c>
      <c r="B468">
        <v>0</v>
      </c>
      <c r="C468">
        <v>0</v>
      </c>
      <c r="D468">
        <v>1</v>
      </c>
      <c r="E468">
        <v>203</v>
      </c>
      <c r="F468">
        <f>ROUND(Source!Q456,O468)</f>
        <v>0</v>
      </c>
      <c r="G468" t="s">
        <v>156</v>
      </c>
      <c r="H468" t="s">
        <v>157</v>
      </c>
      <c r="K468">
        <v>203</v>
      </c>
      <c r="L468">
        <v>11</v>
      </c>
      <c r="M468">
        <v>3</v>
      </c>
      <c r="N468" t="s">
        <v>3</v>
      </c>
      <c r="O468">
        <v>2</v>
      </c>
      <c r="P468">
        <f>ROUND(Source!DI456,O468)</f>
        <v>0</v>
      </c>
    </row>
    <row r="469" spans="1:16" x14ac:dyDescent="0.2">
      <c r="A469">
        <v>50</v>
      </c>
      <c r="B469">
        <v>0</v>
      </c>
      <c r="C469">
        <v>0</v>
      </c>
      <c r="D469">
        <v>1</v>
      </c>
      <c r="E469">
        <v>231</v>
      </c>
      <c r="F469">
        <f>ROUND(Source!BB456,O469)</f>
        <v>0</v>
      </c>
      <c r="G469" t="s">
        <v>158</v>
      </c>
      <c r="H469" t="s">
        <v>159</v>
      </c>
      <c r="K469">
        <v>231</v>
      </c>
      <c r="L469">
        <v>12</v>
      </c>
      <c r="M469">
        <v>3</v>
      </c>
      <c r="N469" t="s">
        <v>3</v>
      </c>
      <c r="O469">
        <v>2</v>
      </c>
      <c r="P469">
        <f>ROUND(Source!ET456,O469)</f>
        <v>0</v>
      </c>
    </row>
    <row r="470" spans="1:16" x14ac:dyDescent="0.2">
      <c r="A470">
        <v>50</v>
      </c>
      <c r="B470">
        <v>0</v>
      </c>
      <c r="C470">
        <v>0</v>
      </c>
      <c r="D470">
        <v>1</v>
      </c>
      <c r="E470">
        <v>204</v>
      </c>
      <c r="F470">
        <f>ROUND(Source!R456,O470)</f>
        <v>0</v>
      </c>
      <c r="G470" t="s">
        <v>160</v>
      </c>
      <c r="H470" t="s">
        <v>161</v>
      </c>
      <c r="K470">
        <v>204</v>
      </c>
      <c r="L470">
        <v>13</v>
      </c>
      <c r="M470">
        <v>3</v>
      </c>
      <c r="N470" t="s">
        <v>3</v>
      </c>
      <c r="O470">
        <v>2</v>
      </c>
      <c r="P470">
        <f>ROUND(Source!DJ456,O470)</f>
        <v>0</v>
      </c>
    </row>
    <row r="471" spans="1:16" x14ac:dyDescent="0.2">
      <c r="A471">
        <v>50</v>
      </c>
      <c r="B471">
        <v>0</v>
      </c>
      <c r="C471">
        <v>0</v>
      </c>
      <c r="D471">
        <v>1</v>
      </c>
      <c r="E471">
        <v>205</v>
      </c>
      <c r="F471">
        <f>ROUND(Source!S456,O471)</f>
        <v>203.94</v>
      </c>
      <c r="G471" t="s">
        <v>162</v>
      </c>
      <c r="H471" t="s">
        <v>163</v>
      </c>
      <c r="K471">
        <v>205</v>
      </c>
      <c r="L471">
        <v>14</v>
      </c>
      <c r="M471">
        <v>3</v>
      </c>
      <c r="N471" t="s">
        <v>3</v>
      </c>
      <c r="O471">
        <v>2</v>
      </c>
      <c r="P471">
        <f>ROUND(Source!DK456,O471)</f>
        <v>5061.79</v>
      </c>
    </row>
    <row r="472" spans="1:16" x14ac:dyDescent="0.2">
      <c r="A472">
        <v>50</v>
      </c>
      <c r="B472">
        <v>0</v>
      </c>
      <c r="C472">
        <v>0</v>
      </c>
      <c r="D472">
        <v>1</v>
      </c>
      <c r="E472">
        <v>232</v>
      </c>
      <c r="F472">
        <f>ROUND(Source!BC456,O472)</f>
        <v>0</v>
      </c>
      <c r="G472" t="s">
        <v>164</v>
      </c>
      <c r="H472" t="s">
        <v>165</v>
      </c>
      <c r="K472">
        <v>232</v>
      </c>
      <c r="L472">
        <v>15</v>
      </c>
      <c r="M472">
        <v>3</v>
      </c>
      <c r="N472" t="s">
        <v>3</v>
      </c>
      <c r="O472">
        <v>2</v>
      </c>
      <c r="P472">
        <f>ROUND(Source!EU456,O472)</f>
        <v>0</v>
      </c>
    </row>
    <row r="473" spans="1:16" x14ac:dyDescent="0.2">
      <c r="A473">
        <v>50</v>
      </c>
      <c r="B473">
        <v>0</v>
      </c>
      <c r="C473">
        <v>0</v>
      </c>
      <c r="D473">
        <v>1</v>
      </c>
      <c r="E473">
        <v>214</v>
      </c>
      <c r="F473">
        <f>ROUND(Source!AS456,O473)</f>
        <v>0</v>
      </c>
      <c r="G473" t="s">
        <v>166</v>
      </c>
      <c r="H473" t="s">
        <v>167</v>
      </c>
      <c r="K473">
        <v>214</v>
      </c>
      <c r="L473">
        <v>16</v>
      </c>
      <c r="M473">
        <v>3</v>
      </c>
      <c r="N473" t="s">
        <v>3</v>
      </c>
      <c r="O473">
        <v>2</v>
      </c>
      <c r="P473">
        <f>ROUND(Source!EK456,O473)</f>
        <v>0</v>
      </c>
    </row>
    <row r="474" spans="1:16" x14ac:dyDescent="0.2">
      <c r="A474">
        <v>50</v>
      </c>
      <c r="B474">
        <v>0</v>
      </c>
      <c r="C474">
        <v>0</v>
      </c>
      <c r="D474">
        <v>1</v>
      </c>
      <c r="E474">
        <v>215</v>
      </c>
      <c r="F474">
        <f>ROUND(Source!AT456,O474)</f>
        <v>0</v>
      </c>
      <c r="G474" t="s">
        <v>168</v>
      </c>
      <c r="H474" t="s">
        <v>169</v>
      </c>
      <c r="K474">
        <v>215</v>
      </c>
      <c r="L474">
        <v>17</v>
      </c>
      <c r="M474">
        <v>3</v>
      </c>
      <c r="N474" t="s">
        <v>3</v>
      </c>
      <c r="O474">
        <v>2</v>
      </c>
      <c r="P474">
        <f>ROUND(Source!EL456,O474)</f>
        <v>0</v>
      </c>
    </row>
    <row r="475" spans="1:16" x14ac:dyDescent="0.2">
      <c r="A475">
        <v>50</v>
      </c>
      <c r="B475">
        <v>0</v>
      </c>
      <c r="C475">
        <v>0</v>
      </c>
      <c r="D475">
        <v>1</v>
      </c>
      <c r="E475">
        <v>217</v>
      </c>
      <c r="F475">
        <f>ROUND(Source!AU456,O475)</f>
        <v>499.66</v>
      </c>
      <c r="G475" t="s">
        <v>170</v>
      </c>
      <c r="H475" t="s">
        <v>171</v>
      </c>
      <c r="K475">
        <v>217</v>
      </c>
      <c r="L475">
        <v>18</v>
      </c>
      <c r="M475">
        <v>3</v>
      </c>
      <c r="N475" t="s">
        <v>3</v>
      </c>
      <c r="O475">
        <v>2</v>
      </c>
      <c r="P475">
        <f>ROUND(Source!EM456,O475)</f>
        <v>10579.14</v>
      </c>
    </row>
    <row r="476" spans="1:16" x14ac:dyDescent="0.2">
      <c r="A476">
        <v>50</v>
      </c>
      <c r="B476">
        <v>0</v>
      </c>
      <c r="C476">
        <v>0</v>
      </c>
      <c r="D476">
        <v>1</v>
      </c>
      <c r="E476">
        <v>230</v>
      </c>
      <c r="F476">
        <f>ROUND(Source!BA456,O476)</f>
        <v>0</v>
      </c>
      <c r="G476" t="s">
        <v>172</v>
      </c>
      <c r="H476" t="s">
        <v>173</v>
      </c>
      <c r="K476">
        <v>230</v>
      </c>
      <c r="L476">
        <v>19</v>
      </c>
      <c r="M476">
        <v>3</v>
      </c>
      <c r="N476" t="s">
        <v>3</v>
      </c>
      <c r="O476">
        <v>2</v>
      </c>
      <c r="P476">
        <f>ROUND(Source!ES456,O476)</f>
        <v>0</v>
      </c>
    </row>
    <row r="477" spans="1:16" x14ac:dyDescent="0.2">
      <c r="A477">
        <v>50</v>
      </c>
      <c r="B477">
        <v>0</v>
      </c>
      <c r="C477">
        <v>0</v>
      </c>
      <c r="D477">
        <v>1</v>
      </c>
      <c r="E477">
        <v>206</v>
      </c>
      <c r="F477">
        <f>ROUND(Source!T456,O477)</f>
        <v>0</v>
      </c>
      <c r="G477" t="s">
        <v>174</v>
      </c>
      <c r="H477" t="s">
        <v>175</v>
      </c>
      <c r="K477">
        <v>206</v>
      </c>
      <c r="L477">
        <v>20</v>
      </c>
      <c r="M477">
        <v>3</v>
      </c>
      <c r="N477" t="s">
        <v>3</v>
      </c>
      <c r="O477">
        <v>2</v>
      </c>
      <c r="P477">
        <f>ROUND(Source!DL456,O477)</f>
        <v>0</v>
      </c>
    </row>
    <row r="478" spans="1:16" x14ac:dyDescent="0.2">
      <c r="A478">
        <v>50</v>
      </c>
      <c r="B478">
        <v>0</v>
      </c>
      <c r="C478">
        <v>0</v>
      </c>
      <c r="D478">
        <v>1</v>
      </c>
      <c r="E478">
        <v>207</v>
      </c>
      <c r="F478">
        <f>Source!U456</f>
        <v>12.8</v>
      </c>
      <c r="G478" t="s">
        <v>176</v>
      </c>
      <c r="H478" t="s">
        <v>177</v>
      </c>
      <c r="K478">
        <v>207</v>
      </c>
      <c r="L478">
        <v>21</v>
      </c>
      <c r="M478">
        <v>3</v>
      </c>
      <c r="N478" t="s">
        <v>3</v>
      </c>
      <c r="O478">
        <v>-1</v>
      </c>
      <c r="P478">
        <f>Source!DM456</f>
        <v>12.8</v>
      </c>
    </row>
    <row r="479" spans="1:16" x14ac:dyDescent="0.2">
      <c r="A479">
        <v>50</v>
      </c>
      <c r="B479">
        <v>0</v>
      </c>
      <c r="C479">
        <v>0</v>
      </c>
      <c r="D479">
        <v>1</v>
      </c>
      <c r="E479">
        <v>208</v>
      </c>
      <c r="F479">
        <f>Source!V456</f>
        <v>0</v>
      </c>
      <c r="G479" t="s">
        <v>178</v>
      </c>
      <c r="H479" t="s">
        <v>179</v>
      </c>
      <c r="K479">
        <v>208</v>
      </c>
      <c r="L479">
        <v>22</v>
      </c>
      <c r="M479">
        <v>3</v>
      </c>
      <c r="N479" t="s">
        <v>3</v>
      </c>
      <c r="O479">
        <v>-1</v>
      </c>
      <c r="P479">
        <f>Source!DN456</f>
        <v>0</v>
      </c>
    </row>
    <row r="480" spans="1:16" x14ac:dyDescent="0.2">
      <c r="A480">
        <v>50</v>
      </c>
      <c r="B480">
        <v>0</v>
      </c>
      <c r="C480">
        <v>0</v>
      </c>
      <c r="D480">
        <v>1</v>
      </c>
      <c r="E480">
        <v>209</v>
      </c>
      <c r="F480">
        <f>ROUND(Source!W456,O480)</f>
        <v>0</v>
      </c>
      <c r="G480" t="s">
        <v>180</v>
      </c>
      <c r="H480" t="s">
        <v>181</v>
      </c>
      <c r="K480">
        <v>209</v>
      </c>
      <c r="L480">
        <v>23</v>
      </c>
      <c r="M480">
        <v>3</v>
      </c>
      <c r="N480" t="s">
        <v>3</v>
      </c>
      <c r="O480">
        <v>2</v>
      </c>
      <c r="P480">
        <f>ROUND(Source!DO456,O480)</f>
        <v>0</v>
      </c>
    </row>
    <row r="481" spans="1:245" x14ac:dyDescent="0.2">
      <c r="A481">
        <v>50</v>
      </c>
      <c r="B481">
        <v>0</v>
      </c>
      <c r="C481">
        <v>0</v>
      </c>
      <c r="D481">
        <v>1</v>
      </c>
      <c r="E481">
        <v>233</v>
      </c>
      <c r="F481">
        <f>ROUND(Source!BD456,O481)</f>
        <v>0</v>
      </c>
      <c r="G481" t="s">
        <v>182</v>
      </c>
      <c r="H481" t="s">
        <v>183</v>
      </c>
      <c r="K481">
        <v>233</v>
      </c>
      <c r="L481">
        <v>24</v>
      </c>
      <c r="M481">
        <v>3</v>
      </c>
      <c r="N481" t="s">
        <v>3</v>
      </c>
      <c r="O481">
        <v>2</v>
      </c>
      <c r="P481">
        <f>ROUND(Source!EV456,O481)</f>
        <v>0</v>
      </c>
    </row>
    <row r="482" spans="1:245" x14ac:dyDescent="0.2">
      <c r="A482">
        <v>50</v>
      </c>
      <c r="B482">
        <v>0</v>
      </c>
      <c r="C482">
        <v>0</v>
      </c>
      <c r="D482">
        <v>1</v>
      </c>
      <c r="E482">
        <v>210</v>
      </c>
      <c r="F482">
        <f>ROUND(Source!X456,O482)</f>
        <v>152.96</v>
      </c>
      <c r="G482" t="s">
        <v>184</v>
      </c>
      <c r="H482" t="s">
        <v>185</v>
      </c>
      <c r="K482">
        <v>210</v>
      </c>
      <c r="L482">
        <v>25</v>
      </c>
      <c r="M482">
        <v>3</v>
      </c>
      <c r="N482" t="s">
        <v>3</v>
      </c>
      <c r="O482">
        <v>2</v>
      </c>
      <c r="P482">
        <f>ROUND(Source!DP456,O482)</f>
        <v>3442.02</v>
      </c>
    </row>
    <row r="483" spans="1:245" x14ac:dyDescent="0.2">
      <c r="A483">
        <v>50</v>
      </c>
      <c r="B483">
        <v>0</v>
      </c>
      <c r="C483">
        <v>0</v>
      </c>
      <c r="D483">
        <v>1</v>
      </c>
      <c r="E483">
        <v>211</v>
      </c>
      <c r="F483">
        <f>ROUND(Source!Y456,O483)</f>
        <v>142.76</v>
      </c>
      <c r="G483" t="s">
        <v>186</v>
      </c>
      <c r="H483" t="s">
        <v>187</v>
      </c>
      <c r="K483">
        <v>211</v>
      </c>
      <c r="L483">
        <v>26</v>
      </c>
      <c r="M483">
        <v>3</v>
      </c>
      <c r="N483" t="s">
        <v>3</v>
      </c>
      <c r="O483">
        <v>2</v>
      </c>
      <c r="P483">
        <f>ROUND(Source!DQ456,O483)</f>
        <v>2075.33</v>
      </c>
    </row>
    <row r="484" spans="1:245" x14ac:dyDescent="0.2">
      <c r="A484">
        <v>50</v>
      </c>
      <c r="B484">
        <v>0</v>
      </c>
      <c r="C484">
        <v>0</v>
      </c>
      <c r="D484">
        <v>1</v>
      </c>
      <c r="E484">
        <v>224</v>
      </c>
      <c r="F484">
        <f>ROUND(Source!AR456,O484)</f>
        <v>499.66</v>
      </c>
      <c r="G484" t="s">
        <v>188</v>
      </c>
      <c r="H484" t="s">
        <v>189</v>
      </c>
      <c r="K484">
        <v>224</v>
      </c>
      <c r="L484">
        <v>27</v>
      </c>
      <c r="M484">
        <v>3</v>
      </c>
      <c r="N484" t="s">
        <v>3</v>
      </c>
      <c r="O484">
        <v>2</v>
      </c>
      <c r="P484">
        <f>ROUND(Source!EJ456,O484)</f>
        <v>10579.14</v>
      </c>
    </row>
    <row r="486" spans="1:245" x14ac:dyDescent="0.2">
      <c r="A486">
        <v>4</v>
      </c>
      <c r="B486">
        <v>1</v>
      </c>
      <c r="D486">
        <f>ROW(A515)</f>
        <v>515</v>
      </c>
      <c r="F486" t="s">
        <v>16</v>
      </c>
      <c r="G486" t="s">
        <v>413</v>
      </c>
      <c r="H486" t="s">
        <v>3</v>
      </c>
      <c r="I486">
        <v>0</v>
      </c>
      <c r="K486">
        <v>0</v>
      </c>
      <c r="U486" t="s">
        <v>3</v>
      </c>
      <c r="V486">
        <v>0</v>
      </c>
      <c r="AB486" t="s">
        <v>3</v>
      </c>
      <c r="AC486" t="s">
        <v>3</v>
      </c>
      <c r="AD486" t="s">
        <v>3</v>
      </c>
      <c r="AE486" t="s">
        <v>3</v>
      </c>
      <c r="AF486" t="s">
        <v>3</v>
      </c>
      <c r="AG486" t="s">
        <v>3</v>
      </c>
      <c r="AP486" t="s">
        <v>3</v>
      </c>
      <c r="AQ486" t="s">
        <v>3</v>
      </c>
      <c r="AR486" t="s">
        <v>3</v>
      </c>
      <c r="AZ486" t="s">
        <v>3</v>
      </c>
      <c r="BB486" t="s">
        <v>3</v>
      </c>
      <c r="BC486" t="s">
        <v>3</v>
      </c>
      <c r="BD486" t="s">
        <v>3</v>
      </c>
      <c r="BE486" t="s">
        <v>3</v>
      </c>
      <c r="BF486" t="s">
        <v>3</v>
      </c>
      <c r="BG486" t="s">
        <v>3</v>
      </c>
      <c r="BH486" t="s">
        <v>3</v>
      </c>
      <c r="BI486" t="s">
        <v>3</v>
      </c>
      <c r="BJ486" t="s">
        <v>3</v>
      </c>
      <c r="BK486" t="s">
        <v>3</v>
      </c>
      <c r="BL486" t="s">
        <v>3</v>
      </c>
      <c r="BM486" t="s">
        <v>3</v>
      </c>
      <c r="BN486" t="s">
        <v>3</v>
      </c>
      <c r="BO486" t="s">
        <v>3</v>
      </c>
      <c r="BP486" t="s">
        <v>3</v>
      </c>
      <c r="BX486">
        <v>0</v>
      </c>
      <c r="CJ486">
        <v>0</v>
      </c>
    </row>
    <row r="488" spans="1:245" x14ac:dyDescent="0.2">
      <c r="A488">
        <v>52</v>
      </c>
      <c r="B488">
        <f t="shared" ref="B488:G488" si="348">B515</f>
        <v>1</v>
      </c>
      <c r="C488">
        <f t="shared" si="348"/>
        <v>4</v>
      </c>
      <c r="D488">
        <f t="shared" si="348"/>
        <v>486</v>
      </c>
      <c r="E488">
        <f t="shared" si="348"/>
        <v>0</v>
      </c>
      <c r="F488" t="str">
        <f t="shared" si="348"/>
        <v>Новый раздел</v>
      </c>
      <c r="G488" t="str">
        <f t="shared" si="348"/>
        <v>Расключение опоры освещения</v>
      </c>
      <c r="O488">
        <f t="shared" ref="O488:AT488" si="349">O515</f>
        <v>3047.18</v>
      </c>
      <c r="P488">
        <f t="shared" si="349"/>
        <v>2763.2</v>
      </c>
      <c r="Q488">
        <f t="shared" si="349"/>
        <v>41.5</v>
      </c>
      <c r="R488">
        <f t="shared" si="349"/>
        <v>5.12</v>
      </c>
      <c r="S488">
        <f t="shared" si="349"/>
        <v>242.48</v>
      </c>
      <c r="T488">
        <f t="shared" si="349"/>
        <v>0</v>
      </c>
      <c r="U488">
        <f t="shared" si="349"/>
        <v>19.259599999999999</v>
      </c>
      <c r="V488">
        <f t="shared" si="349"/>
        <v>0</v>
      </c>
      <c r="W488">
        <f t="shared" si="349"/>
        <v>0</v>
      </c>
      <c r="X488">
        <f t="shared" si="349"/>
        <v>271.58</v>
      </c>
      <c r="Y488">
        <f t="shared" si="349"/>
        <v>169.73</v>
      </c>
      <c r="Z488">
        <f t="shared" si="349"/>
        <v>0</v>
      </c>
      <c r="AA488">
        <f t="shared" si="349"/>
        <v>0</v>
      </c>
      <c r="AB488">
        <f t="shared" si="349"/>
        <v>3047.18</v>
      </c>
      <c r="AC488">
        <f t="shared" si="349"/>
        <v>2763.2</v>
      </c>
      <c r="AD488">
        <f t="shared" si="349"/>
        <v>41.5</v>
      </c>
      <c r="AE488">
        <f t="shared" si="349"/>
        <v>5.12</v>
      </c>
      <c r="AF488">
        <f t="shared" si="349"/>
        <v>242.48</v>
      </c>
      <c r="AG488">
        <f t="shared" si="349"/>
        <v>0</v>
      </c>
      <c r="AH488">
        <f t="shared" si="349"/>
        <v>19.259599999999999</v>
      </c>
      <c r="AI488">
        <f t="shared" si="349"/>
        <v>0</v>
      </c>
      <c r="AJ488">
        <f t="shared" si="349"/>
        <v>0</v>
      </c>
      <c r="AK488">
        <f t="shared" si="349"/>
        <v>271.58</v>
      </c>
      <c r="AL488">
        <f t="shared" si="349"/>
        <v>169.73</v>
      </c>
      <c r="AM488">
        <f t="shared" si="349"/>
        <v>0</v>
      </c>
      <c r="AN488">
        <f t="shared" si="349"/>
        <v>0</v>
      </c>
      <c r="AO488">
        <f t="shared" si="349"/>
        <v>0</v>
      </c>
      <c r="AP488">
        <f t="shared" si="349"/>
        <v>0</v>
      </c>
      <c r="AQ488">
        <f t="shared" si="349"/>
        <v>0</v>
      </c>
      <c r="AR488">
        <f t="shared" si="349"/>
        <v>3497.45</v>
      </c>
      <c r="AS488">
        <f t="shared" si="349"/>
        <v>0</v>
      </c>
      <c r="AT488">
        <f t="shared" si="349"/>
        <v>3497.45</v>
      </c>
      <c r="AU488">
        <f t="shared" ref="AU488:BZ488" si="350">AU515</f>
        <v>0</v>
      </c>
      <c r="AV488">
        <f t="shared" si="350"/>
        <v>2763.2</v>
      </c>
      <c r="AW488">
        <f t="shared" si="350"/>
        <v>2763.2</v>
      </c>
      <c r="AX488">
        <f t="shared" si="350"/>
        <v>0</v>
      </c>
      <c r="AY488">
        <f t="shared" si="350"/>
        <v>2763.2</v>
      </c>
      <c r="AZ488">
        <f t="shared" si="350"/>
        <v>0</v>
      </c>
      <c r="BA488">
        <f t="shared" si="350"/>
        <v>0</v>
      </c>
      <c r="BB488">
        <f t="shared" si="350"/>
        <v>0</v>
      </c>
      <c r="BC488">
        <f t="shared" si="350"/>
        <v>0</v>
      </c>
      <c r="BD488">
        <f t="shared" si="350"/>
        <v>0</v>
      </c>
      <c r="BE488">
        <f t="shared" si="350"/>
        <v>0</v>
      </c>
      <c r="BF488">
        <f t="shared" si="350"/>
        <v>0</v>
      </c>
      <c r="BG488">
        <f t="shared" si="350"/>
        <v>0</v>
      </c>
      <c r="BH488">
        <f t="shared" si="350"/>
        <v>0</v>
      </c>
      <c r="BI488">
        <f t="shared" si="350"/>
        <v>0</v>
      </c>
      <c r="BJ488">
        <f t="shared" si="350"/>
        <v>0</v>
      </c>
      <c r="BK488">
        <f t="shared" si="350"/>
        <v>0</v>
      </c>
      <c r="BL488">
        <f t="shared" si="350"/>
        <v>0</v>
      </c>
      <c r="BM488">
        <f t="shared" si="350"/>
        <v>0</v>
      </c>
      <c r="BN488">
        <f t="shared" si="350"/>
        <v>0</v>
      </c>
      <c r="BO488">
        <f t="shared" si="350"/>
        <v>0</v>
      </c>
      <c r="BP488">
        <f t="shared" si="350"/>
        <v>0</v>
      </c>
      <c r="BQ488">
        <f t="shared" si="350"/>
        <v>0</v>
      </c>
      <c r="BR488">
        <f t="shared" si="350"/>
        <v>0</v>
      </c>
      <c r="BS488">
        <f t="shared" si="350"/>
        <v>0</v>
      </c>
      <c r="BT488">
        <f t="shared" si="350"/>
        <v>0</v>
      </c>
      <c r="BU488">
        <f t="shared" si="350"/>
        <v>0</v>
      </c>
      <c r="BV488">
        <f t="shared" si="350"/>
        <v>0</v>
      </c>
      <c r="BW488">
        <f t="shared" si="350"/>
        <v>0</v>
      </c>
      <c r="BX488">
        <f t="shared" si="350"/>
        <v>0</v>
      </c>
      <c r="BY488">
        <f t="shared" si="350"/>
        <v>0</v>
      </c>
      <c r="BZ488">
        <f t="shared" si="350"/>
        <v>0</v>
      </c>
      <c r="CA488">
        <f t="shared" ref="CA488:DF488" si="351">CA515</f>
        <v>3497.45</v>
      </c>
      <c r="CB488">
        <f t="shared" si="351"/>
        <v>0</v>
      </c>
      <c r="CC488">
        <f t="shared" si="351"/>
        <v>3497.45</v>
      </c>
      <c r="CD488">
        <f t="shared" si="351"/>
        <v>0</v>
      </c>
      <c r="CE488">
        <f t="shared" si="351"/>
        <v>2763.2</v>
      </c>
      <c r="CF488">
        <f t="shared" si="351"/>
        <v>2763.2</v>
      </c>
      <c r="CG488">
        <f t="shared" si="351"/>
        <v>0</v>
      </c>
      <c r="CH488">
        <f t="shared" si="351"/>
        <v>2763.2</v>
      </c>
      <c r="CI488">
        <f t="shared" si="351"/>
        <v>0</v>
      </c>
      <c r="CJ488">
        <f t="shared" si="351"/>
        <v>0</v>
      </c>
      <c r="CK488">
        <f t="shared" si="351"/>
        <v>0</v>
      </c>
      <c r="CL488">
        <f t="shared" si="351"/>
        <v>0</v>
      </c>
      <c r="CM488">
        <f t="shared" si="351"/>
        <v>0</v>
      </c>
      <c r="CN488">
        <f t="shared" si="351"/>
        <v>0</v>
      </c>
      <c r="CO488">
        <f t="shared" si="351"/>
        <v>0</v>
      </c>
      <c r="CP488">
        <f t="shared" si="351"/>
        <v>0</v>
      </c>
      <c r="CQ488">
        <f t="shared" si="351"/>
        <v>0</v>
      </c>
      <c r="CR488">
        <f t="shared" si="351"/>
        <v>0</v>
      </c>
      <c r="CS488">
        <f t="shared" si="351"/>
        <v>0</v>
      </c>
      <c r="CT488">
        <f t="shared" si="351"/>
        <v>0</v>
      </c>
      <c r="CU488">
        <f t="shared" si="351"/>
        <v>0</v>
      </c>
      <c r="CV488">
        <f t="shared" si="351"/>
        <v>0</v>
      </c>
      <c r="CW488">
        <f t="shared" si="351"/>
        <v>0</v>
      </c>
      <c r="CX488">
        <f t="shared" si="351"/>
        <v>0</v>
      </c>
      <c r="CY488">
        <f t="shared" si="351"/>
        <v>0</v>
      </c>
      <c r="CZ488">
        <f t="shared" si="351"/>
        <v>0</v>
      </c>
      <c r="DA488">
        <f t="shared" si="351"/>
        <v>0</v>
      </c>
      <c r="DB488">
        <f t="shared" si="351"/>
        <v>0</v>
      </c>
      <c r="DC488">
        <f t="shared" si="351"/>
        <v>0</v>
      </c>
      <c r="DD488">
        <f t="shared" si="351"/>
        <v>0</v>
      </c>
      <c r="DE488">
        <f t="shared" si="351"/>
        <v>0</v>
      </c>
      <c r="DF488">
        <f t="shared" si="351"/>
        <v>0</v>
      </c>
      <c r="DG488">
        <f t="shared" ref="DG488:EL488" si="352">DG515</f>
        <v>17980.91</v>
      </c>
      <c r="DH488">
        <f t="shared" si="352"/>
        <v>11626.79</v>
      </c>
      <c r="DI488">
        <f t="shared" si="352"/>
        <v>335.75</v>
      </c>
      <c r="DJ488">
        <f t="shared" si="352"/>
        <v>127.07</v>
      </c>
      <c r="DK488">
        <f t="shared" si="352"/>
        <v>6018.37</v>
      </c>
      <c r="DL488">
        <f t="shared" si="352"/>
        <v>0</v>
      </c>
      <c r="DM488">
        <f t="shared" si="352"/>
        <v>19.259599999999999</v>
      </c>
      <c r="DN488">
        <f t="shared" si="352"/>
        <v>0</v>
      </c>
      <c r="DO488">
        <f t="shared" si="352"/>
        <v>0</v>
      </c>
      <c r="DP488">
        <f t="shared" si="352"/>
        <v>5416.55</v>
      </c>
      <c r="DQ488">
        <f t="shared" si="352"/>
        <v>2587.89</v>
      </c>
      <c r="DR488">
        <f t="shared" si="352"/>
        <v>0</v>
      </c>
      <c r="DS488">
        <f t="shared" si="352"/>
        <v>0</v>
      </c>
      <c r="DT488">
        <f t="shared" si="352"/>
        <v>17980.91</v>
      </c>
      <c r="DU488">
        <f t="shared" si="352"/>
        <v>11626.79</v>
      </c>
      <c r="DV488">
        <f t="shared" si="352"/>
        <v>335.75</v>
      </c>
      <c r="DW488">
        <f t="shared" si="352"/>
        <v>127.07</v>
      </c>
      <c r="DX488">
        <f t="shared" si="352"/>
        <v>6018.37</v>
      </c>
      <c r="DY488">
        <f t="shared" si="352"/>
        <v>0</v>
      </c>
      <c r="DZ488">
        <f t="shared" si="352"/>
        <v>19.259599999999999</v>
      </c>
      <c r="EA488">
        <f t="shared" si="352"/>
        <v>0</v>
      </c>
      <c r="EB488">
        <f t="shared" si="352"/>
        <v>0</v>
      </c>
      <c r="EC488">
        <f t="shared" si="352"/>
        <v>5416.55</v>
      </c>
      <c r="ED488">
        <f t="shared" si="352"/>
        <v>2587.89</v>
      </c>
      <c r="EE488">
        <f t="shared" si="352"/>
        <v>0</v>
      </c>
      <c r="EF488">
        <f t="shared" si="352"/>
        <v>0</v>
      </c>
      <c r="EG488">
        <f t="shared" si="352"/>
        <v>0</v>
      </c>
      <c r="EH488">
        <f t="shared" si="352"/>
        <v>0</v>
      </c>
      <c r="EI488">
        <f t="shared" si="352"/>
        <v>0</v>
      </c>
      <c r="EJ488">
        <f t="shared" si="352"/>
        <v>26184.84</v>
      </c>
      <c r="EK488">
        <f t="shared" si="352"/>
        <v>0</v>
      </c>
      <c r="EL488">
        <f t="shared" si="352"/>
        <v>26184.84</v>
      </c>
      <c r="EM488">
        <f t="shared" ref="EM488:FR488" si="353">EM515</f>
        <v>0</v>
      </c>
      <c r="EN488">
        <f t="shared" si="353"/>
        <v>11626.79</v>
      </c>
      <c r="EO488">
        <f t="shared" si="353"/>
        <v>11626.79</v>
      </c>
      <c r="EP488">
        <f t="shared" si="353"/>
        <v>0</v>
      </c>
      <c r="EQ488">
        <f t="shared" si="353"/>
        <v>11626.79</v>
      </c>
      <c r="ER488">
        <f t="shared" si="353"/>
        <v>0</v>
      </c>
      <c r="ES488">
        <f t="shared" si="353"/>
        <v>0</v>
      </c>
      <c r="ET488">
        <f t="shared" si="353"/>
        <v>0</v>
      </c>
      <c r="EU488">
        <f t="shared" si="353"/>
        <v>0</v>
      </c>
      <c r="EV488">
        <f t="shared" si="353"/>
        <v>0</v>
      </c>
      <c r="EW488">
        <f t="shared" si="353"/>
        <v>0</v>
      </c>
      <c r="EX488">
        <f t="shared" si="353"/>
        <v>0</v>
      </c>
      <c r="EY488">
        <f t="shared" si="353"/>
        <v>0</v>
      </c>
      <c r="EZ488">
        <f t="shared" si="353"/>
        <v>0</v>
      </c>
      <c r="FA488">
        <f t="shared" si="353"/>
        <v>0</v>
      </c>
      <c r="FB488">
        <f t="shared" si="353"/>
        <v>0</v>
      </c>
      <c r="FC488">
        <f t="shared" si="353"/>
        <v>0</v>
      </c>
      <c r="FD488">
        <f t="shared" si="353"/>
        <v>0</v>
      </c>
      <c r="FE488">
        <f t="shared" si="353"/>
        <v>0</v>
      </c>
      <c r="FF488">
        <f t="shared" si="353"/>
        <v>0</v>
      </c>
      <c r="FG488">
        <f t="shared" si="353"/>
        <v>0</v>
      </c>
      <c r="FH488">
        <f t="shared" si="353"/>
        <v>0</v>
      </c>
      <c r="FI488">
        <f t="shared" si="353"/>
        <v>0</v>
      </c>
      <c r="FJ488">
        <f t="shared" si="353"/>
        <v>0</v>
      </c>
      <c r="FK488">
        <f t="shared" si="353"/>
        <v>0</v>
      </c>
      <c r="FL488">
        <f t="shared" si="353"/>
        <v>0</v>
      </c>
      <c r="FM488">
        <f t="shared" si="353"/>
        <v>0</v>
      </c>
      <c r="FN488">
        <f t="shared" si="353"/>
        <v>0</v>
      </c>
      <c r="FO488">
        <f t="shared" si="353"/>
        <v>0</v>
      </c>
      <c r="FP488">
        <f t="shared" si="353"/>
        <v>0</v>
      </c>
      <c r="FQ488">
        <f t="shared" si="353"/>
        <v>0</v>
      </c>
      <c r="FR488">
        <f t="shared" si="353"/>
        <v>0</v>
      </c>
      <c r="FS488">
        <f t="shared" ref="FS488:GX488" si="354">FS515</f>
        <v>26184.84</v>
      </c>
      <c r="FT488">
        <f t="shared" si="354"/>
        <v>0</v>
      </c>
      <c r="FU488">
        <f t="shared" si="354"/>
        <v>26184.84</v>
      </c>
      <c r="FV488">
        <f t="shared" si="354"/>
        <v>0</v>
      </c>
      <c r="FW488">
        <f t="shared" si="354"/>
        <v>11626.79</v>
      </c>
      <c r="FX488">
        <f t="shared" si="354"/>
        <v>11626.79</v>
      </c>
      <c r="FY488">
        <f t="shared" si="354"/>
        <v>0</v>
      </c>
      <c r="FZ488">
        <f t="shared" si="354"/>
        <v>11626.79</v>
      </c>
      <c r="GA488">
        <f t="shared" si="354"/>
        <v>0</v>
      </c>
      <c r="GB488">
        <f t="shared" si="354"/>
        <v>0</v>
      </c>
      <c r="GC488">
        <f t="shared" si="354"/>
        <v>0</v>
      </c>
      <c r="GD488">
        <f t="shared" si="354"/>
        <v>0</v>
      </c>
      <c r="GE488">
        <f t="shared" si="354"/>
        <v>0</v>
      </c>
      <c r="GF488">
        <f t="shared" si="354"/>
        <v>0</v>
      </c>
      <c r="GG488">
        <f t="shared" si="354"/>
        <v>0</v>
      </c>
      <c r="GH488">
        <f t="shared" si="354"/>
        <v>0</v>
      </c>
      <c r="GI488">
        <f t="shared" si="354"/>
        <v>0</v>
      </c>
      <c r="GJ488">
        <f t="shared" si="354"/>
        <v>0</v>
      </c>
      <c r="GK488">
        <f t="shared" si="354"/>
        <v>0</v>
      </c>
      <c r="GL488">
        <f t="shared" si="354"/>
        <v>0</v>
      </c>
      <c r="GM488">
        <f t="shared" si="354"/>
        <v>0</v>
      </c>
      <c r="GN488">
        <f t="shared" si="354"/>
        <v>0</v>
      </c>
      <c r="GO488">
        <f t="shared" si="354"/>
        <v>0</v>
      </c>
      <c r="GP488">
        <f t="shared" si="354"/>
        <v>0</v>
      </c>
      <c r="GQ488">
        <f t="shared" si="354"/>
        <v>0</v>
      </c>
      <c r="GR488">
        <f t="shared" si="354"/>
        <v>0</v>
      </c>
      <c r="GS488">
        <f t="shared" si="354"/>
        <v>0</v>
      </c>
      <c r="GT488">
        <f t="shared" si="354"/>
        <v>0</v>
      </c>
      <c r="GU488">
        <f t="shared" si="354"/>
        <v>0</v>
      </c>
      <c r="GV488">
        <f t="shared" si="354"/>
        <v>0</v>
      </c>
      <c r="GW488">
        <f t="shared" si="354"/>
        <v>0</v>
      </c>
      <c r="GX488">
        <f t="shared" si="354"/>
        <v>0</v>
      </c>
    </row>
    <row r="490" spans="1:245" x14ac:dyDescent="0.2">
      <c r="A490">
        <v>17</v>
      </c>
      <c r="B490">
        <v>1</v>
      </c>
      <c r="C490">
        <f>ROW(SmtRes!A288)</f>
        <v>288</v>
      </c>
      <c r="D490">
        <f>ROW(EtalonRes!A280)</f>
        <v>280</v>
      </c>
      <c r="E490" t="s">
        <v>414</v>
      </c>
      <c r="F490" t="s">
        <v>415</v>
      </c>
      <c r="G490" t="s">
        <v>416</v>
      </c>
      <c r="H490" t="s">
        <v>80</v>
      </c>
      <c r="I490">
        <v>2</v>
      </c>
      <c r="J490">
        <v>0</v>
      </c>
      <c r="O490">
        <f t="shared" ref="O490:O513" si="355">ROUND(CP490,2)</f>
        <v>48</v>
      </c>
      <c r="P490">
        <f t="shared" ref="P490:P513" si="356">ROUND((ROUND((AC490*AW490*I490),2)*BC490),2)</f>
        <v>26.6</v>
      </c>
      <c r="Q490">
        <f t="shared" ref="Q490:Q513" si="357">(ROUND((ROUND(((ET490)*AV490*I490),2)*BB490),2)+ROUND((ROUND(((AE490-(EU490))*AV490*I490),2)*BS490),2))</f>
        <v>0</v>
      </c>
      <c r="R490">
        <f t="shared" ref="R490:R513" si="358">ROUND((ROUND((AE490*AV490*I490),2)*BS490),2)</f>
        <v>0</v>
      </c>
      <c r="S490">
        <f t="shared" ref="S490:S513" si="359">ROUND((ROUND((AF490*AV490*I490),2)*BA490),2)</f>
        <v>21.4</v>
      </c>
      <c r="T490">
        <f t="shared" ref="T490:T513" si="360">ROUND(CU490*I490,2)</f>
        <v>0</v>
      </c>
      <c r="U490">
        <f t="shared" ref="U490:U513" si="361">CV490*I490</f>
        <v>2</v>
      </c>
      <c r="V490">
        <f t="shared" ref="V490:V513" si="362">CW490*I490</f>
        <v>0</v>
      </c>
      <c r="W490">
        <f t="shared" ref="W490:W513" si="363">ROUND(CX490*I490,2)</f>
        <v>0</v>
      </c>
      <c r="X490">
        <f t="shared" ref="X490:X513" si="364">ROUND(CY490,2)</f>
        <v>23.97</v>
      </c>
      <c r="Y490">
        <f t="shared" ref="Y490:Y513" si="365">ROUND(CZ490,2)</f>
        <v>14.98</v>
      </c>
      <c r="AA490">
        <v>53286459</v>
      </c>
      <c r="AB490">
        <f t="shared" ref="AB490:AB513" si="366">ROUND((AC490+AD490+AF490),6)</f>
        <v>24</v>
      </c>
      <c r="AC490">
        <f t="shared" ref="AC490:AC513" si="367">ROUND((ES490),6)</f>
        <v>13.3</v>
      </c>
      <c r="AD490">
        <f t="shared" ref="AD490:AD513" si="368">ROUND((((ET490)-(EU490))+AE490),6)</f>
        <v>0</v>
      </c>
      <c r="AE490">
        <f t="shared" ref="AE490:AE513" si="369">ROUND((EU490),6)</f>
        <v>0</v>
      </c>
      <c r="AF490">
        <f t="shared" ref="AF490:AF513" si="370">ROUND((EV490),6)</f>
        <v>10.7</v>
      </c>
      <c r="AG490">
        <f t="shared" ref="AG490:AG513" si="371">ROUND((AP490),6)</f>
        <v>0</v>
      </c>
      <c r="AH490">
        <f t="shared" ref="AH490:AH513" si="372">(EW490)</f>
        <v>1</v>
      </c>
      <c r="AI490">
        <f t="shared" ref="AI490:AI513" si="373">(EX490)</f>
        <v>0</v>
      </c>
      <c r="AJ490">
        <f t="shared" ref="AJ490:AJ513" si="374">(AS490)</f>
        <v>0</v>
      </c>
      <c r="AK490">
        <v>24</v>
      </c>
      <c r="AL490">
        <v>13.3</v>
      </c>
      <c r="AM490">
        <v>0</v>
      </c>
      <c r="AN490">
        <v>0</v>
      </c>
      <c r="AO490">
        <v>10.7</v>
      </c>
      <c r="AP490">
        <v>0</v>
      </c>
      <c r="AQ490">
        <v>1</v>
      </c>
      <c r="AR490">
        <v>0</v>
      </c>
      <c r="AS490">
        <v>0</v>
      </c>
      <c r="AT490">
        <v>112</v>
      </c>
      <c r="AU490">
        <v>70</v>
      </c>
      <c r="AV490">
        <v>1</v>
      </c>
      <c r="AW490">
        <v>1</v>
      </c>
      <c r="AZ490">
        <v>1</v>
      </c>
      <c r="BA490">
        <v>1</v>
      </c>
      <c r="BB490">
        <v>1</v>
      </c>
      <c r="BC490">
        <v>1</v>
      </c>
      <c r="BD490" t="s">
        <v>3</v>
      </c>
      <c r="BE490" t="s">
        <v>3</v>
      </c>
      <c r="BF490" t="s">
        <v>3</v>
      </c>
      <c r="BG490" t="s">
        <v>3</v>
      </c>
      <c r="BH490">
        <v>0</v>
      </c>
      <c r="BI490">
        <v>2</v>
      </c>
      <c r="BJ490" t="s">
        <v>417</v>
      </c>
      <c r="BM490">
        <v>336</v>
      </c>
      <c r="BN490">
        <v>0</v>
      </c>
      <c r="BO490" t="s">
        <v>3</v>
      </c>
      <c r="BP490">
        <v>0</v>
      </c>
      <c r="BQ490">
        <v>40</v>
      </c>
      <c r="BR490">
        <v>0</v>
      </c>
      <c r="BS490">
        <v>1</v>
      </c>
      <c r="BT490">
        <v>1</v>
      </c>
      <c r="BU490">
        <v>1</v>
      </c>
      <c r="BV490">
        <v>1</v>
      </c>
      <c r="BW490">
        <v>1</v>
      </c>
      <c r="BX490">
        <v>1</v>
      </c>
      <c r="BY490" t="s">
        <v>3</v>
      </c>
      <c r="BZ490">
        <v>112</v>
      </c>
      <c r="CA490">
        <v>70</v>
      </c>
      <c r="CE490">
        <v>30</v>
      </c>
      <c r="CF490">
        <v>0</v>
      </c>
      <c r="CG490">
        <v>0</v>
      </c>
      <c r="CM490">
        <v>0</v>
      </c>
      <c r="CN490" t="s">
        <v>3</v>
      </c>
      <c r="CO490">
        <v>0</v>
      </c>
      <c r="CP490">
        <f t="shared" ref="CP490:CP513" si="375">(P490+Q490+S490)</f>
        <v>48</v>
      </c>
      <c r="CQ490">
        <f t="shared" ref="CQ490:CQ513" si="376">ROUND((ROUND((AC490*AW490*1),2)*BC490),2)</f>
        <v>13.3</v>
      </c>
      <c r="CR490">
        <f t="shared" ref="CR490:CR513" si="377">(ROUND((ROUND(((ET490)*AV490*1),2)*BB490),2)+ROUND((ROUND(((AE490-(EU490))*AV490*1),2)*BS490),2))</f>
        <v>0</v>
      </c>
      <c r="CS490">
        <f t="shared" ref="CS490:CS513" si="378">ROUND((ROUND((AE490*AV490*1),2)*BS490),2)</f>
        <v>0</v>
      </c>
      <c r="CT490">
        <f t="shared" ref="CT490:CT513" si="379">ROUND((ROUND((AF490*AV490*1),2)*BA490),2)</f>
        <v>10.7</v>
      </c>
      <c r="CU490">
        <f t="shared" ref="CU490:CU513" si="380">AG490</f>
        <v>0</v>
      </c>
      <c r="CV490">
        <f t="shared" ref="CV490:CV513" si="381">(AH490*AV490)</f>
        <v>1</v>
      </c>
      <c r="CW490">
        <f t="shared" ref="CW490:CW513" si="382">AI490</f>
        <v>0</v>
      </c>
      <c r="CX490">
        <f t="shared" ref="CX490:CX513" si="383">AJ490</f>
        <v>0</v>
      </c>
      <c r="CY490">
        <f>((S490*BZ490)/100)</f>
        <v>23.967999999999996</v>
      </c>
      <c r="CZ490">
        <f>((S490*CA490)/100)</f>
        <v>14.98</v>
      </c>
      <c r="DC490" t="s">
        <v>3</v>
      </c>
      <c r="DD490" t="s">
        <v>3</v>
      </c>
      <c r="DE490" t="s">
        <v>3</v>
      </c>
      <c r="DF490" t="s">
        <v>3</v>
      </c>
      <c r="DG490" t="s">
        <v>3</v>
      </c>
      <c r="DH490" t="s">
        <v>3</v>
      </c>
      <c r="DI490" t="s">
        <v>3</v>
      </c>
      <c r="DJ490" t="s">
        <v>3</v>
      </c>
      <c r="DK490" t="s">
        <v>3</v>
      </c>
      <c r="DL490" t="s">
        <v>3</v>
      </c>
      <c r="DM490" t="s">
        <v>3</v>
      </c>
      <c r="DN490">
        <v>0</v>
      </c>
      <c r="DO490">
        <v>0</v>
      </c>
      <c r="DP490">
        <v>1</v>
      </c>
      <c r="DQ490">
        <v>1</v>
      </c>
      <c r="DU490">
        <v>1013</v>
      </c>
      <c r="DV490" t="s">
        <v>80</v>
      </c>
      <c r="DW490" t="s">
        <v>80</v>
      </c>
      <c r="DX490">
        <v>1</v>
      </c>
      <c r="EE490">
        <v>52538956</v>
      </c>
      <c r="EF490">
        <v>40</v>
      </c>
      <c r="EG490" t="s">
        <v>202</v>
      </c>
      <c r="EH490">
        <v>0</v>
      </c>
      <c r="EI490" t="s">
        <v>3</v>
      </c>
      <c r="EJ490">
        <v>2</v>
      </c>
      <c r="EK490">
        <v>336</v>
      </c>
      <c r="EL490" t="s">
        <v>418</v>
      </c>
      <c r="EM490" t="s">
        <v>419</v>
      </c>
      <c r="EO490" t="s">
        <v>3</v>
      </c>
      <c r="EQ490">
        <v>1441792</v>
      </c>
      <c r="ER490">
        <v>24</v>
      </c>
      <c r="ES490">
        <v>13.3</v>
      </c>
      <c r="ET490">
        <v>0</v>
      </c>
      <c r="EU490">
        <v>0</v>
      </c>
      <c r="EV490">
        <v>10.7</v>
      </c>
      <c r="EW490">
        <v>1</v>
      </c>
      <c r="EX490">
        <v>0</v>
      </c>
      <c r="EY490">
        <v>0</v>
      </c>
      <c r="FQ490">
        <v>0</v>
      </c>
      <c r="FR490">
        <f t="shared" ref="FR490:FR513" si="384">ROUND(IF(AND(BH490=3,BI490=3),P490,0),2)</f>
        <v>0</v>
      </c>
      <c r="FS490">
        <v>0</v>
      </c>
      <c r="FX490">
        <v>112</v>
      </c>
      <c r="FY490">
        <v>70</v>
      </c>
      <c r="GA490" t="s">
        <v>3</v>
      </c>
      <c r="GD490">
        <v>0</v>
      </c>
      <c r="GF490">
        <v>-386517733</v>
      </c>
      <c r="GG490">
        <v>2</v>
      </c>
      <c r="GH490">
        <v>1</v>
      </c>
      <c r="GI490">
        <v>-2</v>
      </c>
      <c r="GJ490">
        <v>0</v>
      </c>
      <c r="GK490">
        <f>ROUND(R490*(R12)/100,2)</f>
        <v>0</v>
      </c>
      <c r="GL490">
        <f t="shared" ref="GL490:GL513" si="385">ROUND(IF(AND(BH490=3,BI490=3,FS490&lt;&gt;0),P490,0),2)</f>
        <v>0</v>
      </c>
      <c r="GM490">
        <f t="shared" ref="GM490:GM513" si="386">ROUND(O490+X490+Y490+GK490,2)+GX490</f>
        <v>86.95</v>
      </c>
      <c r="GN490">
        <f t="shared" ref="GN490:GN513" si="387">IF(OR(BI490=0,BI490=1),ROUND(O490+X490+Y490+GK490,2),0)</f>
        <v>0</v>
      </c>
      <c r="GO490">
        <f t="shared" ref="GO490:GO513" si="388">IF(BI490=2,ROUND(O490+X490+Y490+GK490,2),0)</f>
        <v>86.95</v>
      </c>
      <c r="GP490">
        <f t="shared" ref="GP490:GP513" si="389">IF(BI490=4,ROUND(O490+X490+Y490+GK490,2)+GX490,0)</f>
        <v>0</v>
      </c>
      <c r="GR490">
        <v>0</v>
      </c>
      <c r="GS490">
        <v>0</v>
      </c>
      <c r="GT490">
        <v>0</v>
      </c>
      <c r="GU490" t="s">
        <v>3</v>
      </c>
      <c r="GV490">
        <f t="shared" ref="GV490:GV513" si="390">ROUND((GT490),6)</f>
        <v>0</v>
      </c>
      <c r="GW490">
        <v>1</v>
      </c>
      <c r="GX490">
        <f t="shared" ref="GX490:GX513" si="391">ROUND(HC490*I490,2)</f>
        <v>0</v>
      </c>
      <c r="HA490">
        <v>0</v>
      </c>
      <c r="HB490">
        <v>0</v>
      </c>
      <c r="HC490">
        <f t="shared" ref="HC490:HC513" si="392">GV490*GW490</f>
        <v>0</v>
      </c>
      <c r="HE490" t="s">
        <v>3</v>
      </c>
      <c r="HF490" t="s">
        <v>3</v>
      </c>
      <c r="IK490">
        <v>0</v>
      </c>
    </row>
    <row r="491" spans="1:245" x14ac:dyDescent="0.2">
      <c r="A491">
        <v>17</v>
      </c>
      <c r="B491">
        <v>1</v>
      </c>
      <c r="C491">
        <f>ROW(SmtRes!A290)</f>
        <v>290</v>
      </c>
      <c r="D491">
        <f>ROW(EtalonRes!A282)</f>
        <v>282</v>
      </c>
      <c r="E491" t="s">
        <v>414</v>
      </c>
      <c r="F491" t="s">
        <v>415</v>
      </c>
      <c r="G491" t="s">
        <v>416</v>
      </c>
      <c r="H491" t="s">
        <v>80</v>
      </c>
      <c r="I491">
        <v>2</v>
      </c>
      <c r="J491">
        <v>0</v>
      </c>
      <c r="O491">
        <f t="shared" si="355"/>
        <v>685.96</v>
      </c>
      <c r="P491">
        <f t="shared" si="356"/>
        <v>154.81</v>
      </c>
      <c r="Q491">
        <f t="shared" si="357"/>
        <v>0</v>
      </c>
      <c r="R491">
        <f t="shared" si="358"/>
        <v>0</v>
      </c>
      <c r="S491">
        <f t="shared" si="359"/>
        <v>531.15</v>
      </c>
      <c r="T491">
        <f t="shared" si="360"/>
        <v>0</v>
      </c>
      <c r="U491">
        <f t="shared" si="361"/>
        <v>2</v>
      </c>
      <c r="V491">
        <f t="shared" si="362"/>
        <v>0</v>
      </c>
      <c r="W491">
        <f t="shared" si="363"/>
        <v>0</v>
      </c>
      <c r="X491">
        <f t="shared" si="364"/>
        <v>478.04</v>
      </c>
      <c r="Y491">
        <f t="shared" si="365"/>
        <v>228.39</v>
      </c>
      <c r="AA491">
        <v>53286460</v>
      </c>
      <c r="AB491">
        <f t="shared" si="366"/>
        <v>24</v>
      </c>
      <c r="AC491">
        <f t="shared" si="367"/>
        <v>13.3</v>
      </c>
      <c r="AD491">
        <f t="shared" si="368"/>
        <v>0</v>
      </c>
      <c r="AE491">
        <f t="shared" si="369"/>
        <v>0</v>
      </c>
      <c r="AF491">
        <f t="shared" si="370"/>
        <v>10.7</v>
      </c>
      <c r="AG491">
        <f t="shared" si="371"/>
        <v>0</v>
      </c>
      <c r="AH491">
        <f t="shared" si="372"/>
        <v>1</v>
      </c>
      <c r="AI491">
        <f t="shared" si="373"/>
        <v>0</v>
      </c>
      <c r="AJ491">
        <f t="shared" si="374"/>
        <v>0</v>
      </c>
      <c r="AK491">
        <v>24</v>
      </c>
      <c r="AL491">
        <v>13.3</v>
      </c>
      <c r="AM491">
        <v>0</v>
      </c>
      <c r="AN491">
        <v>0</v>
      </c>
      <c r="AO491">
        <v>10.7</v>
      </c>
      <c r="AP491">
        <v>0</v>
      </c>
      <c r="AQ491">
        <v>1</v>
      </c>
      <c r="AR491">
        <v>0</v>
      </c>
      <c r="AS491">
        <v>0</v>
      </c>
      <c r="AT491">
        <v>90</v>
      </c>
      <c r="AU491">
        <v>43</v>
      </c>
      <c r="AV491">
        <v>1</v>
      </c>
      <c r="AW491">
        <v>1</v>
      </c>
      <c r="AZ491">
        <v>1</v>
      </c>
      <c r="BA491">
        <v>24.82</v>
      </c>
      <c r="BB491">
        <v>1</v>
      </c>
      <c r="BC491">
        <v>5.82</v>
      </c>
      <c r="BD491" t="s">
        <v>3</v>
      </c>
      <c r="BE491" t="s">
        <v>3</v>
      </c>
      <c r="BF491" t="s">
        <v>3</v>
      </c>
      <c r="BG491" t="s">
        <v>3</v>
      </c>
      <c r="BH491">
        <v>0</v>
      </c>
      <c r="BI491">
        <v>2</v>
      </c>
      <c r="BJ491" t="s">
        <v>417</v>
      </c>
      <c r="BM491">
        <v>336</v>
      </c>
      <c r="BN491">
        <v>0</v>
      </c>
      <c r="BO491" t="s">
        <v>415</v>
      </c>
      <c r="BP491">
        <v>1</v>
      </c>
      <c r="BQ491">
        <v>40</v>
      </c>
      <c r="BR491">
        <v>0</v>
      </c>
      <c r="BS491">
        <v>24.82</v>
      </c>
      <c r="BT491">
        <v>1</v>
      </c>
      <c r="BU491">
        <v>1</v>
      </c>
      <c r="BV491">
        <v>1</v>
      </c>
      <c r="BW491">
        <v>1</v>
      </c>
      <c r="BX491">
        <v>1</v>
      </c>
      <c r="BY491" t="s">
        <v>3</v>
      </c>
      <c r="BZ491">
        <v>90</v>
      </c>
      <c r="CA491">
        <v>43</v>
      </c>
      <c r="CE491">
        <v>30</v>
      </c>
      <c r="CF491">
        <v>0</v>
      </c>
      <c r="CG491">
        <v>0</v>
      </c>
      <c r="CM491">
        <v>0</v>
      </c>
      <c r="CN491" t="s">
        <v>3</v>
      </c>
      <c r="CO491">
        <v>0</v>
      </c>
      <c r="CP491">
        <f t="shared" si="375"/>
        <v>685.96</v>
      </c>
      <c r="CQ491">
        <f t="shared" si="376"/>
        <v>77.41</v>
      </c>
      <c r="CR491">
        <f t="shared" si="377"/>
        <v>0</v>
      </c>
      <c r="CS491">
        <f t="shared" si="378"/>
        <v>0</v>
      </c>
      <c r="CT491">
        <f t="shared" si="379"/>
        <v>265.57</v>
      </c>
      <c r="CU491">
        <f t="shared" si="380"/>
        <v>0</v>
      </c>
      <c r="CV491">
        <f t="shared" si="381"/>
        <v>1</v>
      </c>
      <c r="CW491">
        <f t="shared" si="382"/>
        <v>0</v>
      </c>
      <c r="CX491">
        <f t="shared" si="383"/>
        <v>0</v>
      </c>
      <c r="CY491">
        <f>S491*(BZ491/100)</f>
        <v>478.03499999999997</v>
      </c>
      <c r="CZ491">
        <f>S491*(CA491/100)</f>
        <v>228.39449999999999</v>
      </c>
      <c r="DC491" t="s">
        <v>3</v>
      </c>
      <c r="DD491" t="s">
        <v>3</v>
      </c>
      <c r="DE491" t="s">
        <v>3</v>
      </c>
      <c r="DF491" t="s">
        <v>3</v>
      </c>
      <c r="DG491" t="s">
        <v>3</v>
      </c>
      <c r="DH491" t="s">
        <v>3</v>
      </c>
      <c r="DI491" t="s">
        <v>3</v>
      </c>
      <c r="DJ491" t="s">
        <v>3</v>
      </c>
      <c r="DK491" t="s">
        <v>3</v>
      </c>
      <c r="DL491" t="s">
        <v>3</v>
      </c>
      <c r="DM491" t="s">
        <v>3</v>
      </c>
      <c r="DN491">
        <v>112</v>
      </c>
      <c r="DO491">
        <v>70</v>
      </c>
      <c r="DP491">
        <v>1</v>
      </c>
      <c r="DQ491">
        <v>1</v>
      </c>
      <c r="DU491">
        <v>1013</v>
      </c>
      <c r="DV491" t="s">
        <v>80</v>
      </c>
      <c r="DW491" t="s">
        <v>80</v>
      </c>
      <c r="DX491">
        <v>1</v>
      </c>
      <c r="EE491">
        <v>52538956</v>
      </c>
      <c r="EF491">
        <v>40</v>
      </c>
      <c r="EG491" t="s">
        <v>202</v>
      </c>
      <c r="EH491">
        <v>0</v>
      </c>
      <c r="EI491" t="s">
        <v>3</v>
      </c>
      <c r="EJ491">
        <v>2</v>
      </c>
      <c r="EK491">
        <v>336</v>
      </c>
      <c r="EL491" t="s">
        <v>418</v>
      </c>
      <c r="EM491" t="s">
        <v>419</v>
      </c>
      <c r="EO491" t="s">
        <v>3</v>
      </c>
      <c r="EQ491">
        <v>1441792</v>
      </c>
      <c r="ER491">
        <v>24</v>
      </c>
      <c r="ES491">
        <v>13.3</v>
      </c>
      <c r="ET491">
        <v>0</v>
      </c>
      <c r="EU491">
        <v>0</v>
      </c>
      <c r="EV491">
        <v>10.7</v>
      </c>
      <c r="EW491">
        <v>1</v>
      </c>
      <c r="EX491">
        <v>0</v>
      </c>
      <c r="EY491">
        <v>0</v>
      </c>
      <c r="FQ491">
        <v>0</v>
      </c>
      <c r="FR491">
        <f t="shared" si="384"/>
        <v>0</v>
      </c>
      <c r="FS491">
        <v>0</v>
      </c>
      <c r="FX491">
        <v>112</v>
      </c>
      <c r="FY491">
        <v>70</v>
      </c>
      <c r="GA491" t="s">
        <v>3</v>
      </c>
      <c r="GD491">
        <v>0</v>
      </c>
      <c r="GF491">
        <v>-386517733</v>
      </c>
      <c r="GG491">
        <v>2</v>
      </c>
      <c r="GH491">
        <v>1</v>
      </c>
      <c r="GI491">
        <v>2</v>
      </c>
      <c r="GJ491">
        <v>0</v>
      </c>
      <c r="GK491">
        <f>ROUND(R491*(S12)/100,2)</f>
        <v>0</v>
      </c>
      <c r="GL491">
        <f t="shared" si="385"/>
        <v>0</v>
      </c>
      <c r="GM491">
        <f t="shared" si="386"/>
        <v>1392.39</v>
      </c>
      <c r="GN491">
        <f t="shared" si="387"/>
        <v>0</v>
      </c>
      <c r="GO491">
        <f t="shared" si="388"/>
        <v>1392.39</v>
      </c>
      <c r="GP491">
        <f t="shared" si="389"/>
        <v>0</v>
      </c>
      <c r="GR491">
        <v>0</v>
      </c>
      <c r="GS491">
        <v>3</v>
      </c>
      <c r="GT491">
        <v>0</v>
      </c>
      <c r="GU491" t="s">
        <v>3</v>
      </c>
      <c r="GV491">
        <f t="shared" si="390"/>
        <v>0</v>
      </c>
      <c r="GW491">
        <v>1</v>
      </c>
      <c r="GX491">
        <f t="shared" si="391"/>
        <v>0</v>
      </c>
      <c r="HA491">
        <v>0</v>
      </c>
      <c r="HB491">
        <v>0</v>
      </c>
      <c r="HC491">
        <f t="shared" si="392"/>
        <v>0</v>
      </c>
      <c r="HE491" t="s">
        <v>3</v>
      </c>
      <c r="HF491" t="s">
        <v>3</v>
      </c>
      <c r="IK491">
        <v>0</v>
      </c>
    </row>
    <row r="492" spans="1:245" x14ac:dyDescent="0.2">
      <c r="A492">
        <v>17</v>
      </c>
      <c r="B492">
        <v>1</v>
      </c>
      <c r="E492" t="s">
        <v>420</v>
      </c>
      <c r="F492" t="s">
        <v>421</v>
      </c>
      <c r="G492" t="s">
        <v>422</v>
      </c>
      <c r="H492" t="s">
        <v>258</v>
      </c>
      <c r="I492">
        <v>2</v>
      </c>
      <c r="J492">
        <v>0</v>
      </c>
      <c r="O492">
        <f t="shared" si="355"/>
        <v>405.42</v>
      </c>
      <c r="P492">
        <f t="shared" si="356"/>
        <v>405.42</v>
      </c>
      <c r="Q492">
        <f t="shared" si="357"/>
        <v>0</v>
      </c>
      <c r="R492">
        <f t="shared" si="358"/>
        <v>0</v>
      </c>
      <c r="S492">
        <f t="shared" si="359"/>
        <v>0</v>
      </c>
      <c r="T492">
        <f t="shared" si="360"/>
        <v>0</v>
      </c>
      <c r="U492">
        <f t="shared" si="361"/>
        <v>0</v>
      </c>
      <c r="V492">
        <f t="shared" si="362"/>
        <v>0</v>
      </c>
      <c r="W492">
        <f t="shared" si="363"/>
        <v>0</v>
      </c>
      <c r="X492">
        <f t="shared" si="364"/>
        <v>0</v>
      </c>
      <c r="Y492">
        <f t="shared" si="365"/>
        <v>0</v>
      </c>
      <c r="AA492">
        <v>53286459</v>
      </c>
      <c r="AB492">
        <f t="shared" si="366"/>
        <v>202.71</v>
      </c>
      <c r="AC492">
        <f t="shared" si="367"/>
        <v>202.71</v>
      </c>
      <c r="AD492">
        <f t="shared" si="368"/>
        <v>0</v>
      </c>
      <c r="AE492">
        <f t="shared" si="369"/>
        <v>0</v>
      </c>
      <c r="AF492">
        <f t="shared" si="370"/>
        <v>0</v>
      </c>
      <c r="AG492">
        <f t="shared" si="371"/>
        <v>0</v>
      </c>
      <c r="AH492">
        <f t="shared" si="372"/>
        <v>0</v>
      </c>
      <c r="AI492">
        <f t="shared" si="373"/>
        <v>0</v>
      </c>
      <c r="AJ492">
        <f t="shared" si="374"/>
        <v>0</v>
      </c>
      <c r="AK492">
        <v>202.71</v>
      </c>
      <c r="AL492">
        <v>202.71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1</v>
      </c>
      <c r="AW492">
        <v>1</v>
      </c>
      <c r="AZ492">
        <v>1</v>
      </c>
      <c r="BA492">
        <v>1</v>
      </c>
      <c r="BB492">
        <v>1</v>
      </c>
      <c r="BC492">
        <v>1</v>
      </c>
      <c r="BD492" t="s">
        <v>3</v>
      </c>
      <c r="BE492" t="s">
        <v>3</v>
      </c>
      <c r="BF492" t="s">
        <v>3</v>
      </c>
      <c r="BG492" t="s">
        <v>3</v>
      </c>
      <c r="BH492">
        <v>3</v>
      </c>
      <c r="BI492">
        <v>2</v>
      </c>
      <c r="BJ492" t="s">
        <v>423</v>
      </c>
      <c r="BM492">
        <v>1618</v>
      </c>
      <c r="BN492">
        <v>0</v>
      </c>
      <c r="BO492" t="s">
        <v>3</v>
      </c>
      <c r="BP492">
        <v>0</v>
      </c>
      <c r="BQ492">
        <v>201</v>
      </c>
      <c r="BR492">
        <v>0</v>
      </c>
      <c r="BS492">
        <v>1</v>
      </c>
      <c r="BT492">
        <v>1</v>
      </c>
      <c r="BU492">
        <v>1</v>
      </c>
      <c r="BV492">
        <v>1</v>
      </c>
      <c r="BW492">
        <v>1</v>
      </c>
      <c r="BX492">
        <v>1</v>
      </c>
      <c r="BY492" t="s">
        <v>3</v>
      </c>
      <c r="BZ492">
        <v>0</v>
      </c>
      <c r="CA492">
        <v>0</v>
      </c>
      <c r="CE492">
        <v>30</v>
      </c>
      <c r="CF492">
        <v>0</v>
      </c>
      <c r="CG492">
        <v>0</v>
      </c>
      <c r="CM492">
        <v>0</v>
      </c>
      <c r="CN492" t="s">
        <v>3</v>
      </c>
      <c r="CO492">
        <v>0</v>
      </c>
      <c r="CP492">
        <f t="shared" si="375"/>
        <v>405.42</v>
      </c>
      <c r="CQ492">
        <f t="shared" si="376"/>
        <v>202.71</v>
      </c>
      <c r="CR492">
        <f t="shared" si="377"/>
        <v>0</v>
      </c>
      <c r="CS492">
        <f t="shared" si="378"/>
        <v>0</v>
      </c>
      <c r="CT492">
        <f t="shared" si="379"/>
        <v>0</v>
      </c>
      <c r="CU492">
        <f t="shared" si="380"/>
        <v>0</v>
      </c>
      <c r="CV492">
        <f t="shared" si="381"/>
        <v>0</v>
      </c>
      <c r="CW492">
        <f t="shared" si="382"/>
        <v>0</v>
      </c>
      <c r="CX492">
        <f t="shared" si="383"/>
        <v>0</v>
      </c>
      <c r="CY492">
        <f>((S492*BZ492)/100)</f>
        <v>0</v>
      </c>
      <c r="CZ492">
        <f>((S492*CA492)/100)</f>
        <v>0</v>
      </c>
      <c r="DC492" t="s">
        <v>3</v>
      </c>
      <c r="DD492" t="s">
        <v>3</v>
      </c>
      <c r="DE492" t="s">
        <v>3</v>
      </c>
      <c r="DF492" t="s">
        <v>3</v>
      </c>
      <c r="DG492" t="s">
        <v>3</v>
      </c>
      <c r="DH492" t="s">
        <v>3</v>
      </c>
      <c r="DI492" t="s">
        <v>3</v>
      </c>
      <c r="DJ492" t="s">
        <v>3</v>
      </c>
      <c r="DK492" t="s">
        <v>3</v>
      </c>
      <c r="DL492" t="s">
        <v>3</v>
      </c>
      <c r="DM492" t="s">
        <v>3</v>
      </c>
      <c r="DN492">
        <v>0</v>
      </c>
      <c r="DO492">
        <v>0</v>
      </c>
      <c r="DP492">
        <v>1</v>
      </c>
      <c r="DQ492">
        <v>1</v>
      </c>
      <c r="DU492">
        <v>1010</v>
      </c>
      <c r="DV492" t="s">
        <v>258</v>
      </c>
      <c r="DW492" t="s">
        <v>258</v>
      </c>
      <c r="DX492">
        <v>1</v>
      </c>
      <c r="EE492">
        <v>52540238</v>
      </c>
      <c r="EF492">
        <v>201</v>
      </c>
      <c r="EG492" t="s">
        <v>237</v>
      </c>
      <c r="EH492">
        <v>0</v>
      </c>
      <c r="EI492" t="s">
        <v>3</v>
      </c>
      <c r="EJ492">
        <v>2</v>
      </c>
      <c r="EK492">
        <v>1618</v>
      </c>
      <c r="EL492" t="s">
        <v>238</v>
      </c>
      <c r="EM492" t="s">
        <v>239</v>
      </c>
      <c r="EO492" t="s">
        <v>3</v>
      </c>
      <c r="EQ492">
        <v>131072</v>
      </c>
      <c r="ER492">
        <v>202.71</v>
      </c>
      <c r="ES492">
        <v>202.71</v>
      </c>
      <c r="ET492">
        <v>0</v>
      </c>
      <c r="EU492">
        <v>0</v>
      </c>
      <c r="EV492">
        <v>0</v>
      </c>
      <c r="EW492">
        <v>0</v>
      </c>
      <c r="EX492">
        <v>0</v>
      </c>
      <c r="EY492">
        <v>0</v>
      </c>
      <c r="FQ492">
        <v>0</v>
      </c>
      <c r="FR492">
        <f t="shared" si="384"/>
        <v>0</v>
      </c>
      <c r="FS492">
        <v>0</v>
      </c>
      <c r="FX492">
        <v>0</v>
      </c>
      <c r="FY492">
        <v>0</v>
      </c>
      <c r="GA492" t="s">
        <v>3</v>
      </c>
      <c r="GD492">
        <v>0</v>
      </c>
      <c r="GF492">
        <v>460802350</v>
      </c>
      <c r="GG492">
        <v>2</v>
      </c>
      <c r="GH492">
        <v>1</v>
      </c>
      <c r="GI492">
        <v>-2</v>
      </c>
      <c r="GJ492">
        <v>0</v>
      </c>
      <c r="GK492">
        <f>ROUND(R492*(R12)/100,2)</f>
        <v>0</v>
      </c>
      <c r="GL492">
        <f t="shared" si="385"/>
        <v>0</v>
      </c>
      <c r="GM492">
        <f t="shared" si="386"/>
        <v>405.42</v>
      </c>
      <c r="GN492">
        <f t="shared" si="387"/>
        <v>0</v>
      </c>
      <c r="GO492">
        <f t="shared" si="388"/>
        <v>405.42</v>
      </c>
      <c r="GP492">
        <f t="shared" si="389"/>
        <v>0</v>
      </c>
      <c r="GR492">
        <v>0</v>
      </c>
      <c r="GS492">
        <v>0</v>
      </c>
      <c r="GT492">
        <v>0</v>
      </c>
      <c r="GU492" t="s">
        <v>3</v>
      </c>
      <c r="GV492">
        <f t="shared" si="390"/>
        <v>0</v>
      </c>
      <c r="GW492">
        <v>1</v>
      </c>
      <c r="GX492">
        <f t="shared" si="391"/>
        <v>0</v>
      </c>
      <c r="HA492">
        <v>0</v>
      </c>
      <c r="HB492">
        <v>0</v>
      </c>
      <c r="HC492">
        <f t="shared" si="392"/>
        <v>0</v>
      </c>
      <c r="HE492" t="s">
        <v>3</v>
      </c>
      <c r="HF492" t="s">
        <v>3</v>
      </c>
      <c r="IK492">
        <v>0</v>
      </c>
    </row>
    <row r="493" spans="1:245" x14ac:dyDescent="0.2">
      <c r="A493">
        <v>17</v>
      </c>
      <c r="B493">
        <v>1</v>
      </c>
      <c r="E493" t="s">
        <v>420</v>
      </c>
      <c r="F493" t="s">
        <v>421</v>
      </c>
      <c r="G493" t="s">
        <v>422</v>
      </c>
      <c r="H493" t="s">
        <v>258</v>
      </c>
      <c r="I493">
        <v>2</v>
      </c>
      <c r="J493">
        <v>0</v>
      </c>
      <c r="O493">
        <f t="shared" si="355"/>
        <v>3267.69</v>
      </c>
      <c r="P493">
        <f t="shared" si="356"/>
        <v>3267.69</v>
      </c>
      <c r="Q493">
        <f t="shared" si="357"/>
        <v>0</v>
      </c>
      <c r="R493">
        <f t="shared" si="358"/>
        <v>0</v>
      </c>
      <c r="S493">
        <f t="shared" si="359"/>
        <v>0</v>
      </c>
      <c r="T493">
        <f t="shared" si="360"/>
        <v>0</v>
      </c>
      <c r="U493">
        <f t="shared" si="361"/>
        <v>0</v>
      </c>
      <c r="V493">
        <f t="shared" si="362"/>
        <v>0</v>
      </c>
      <c r="W493">
        <f t="shared" si="363"/>
        <v>0</v>
      </c>
      <c r="X493">
        <f t="shared" si="364"/>
        <v>0</v>
      </c>
      <c r="Y493">
        <f t="shared" si="365"/>
        <v>0</v>
      </c>
      <c r="AA493">
        <v>53286460</v>
      </c>
      <c r="AB493">
        <f t="shared" si="366"/>
        <v>202.71</v>
      </c>
      <c r="AC493">
        <f t="shared" si="367"/>
        <v>202.71</v>
      </c>
      <c r="AD493">
        <f t="shared" si="368"/>
        <v>0</v>
      </c>
      <c r="AE493">
        <f t="shared" si="369"/>
        <v>0</v>
      </c>
      <c r="AF493">
        <f t="shared" si="370"/>
        <v>0</v>
      </c>
      <c r="AG493">
        <f t="shared" si="371"/>
        <v>0</v>
      </c>
      <c r="AH493">
        <f t="shared" si="372"/>
        <v>0</v>
      </c>
      <c r="AI493">
        <f t="shared" si="373"/>
        <v>0</v>
      </c>
      <c r="AJ493">
        <f t="shared" si="374"/>
        <v>0</v>
      </c>
      <c r="AK493">
        <v>202.71</v>
      </c>
      <c r="AL493">
        <v>202.71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1</v>
      </c>
      <c r="AW493">
        <v>1</v>
      </c>
      <c r="AZ493">
        <v>1</v>
      </c>
      <c r="BA493">
        <v>1</v>
      </c>
      <c r="BB493">
        <v>1</v>
      </c>
      <c r="BC493">
        <v>8.06</v>
      </c>
      <c r="BD493" t="s">
        <v>3</v>
      </c>
      <c r="BE493" t="s">
        <v>3</v>
      </c>
      <c r="BF493" t="s">
        <v>3</v>
      </c>
      <c r="BG493" t="s">
        <v>3</v>
      </c>
      <c r="BH493">
        <v>3</v>
      </c>
      <c r="BI493">
        <v>2</v>
      </c>
      <c r="BJ493" t="s">
        <v>423</v>
      </c>
      <c r="BM493">
        <v>1618</v>
      </c>
      <c r="BN493">
        <v>0</v>
      </c>
      <c r="BO493" t="s">
        <v>421</v>
      </c>
      <c r="BP493">
        <v>1</v>
      </c>
      <c r="BQ493">
        <v>201</v>
      </c>
      <c r="BR493">
        <v>0</v>
      </c>
      <c r="BS493">
        <v>1</v>
      </c>
      <c r="BT493">
        <v>1</v>
      </c>
      <c r="BU493">
        <v>1</v>
      </c>
      <c r="BV493">
        <v>1</v>
      </c>
      <c r="BW493">
        <v>1</v>
      </c>
      <c r="BX493">
        <v>1</v>
      </c>
      <c r="BY493" t="s">
        <v>3</v>
      </c>
      <c r="BZ493">
        <v>0</v>
      </c>
      <c r="CA493">
        <v>0</v>
      </c>
      <c r="CE493">
        <v>30</v>
      </c>
      <c r="CF493">
        <v>0</v>
      </c>
      <c r="CG493">
        <v>0</v>
      </c>
      <c r="CM493">
        <v>0</v>
      </c>
      <c r="CN493" t="s">
        <v>3</v>
      </c>
      <c r="CO493">
        <v>0</v>
      </c>
      <c r="CP493">
        <f t="shared" si="375"/>
        <v>3267.69</v>
      </c>
      <c r="CQ493">
        <f t="shared" si="376"/>
        <v>1633.84</v>
      </c>
      <c r="CR493">
        <f t="shared" si="377"/>
        <v>0</v>
      </c>
      <c r="CS493">
        <f t="shared" si="378"/>
        <v>0</v>
      </c>
      <c r="CT493">
        <f t="shared" si="379"/>
        <v>0</v>
      </c>
      <c r="CU493">
        <f t="shared" si="380"/>
        <v>0</v>
      </c>
      <c r="CV493">
        <f t="shared" si="381"/>
        <v>0</v>
      </c>
      <c r="CW493">
        <f t="shared" si="382"/>
        <v>0</v>
      </c>
      <c r="CX493">
        <f t="shared" si="383"/>
        <v>0</v>
      </c>
      <c r="CY493">
        <f>S493*(BZ493/100)</f>
        <v>0</v>
      </c>
      <c r="CZ493">
        <f>S493*(CA493/100)</f>
        <v>0</v>
      </c>
      <c r="DC493" t="s">
        <v>3</v>
      </c>
      <c r="DD493" t="s">
        <v>3</v>
      </c>
      <c r="DE493" t="s">
        <v>3</v>
      </c>
      <c r="DF493" t="s">
        <v>3</v>
      </c>
      <c r="DG493" t="s">
        <v>3</v>
      </c>
      <c r="DH493" t="s">
        <v>3</v>
      </c>
      <c r="DI493" t="s">
        <v>3</v>
      </c>
      <c r="DJ493" t="s">
        <v>3</v>
      </c>
      <c r="DK493" t="s">
        <v>3</v>
      </c>
      <c r="DL493" t="s">
        <v>3</v>
      </c>
      <c r="DM493" t="s">
        <v>3</v>
      </c>
      <c r="DN493">
        <v>0</v>
      </c>
      <c r="DO493">
        <v>0</v>
      </c>
      <c r="DP493">
        <v>1</v>
      </c>
      <c r="DQ493">
        <v>1</v>
      </c>
      <c r="DU493">
        <v>1010</v>
      </c>
      <c r="DV493" t="s">
        <v>258</v>
      </c>
      <c r="DW493" t="s">
        <v>258</v>
      </c>
      <c r="DX493">
        <v>1</v>
      </c>
      <c r="EE493">
        <v>52540238</v>
      </c>
      <c r="EF493">
        <v>201</v>
      </c>
      <c r="EG493" t="s">
        <v>237</v>
      </c>
      <c r="EH493">
        <v>0</v>
      </c>
      <c r="EI493" t="s">
        <v>3</v>
      </c>
      <c r="EJ493">
        <v>2</v>
      </c>
      <c r="EK493">
        <v>1618</v>
      </c>
      <c r="EL493" t="s">
        <v>238</v>
      </c>
      <c r="EM493" t="s">
        <v>239</v>
      </c>
      <c r="EO493" t="s">
        <v>3</v>
      </c>
      <c r="EQ493">
        <v>131072</v>
      </c>
      <c r="ER493">
        <v>202.71</v>
      </c>
      <c r="ES493">
        <v>202.71</v>
      </c>
      <c r="ET493">
        <v>0</v>
      </c>
      <c r="EU493">
        <v>0</v>
      </c>
      <c r="EV493">
        <v>0</v>
      </c>
      <c r="EW493">
        <v>0</v>
      </c>
      <c r="EX493">
        <v>0</v>
      </c>
      <c r="EY493">
        <v>0</v>
      </c>
      <c r="FQ493">
        <v>0</v>
      </c>
      <c r="FR493">
        <f t="shared" si="384"/>
        <v>0</v>
      </c>
      <c r="FS493">
        <v>0</v>
      </c>
      <c r="FX493">
        <v>0</v>
      </c>
      <c r="FY493">
        <v>0</v>
      </c>
      <c r="GA493" t="s">
        <v>3</v>
      </c>
      <c r="GD493">
        <v>0</v>
      </c>
      <c r="GF493">
        <v>460802350</v>
      </c>
      <c r="GG493">
        <v>2</v>
      </c>
      <c r="GH493">
        <v>1</v>
      </c>
      <c r="GI493">
        <v>2</v>
      </c>
      <c r="GJ493">
        <v>0</v>
      </c>
      <c r="GK493">
        <f>ROUND(R493*(S12)/100,2)</f>
        <v>0</v>
      </c>
      <c r="GL493">
        <f t="shared" si="385"/>
        <v>0</v>
      </c>
      <c r="GM493">
        <f t="shared" si="386"/>
        <v>3267.69</v>
      </c>
      <c r="GN493">
        <f t="shared" si="387"/>
        <v>0</v>
      </c>
      <c r="GO493">
        <f t="shared" si="388"/>
        <v>3267.69</v>
      </c>
      <c r="GP493">
        <f t="shared" si="389"/>
        <v>0</v>
      </c>
      <c r="GR493">
        <v>0</v>
      </c>
      <c r="GS493">
        <v>3</v>
      </c>
      <c r="GT493">
        <v>0</v>
      </c>
      <c r="GU493" t="s">
        <v>3</v>
      </c>
      <c r="GV493">
        <f t="shared" si="390"/>
        <v>0</v>
      </c>
      <c r="GW493">
        <v>1</v>
      </c>
      <c r="GX493">
        <f t="shared" si="391"/>
        <v>0</v>
      </c>
      <c r="HA493">
        <v>0</v>
      </c>
      <c r="HB493">
        <v>0</v>
      </c>
      <c r="HC493">
        <f t="shared" si="392"/>
        <v>0</v>
      </c>
      <c r="HE493" t="s">
        <v>3</v>
      </c>
      <c r="HF493" t="s">
        <v>3</v>
      </c>
      <c r="IK493">
        <v>0</v>
      </c>
    </row>
    <row r="494" spans="1:245" x14ac:dyDescent="0.2">
      <c r="A494">
        <v>17</v>
      </c>
      <c r="B494">
        <v>1</v>
      </c>
      <c r="C494">
        <f>ROW(SmtRes!A292)</f>
        <v>292</v>
      </c>
      <c r="D494">
        <f>ROW(EtalonRes!A283)</f>
        <v>283</v>
      </c>
      <c r="E494" t="s">
        <v>424</v>
      </c>
      <c r="F494" t="s">
        <v>290</v>
      </c>
      <c r="G494" t="s">
        <v>291</v>
      </c>
      <c r="H494" t="s">
        <v>292</v>
      </c>
      <c r="I494">
        <v>0.04</v>
      </c>
      <c r="J494">
        <v>0</v>
      </c>
      <c r="O494">
        <f t="shared" si="355"/>
        <v>13.2</v>
      </c>
      <c r="P494">
        <f t="shared" si="356"/>
        <v>0.04</v>
      </c>
      <c r="Q494">
        <f t="shared" si="357"/>
        <v>9.1999999999999993</v>
      </c>
      <c r="R494">
        <f t="shared" si="358"/>
        <v>1.81</v>
      </c>
      <c r="S494">
        <f t="shared" si="359"/>
        <v>3.96</v>
      </c>
      <c r="T494">
        <f t="shared" si="360"/>
        <v>0</v>
      </c>
      <c r="U494">
        <f t="shared" si="361"/>
        <v>0.28000000000000003</v>
      </c>
      <c r="V494">
        <f t="shared" si="362"/>
        <v>0</v>
      </c>
      <c r="W494">
        <f t="shared" si="363"/>
        <v>0</v>
      </c>
      <c r="X494">
        <f t="shared" si="364"/>
        <v>4.4400000000000004</v>
      </c>
      <c r="Y494">
        <f t="shared" si="365"/>
        <v>2.77</v>
      </c>
      <c r="AA494">
        <v>53286459</v>
      </c>
      <c r="AB494">
        <f t="shared" si="366"/>
        <v>330.03</v>
      </c>
      <c r="AC494">
        <f t="shared" si="367"/>
        <v>0.91</v>
      </c>
      <c r="AD494">
        <f t="shared" si="368"/>
        <v>230</v>
      </c>
      <c r="AE494">
        <f t="shared" si="369"/>
        <v>45.21</v>
      </c>
      <c r="AF494">
        <f t="shared" si="370"/>
        <v>99.12</v>
      </c>
      <c r="AG494">
        <f t="shared" si="371"/>
        <v>0</v>
      </c>
      <c r="AH494">
        <f t="shared" si="372"/>
        <v>7</v>
      </c>
      <c r="AI494">
        <f t="shared" si="373"/>
        <v>0</v>
      </c>
      <c r="AJ494">
        <f t="shared" si="374"/>
        <v>0</v>
      </c>
      <c r="AK494">
        <v>330.03</v>
      </c>
      <c r="AL494">
        <v>0.91</v>
      </c>
      <c r="AM494">
        <v>230</v>
      </c>
      <c r="AN494">
        <v>45.21</v>
      </c>
      <c r="AO494">
        <v>99.12</v>
      </c>
      <c r="AP494">
        <v>0</v>
      </c>
      <c r="AQ494">
        <v>7</v>
      </c>
      <c r="AR494">
        <v>0</v>
      </c>
      <c r="AS494">
        <v>0</v>
      </c>
      <c r="AT494">
        <v>112</v>
      </c>
      <c r="AU494">
        <v>70</v>
      </c>
      <c r="AV494">
        <v>1</v>
      </c>
      <c r="AW494">
        <v>1</v>
      </c>
      <c r="AZ494">
        <v>1</v>
      </c>
      <c r="BA494">
        <v>1</v>
      </c>
      <c r="BB494">
        <v>1</v>
      </c>
      <c r="BC494">
        <v>1</v>
      </c>
      <c r="BD494" t="s">
        <v>3</v>
      </c>
      <c r="BE494" t="s">
        <v>3</v>
      </c>
      <c r="BF494" t="s">
        <v>3</v>
      </c>
      <c r="BG494" t="s">
        <v>3</v>
      </c>
      <c r="BH494">
        <v>0</v>
      </c>
      <c r="BI494">
        <v>2</v>
      </c>
      <c r="BJ494" t="s">
        <v>293</v>
      </c>
      <c r="BM494">
        <v>341</v>
      </c>
      <c r="BN494">
        <v>0</v>
      </c>
      <c r="BO494" t="s">
        <v>3</v>
      </c>
      <c r="BP494">
        <v>0</v>
      </c>
      <c r="BQ494">
        <v>40</v>
      </c>
      <c r="BR494">
        <v>0</v>
      </c>
      <c r="BS494">
        <v>1</v>
      </c>
      <c r="BT494">
        <v>1</v>
      </c>
      <c r="BU494">
        <v>1</v>
      </c>
      <c r="BV494">
        <v>1</v>
      </c>
      <c r="BW494">
        <v>1</v>
      </c>
      <c r="BX494">
        <v>1</v>
      </c>
      <c r="BY494" t="s">
        <v>3</v>
      </c>
      <c r="BZ494">
        <v>112</v>
      </c>
      <c r="CA494">
        <v>70</v>
      </c>
      <c r="CE494">
        <v>30</v>
      </c>
      <c r="CF494">
        <v>0</v>
      </c>
      <c r="CG494">
        <v>0</v>
      </c>
      <c r="CM494">
        <v>0</v>
      </c>
      <c r="CN494" t="s">
        <v>3</v>
      </c>
      <c r="CO494">
        <v>0</v>
      </c>
      <c r="CP494">
        <f t="shared" si="375"/>
        <v>13.2</v>
      </c>
      <c r="CQ494">
        <f t="shared" si="376"/>
        <v>0.91</v>
      </c>
      <c r="CR494">
        <f t="shared" si="377"/>
        <v>230</v>
      </c>
      <c r="CS494">
        <f t="shared" si="378"/>
        <v>45.21</v>
      </c>
      <c r="CT494">
        <f t="shared" si="379"/>
        <v>99.12</v>
      </c>
      <c r="CU494">
        <f t="shared" si="380"/>
        <v>0</v>
      </c>
      <c r="CV494">
        <f t="shared" si="381"/>
        <v>7</v>
      </c>
      <c r="CW494">
        <f t="shared" si="382"/>
        <v>0</v>
      </c>
      <c r="CX494">
        <f t="shared" si="383"/>
        <v>0</v>
      </c>
      <c r="CY494">
        <f>((S494*BZ494)/100)</f>
        <v>4.4352</v>
      </c>
      <c r="CZ494">
        <f>((S494*CA494)/100)</f>
        <v>2.7719999999999998</v>
      </c>
      <c r="DC494" t="s">
        <v>3</v>
      </c>
      <c r="DD494" t="s">
        <v>3</v>
      </c>
      <c r="DE494" t="s">
        <v>3</v>
      </c>
      <c r="DF494" t="s">
        <v>3</v>
      </c>
      <c r="DG494" t="s">
        <v>3</v>
      </c>
      <c r="DH494" t="s">
        <v>3</v>
      </c>
      <c r="DI494" t="s">
        <v>3</v>
      </c>
      <c r="DJ494" t="s">
        <v>3</v>
      </c>
      <c r="DK494" t="s">
        <v>3</v>
      </c>
      <c r="DL494" t="s">
        <v>3</v>
      </c>
      <c r="DM494" t="s">
        <v>3</v>
      </c>
      <c r="DN494">
        <v>0</v>
      </c>
      <c r="DO494">
        <v>0</v>
      </c>
      <c r="DP494">
        <v>1</v>
      </c>
      <c r="DQ494">
        <v>1</v>
      </c>
      <c r="DU494">
        <v>1013</v>
      </c>
      <c r="DV494" t="s">
        <v>292</v>
      </c>
      <c r="DW494" t="s">
        <v>292</v>
      </c>
      <c r="DX494">
        <v>1</v>
      </c>
      <c r="EE494">
        <v>52538961</v>
      </c>
      <c r="EF494">
        <v>40</v>
      </c>
      <c r="EG494" t="s">
        <v>202</v>
      </c>
      <c r="EH494">
        <v>0</v>
      </c>
      <c r="EI494" t="s">
        <v>3</v>
      </c>
      <c r="EJ494">
        <v>2</v>
      </c>
      <c r="EK494">
        <v>341</v>
      </c>
      <c r="EL494" t="s">
        <v>294</v>
      </c>
      <c r="EM494" t="s">
        <v>295</v>
      </c>
      <c r="EO494" t="s">
        <v>3</v>
      </c>
      <c r="EQ494">
        <v>131072</v>
      </c>
      <c r="ER494">
        <v>330.03</v>
      </c>
      <c r="ES494">
        <v>0.91</v>
      </c>
      <c r="ET494">
        <v>230</v>
      </c>
      <c r="EU494">
        <v>45.21</v>
      </c>
      <c r="EV494">
        <v>99.12</v>
      </c>
      <c r="EW494">
        <v>7</v>
      </c>
      <c r="EX494">
        <v>0</v>
      </c>
      <c r="EY494">
        <v>0</v>
      </c>
      <c r="FQ494">
        <v>0</v>
      </c>
      <c r="FR494">
        <f t="shared" si="384"/>
        <v>0</v>
      </c>
      <c r="FS494">
        <v>0</v>
      </c>
      <c r="FX494">
        <v>112</v>
      </c>
      <c r="FY494">
        <v>70</v>
      </c>
      <c r="GA494" t="s">
        <v>3</v>
      </c>
      <c r="GD494">
        <v>0</v>
      </c>
      <c r="GF494">
        <v>852641552</v>
      </c>
      <c r="GG494">
        <v>2</v>
      </c>
      <c r="GH494">
        <v>1</v>
      </c>
      <c r="GI494">
        <v>-2</v>
      </c>
      <c r="GJ494">
        <v>0</v>
      </c>
      <c r="GK494">
        <f>ROUND(R494*(R12)/100,2)</f>
        <v>3.17</v>
      </c>
      <c r="GL494">
        <f t="shared" si="385"/>
        <v>0</v>
      </c>
      <c r="GM494">
        <f t="shared" si="386"/>
        <v>23.58</v>
      </c>
      <c r="GN494">
        <f t="shared" si="387"/>
        <v>0</v>
      </c>
      <c r="GO494">
        <f t="shared" si="388"/>
        <v>23.58</v>
      </c>
      <c r="GP494">
        <f t="shared" si="389"/>
        <v>0</v>
      </c>
      <c r="GR494">
        <v>0</v>
      </c>
      <c r="GS494">
        <v>0</v>
      </c>
      <c r="GT494">
        <v>0</v>
      </c>
      <c r="GU494" t="s">
        <v>3</v>
      </c>
      <c r="GV494">
        <f t="shared" si="390"/>
        <v>0</v>
      </c>
      <c r="GW494">
        <v>1</v>
      </c>
      <c r="GX494">
        <f t="shared" si="391"/>
        <v>0</v>
      </c>
      <c r="HA494">
        <v>0</v>
      </c>
      <c r="HB494">
        <v>0</v>
      </c>
      <c r="HC494">
        <f t="shared" si="392"/>
        <v>0</v>
      </c>
      <c r="HE494" t="s">
        <v>3</v>
      </c>
      <c r="HF494" t="s">
        <v>3</v>
      </c>
      <c r="IK494">
        <v>0</v>
      </c>
    </row>
    <row r="495" spans="1:245" x14ac:dyDescent="0.2">
      <c r="A495">
        <v>17</v>
      </c>
      <c r="B495">
        <v>1</v>
      </c>
      <c r="C495">
        <f>ROW(SmtRes!A294)</f>
        <v>294</v>
      </c>
      <c r="D495">
        <f>ROW(EtalonRes!A284)</f>
        <v>284</v>
      </c>
      <c r="E495" t="s">
        <v>424</v>
      </c>
      <c r="F495" t="s">
        <v>290</v>
      </c>
      <c r="G495" t="s">
        <v>291</v>
      </c>
      <c r="H495" t="s">
        <v>292</v>
      </c>
      <c r="I495">
        <v>0.04</v>
      </c>
      <c r="J495">
        <v>0</v>
      </c>
      <c r="O495">
        <f t="shared" si="355"/>
        <v>185.83</v>
      </c>
      <c r="P495">
        <f t="shared" si="356"/>
        <v>0.23</v>
      </c>
      <c r="Q495">
        <f t="shared" si="357"/>
        <v>87.31</v>
      </c>
      <c r="R495">
        <f t="shared" si="358"/>
        <v>44.92</v>
      </c>
      <c r="S495">
        <f t="shared" si="359"/>
        <v>98.29</v>
      </c>
      <c r="T495">
        <f t="shared" si="360"/>
        <v>0</v>
      </c>
      <c r="U495">
        <f t="shared" si="361"/>
        <v>0.28000000000000003</v>
      </c>
      <c r="V495">
        <f t="shared" si="362"/>
        <v>0</v>
      </c>
      <c r="W495">
        <f t="shared" si="363"/>
        <v>0</v>
      </c>
      <c r="X495">
        <f t="shared" si="364"/>
        <v>88.46</v>
      </c>
      <c r="Y495">
        <f t="shared" si="365"/>
        <v>42.26</v>
      </c>
      <c r="AA495">
        <v>53286460</v>
      </c>
      <c r="AB495">
        <f t="shared" si="366"/>
        <v>330.03</v>
      </c>
      <c r="AC495">
        <f t="shared" si="367"/>
        <v>0.91</v>
      </c>
      <c r="AD495">
        <f t="shared" si="368"/>
        <v>230</v>
      </c>
      <c r="AE495">
        <f t="shared" si="369"/>
        <v>45.21</v>
      </c>
      <c r="AF495">
        <f t="shared" si="370"/>
        <v>99.12</v>
      </c>
      <c r="AG495">
        <f t="shared" si="371"/>
        <v>0</v>
      </c>
      <c r="AH495">
        <f t="shared" si="372"/>
        <v>7</v>
      </c>
      <c r="AI495">
        <f t="shared" si="373"/>
        <v>0</v>
      </c>
      <c r="AJ495">
        <f t="shared" si="374"/>
        <v>0</v>
      </c>
      <c r="AK495">
        <v>330.03</v>
      </c>
      <c r="AL495">
        <v>0.91</v>
      </c>
      <c r="AM495">
        <v>230</v>
      </c>
      <c r="AN495">
        <v>45.21</v>
      </c>
      <c r="AO495">
        <v>99.12</v>
      </c>
      <c r="AP495">
        <v>0</v>
      </c>
      <c r="AQ495">
        <v>7</v>
      </c>
      <c r="AR495">
        <v>0</v>
      </c>
      <c r="AS495">
        <v>0</v>
      </c>
      <c r="AT495">
        <v>90</v>
      </c>
      <c r="AU495">
        <v>43</v>
      </c>
      <c r="AV495">
        <v>1</v>
      </c>
      <c r="AW495">
        <v>1</v>
      </c>
      <c r="AZ495">
        <v>1</v>
      </c>
      <c r="BA495">
        <v>24.82</v>
      </c>
      <c r="BB495">
        <v>9.49</v>
      </c>
      <c r="BC495">
        <v>5.82</v>
      </c>
      <c r="BD495" t="s">
        <v>3</v>
      </c>
      <c r="BE495" t="s">
        <v>3</v>
      </c>
      <c r="BF495" t="s">
        <v>3</v>
      </c>
      <c r="BG495" t="s">
        <v>3</v>
      </c>
      <c r="BH495">
        <v>0</v>
      </c>
      <c r="BI495">
        <v>2</v>
      </c>
      <c r="BJ495" t="s">
        <v>293</v>
      </c>
      <c r="BM495">
        <v>341</v>
      </c>
      <c r="BN495">
        <v>0</v>
      </c>
      <c r="BO495" t="s">
        <v>290</v>
      </c>
      <c r="BP495">
        <v>1</v>
      </c>
      <c r="BQ495">
        <v>40</v>
      </c>
      <c r="BR495">
        <v>0</v>
      </c>
      <c r="BS495">
        <v>24.82</v>
      </c>
      <c r="BT495">
        <v>1</v>
      </c>
      <c r="BU495">
        <v>1</v>
      </c>
      <c r="BV495">
        <v>1</v>
      </c>
      <c r="BW495">
        <v>1</v>
      </c>
      <c r="BX495">
        <v>1</v>
      </c>
      <c r="BY495" t="s">
        <v>3</v>
      </c>
      <c r="BZ495">
        <v>90</v>
      </c>
      <c r="CA495">
        <v>43</v>
      </c>
      <c r="CE495">
        <v>30</v>
      </c>
      <c r="CF495">
        <v>0</v>
      </c>
      <c r="CG495">
        <v>0</v>
      </c>
      <c r="CM495">
        <v>0</v>
      </c>
      <c r="CN495" t="s">
        <v>3</v>
      </c>
      <c r="CO495">
        <v>0</v>
      </c>
      <c r="CP495">
        <f t="shared" si="375"/>
        <v>185.83</v>
      </c>
      <c r="CQ495">
        <f t="shared" si="376"/>
        <v>5.3</v>
      </c>
      <c r="CR495">
        <f t="shared" si="377"/>
        <v>2182.6999999999998</v>
      </c>
      <c r="CS495">
        <f t="shared" si="378"/>
        <v>1122.1099999999999</v>
      </c>
      <c r="CT495">
        <f t="shared" si="379"/>
        <v>2460.16</v>
      </c>
      <c r="CU495">
        <f t="shared" si="380"/>
        <v>0</v>
      </c>
      <c r="CV495">
        <f t="shared" si="381"/>
        <v>7</v>
      </c>
      <c r="CW495">
        <f t="shared" si="382"/>
        <v>0</v>
      </c>
      <c r="CX495">
        <f t="shared" si="383"/>
        <v>0</v>
      </c>
      <c r="CY495">
        <f>S495*(BZ495/100)</f>
        <v>88.461000000000013</v>
      </c>
      <c r="CZ495">
        <f>S495*(CA495/100)</f>
        <v>42.264700000000005</v>
      </c>
      <c r="DC495" t="s">
        <v>3</v>
      </c>
      <c r="DD495" t="s">
        <v>3</v>
      </c>
      <c r="DE495" t="s">
        <v>3</v>
      </c>
      <c r="DF495" t="s">
        <v>3</v>
      </c>
      <c r="DG495" t="s">
        <v>3</v>
      </c>
      <c r="DH495" t="s">
        <v>3</v>
      </c>
      <c r="DI495" t="s">
        <v>3</v>
      </c>
      <c r="DJ495" t="s">
        <v>3</v>
      </c>
      <c r="DK495" t="s">
        <v>3</v>
      </c>
      <c r="DL495" t="s">
        <v>3</v>
      </c>
      <c r="DM495" t="s">
        <v>3</v>
      </c>
      <c r="DN495">
        <v>112</v>
      </c>
      <c r="DO495">
        <v>70</v>
      </c>
      <c r="DP495">
        <v>1</v>
      </c>
      <c r="DQ495">
        <v>1</v>
      </c>
      <c r="DU495">
        <v>1013</v>
      </c>
      <c r="DV495" t="s">
        <v>292</v>
      </c>
      <c r="DW495" t="s">
        <v>292</v>
      </c>
      <c r="DX495">
        <v>1</v>
      </c>
      <c r="EE495">
        <v>52538961</v>
      </c>
      <c r="EF495">
        <v>40</v>
      </c>
      <c r="EG495" t="s">
        <v>202</v>
      </c>
      <c r="EH495">
        <v>0</v>
      </c>
      <c r="EI495" t="s">
        <v>3</v>
      </c>
      <c r="EJ495">
        <v>2</v>
      </c>
      <c r="EK495">
        <v>341</v>
      </c>
      <c r="EL495" t="s">
        <v>294</v>
      </c>
      <c r="EM495" t="s">
        <v>295</v>
      </c>
      <c r="EO495" t="s">
        <v>3</v>
      </c>
      <c r="EQ495">
        <v>131072</v>
      </c>
      <c r="ER495">
        <v>330.03</v>
      </c>
      <c r="ES495">
        <v>0.91</v>
      </c>
      <c r="ET495">
        <v>230</v>
      </c>
      <c r="EU495">
        <v>45.21</v>
      </c>
      <c r="EV495">
        <v>99.12</v>
      </c>
      <c r="EW495">
        <v>7</v>
      </c>
      <c r="EX495">
        <v>0</v>
      </c>
      <c r="EY495">
        <v>0</v>
      </c>
      <c r="FQ495">
        <v>0</v>
      </c>
      <c r="FR495">
        <f t="shared" si="384"/>
        <v>0</v>
      </c>
      <c r="FS495">
        <v>0</v>
      </c>
      <c r="FX495">
        <v>112</v>
      </c>
      <c r="FY495">
        <v>70</v>
      </c>
      <c r="GA495" t="s">
        <v>3</v>
      </c>
      <c r="GD495">
        <v>0</v>
      </c>
      <c r="GF495">
        <v>852641552</v>
      </c>
      <c r="GG495">
        <v>2</v>
      </c>
      <c r="GH495">
        <v>1</v>
      </c>
      <c r="GI495">
        <v>2</v>
      </c>
      <c r="GJ495">
        <v>0</v>
      </c>
      <c r="GK495">
        <f>ROUND(R495*(S12)/100,2)</f>
        <v>70.52</v>
      </c>
      <c r="GL495">
        <f t="shared" si="385"/>
        <v>0</v>
      </c>
      <c r="GM495">
        <f t="shared" si="386"/>
        <v>387.07</v>
      </c>
      <c r="GN495">
        <f t="shared" si="387"/>
        <v>0</v>
      </c>
      <c r="GO495">
        <f t="shared" si="388"/>
        <v>387.07</v>
      </c>
      <c r="GP495">
        <f t="shared" si="389"/>
        <v>0</v>
      </c>
      <c r="GR495">
        <v>0</v>
      </c>
      <c r="GS495">
        <v>3</v>
      </c>
      <c r="GT495">
        <v>0</v>
      </c>
      <c r="GU495" t="s">
        <v>3</v>
      </c>
      <c r="GV495">
        <f t="shared" si="390"/>
        <v>0</v>
      </c>
      <c r="GW495">
        <v>1</v>
      </c>
      <c r="GX495">
        <f t="shared" si="391"/>
        <v>0</v>
      </c>
      <c r="HA495">
        <v>0</v>
      </c>
      <c r="HB495">
        <v>0</v>
      </c>
      <c r="HC495">
        <f t="shared" si="392"/>
        <v>0</v>
      </c>
      <c r="HE495" t="s">
        <v>3</v>
      </c>
      <c r="HF495" t="s">
        <v>3</v>
      </c>
      <c r="IK495">
        <v>0</v>
      </c>
    </row>
    <row r="496" spans="1:245" x14ac:dyDescent="0.2">
      <c r="A496">
        <v>18</v>
      </c>
      <c r="B496">
        <v>1</v>
      </c>
      <c r="C496">
        <v>292</v>
      </c>
      <c r="E496" t="s">
        <v>425</v>
      </c>
      <c r="F496" t="s">
        <v>297</v>
      </c>
      <c r="G496" t="s">
        <v>298</v>
      </c>
      <c r="H496" t="s">
        <v>299</v>
      </c>
      <c r="I496">
        <f>I494*J496</f>
        <v>4</v>
      </c>
      <c r="J496">
        <v>100</v>
      </c>
      <c r="O496">
        <f t="shared" si="355"/>
        <v>66</v>
      </c>
      <c r="P496">
        <f t="shared" si="356"/>
        <v>66</v>
      </c>
      <c r="Q496">
        <f t="shared" si="357"/>
        <v>0</v>
      </c>
      <c r="R496">
        <f t="shared" si="358"/>
        <v>0</v>
      </c>
      <c r="S496">
        <f t="shared" si="359"/>
        <v>0</v>
      </c>
      <c r="T496">
        <f t="shared" si="360"/>
        <v>0</v>
      </c>
      <c r="U496">
        <f t="shared" si="361"/>
        <v>0</v>
      </c>
      <c r="V496">
        <f t="shared" si="362"/>
        <v>0</v>
      </c>
      <c r="W496">
        <f t="shared" si="363"/>
        <v>0</v>
      </c>
      <c r="X496">
        <f t="shared" si="364"/>
        <v>0</v>
      </c>
      <c r="Y496">
        <f t="shared" si="365"/>
        <v>0</v>
      </c>
      <c r="AA496">
        <v>53286459</v>
      </c>
      <c r="AB496">
        <f t="shared" si="366"/>
        <v>16.5</v>
      </c>
      <c r="AC496">
        <f t="shared" si="367"/>
        <v>16.5</v>
      </c>
      <c r="AD496">
        <f t="shared" si="368"/>
        <v>0</v>
      </c>
      <c r="AE496">
        <f t="shared" si="369"/>
        <v>0</v>
      </c>
      <c r="AF496">
        <f t="shared" si="370"/>
        <v>0</v>
      </c>
      <c r="AG496">
        <f t="shared" si="371"/>
        <v>0</v>
      </c>
      <c r="AH496">
        <f t="shared" si="372"/>
        <v>0</v>
      </c>
      <c r="AI496">
        <f t="shared" si="373"/>
        <v>0</v>
      </c>
      <c r="AJ496">
        <f t="shared" si="374"/>
        <v>0</v>
      </c>
      <c r="AK496">
        <v>16.5</v>
      </c>
      <c r="AL496">
        <v>16.5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112</v>
      </c>
      <c r="AU496">
        <v>70</v>
      </c>
      <c r="AV496">
        <v>1</v>
      </c>
      <c r="AW496">
        <v>1</v>
      </c>
      <c r="AZ496">
        <v>1</v>
      </c>
      <c r="BA496">
        <v>1</v>
      </c>
      <c r="BB496">
        <v>1</v>
      </c>
      <c r="BC496">
        <v>1</v>
      </c>
      <c r="BD496" t="s">
        <v>3</v>
      </c>
      <c r="BE496" t="s">
        <v>3</v>
      </c>
      <c r="BF496" t="s">
        <v>3</v>
      </c>
      <c r="BG496" t="s">
        <v>3</v>
      </c>
      <c r="BH496">
        <v>3</v>
      </c>
      <c r="BI496">
        <v>2</v>
      </c>
      <c r="BJ496" t="s">
        <v>300</v>
      </c>
      <c r="BM496">
        <v>341</v>
      </c>
      <c r="BN496">
        <v>0</v>
      </c>
      <c r="BO496" t="s">
        <v>3</v>
      </c>
      <c r="BP496">
        <v>0</v>
      </c>
      <c r="BQ496">
        <v>40</v>
      </c>
      <c r="BR496">
        <v>0</v>
      </c>
      <c r="BS496">
        <v>1</v>
      </c>
      <c r="BT496">
        <v>1</v>
      </c>
      <c r="BU496">
        <v>1</v>
      </c>
      <c r="BV496">
        <v>1</v>
      </c>
      <c r="BW496">
        <v>1</v>
      </c>
      <c r="BX496">
        <v>1</v>
      </c>
      <c r="BY496" t="s">
        <v>3</v>
      </c>
      <c r="BZ496">
        <v>112</v>
      </c>
      <c r="CA496">
        <v>70</v>
      </c>
      <c r="CE496">
        <v>30</v>
      </c>
      <c r="CF496">
        <v>0</v>
      </c>
      <c r="CG496">
        <v>0</v>
      </c>
      <c r="CM496">
        <v>0</v>
      </c>
      <c r="CN496" t="s">
        <v>3</v>
      </c>
      <c r="CO496">
        <v>0</v>
      </c>
      <c r="CP496">
        <f t="shared" si="375"/>
        <v>66</v>
      </c>
      <c r="CQ496">
        <f t="shared" si="376"/>
        <v>16.5</v>
      </c>
      <c r="CR496">
        <f t="shared" si="377"/>
        <v>0</v>
      </c>
      <c r="CS496">
        <f t="shared" si="378"/>
        <v>0</v>
      </c>
      <c r="CT496">
        <f t="shared" si="379"/>
        <v>0</v>
      </c>
      <c r="CU496">
        <f t="shared" si="380"/>
        <v>0</v>
      </c>
      <c r="CV496">
        <f t="shared" si="381"/>
        <v>0</v>
      </c>
      <c r="CW496">
        <f t="shared" si="382"/>
        <v>0</v>
      </c>
      <c r="CX496">
        <f t="shared" si="383"/>
        <v>0</v>
      </c>
      <c r="CY496">
        <f>((S496*BZ496)/100)</f>
        <v>0</v>
      </c>
      <c r="CZ496">
        <f>((S496*CA496)/100)</f>
        <v>0</v>
      </c>
      <c r="DC496" t="s">
        <v>3</v>
      </c>
      <c r="DD496" t="s">
        <v>3</v>
      </c>
      <c r="DE496" t="s">
        <v>3</v>
      </c>
      <c r="DF496" t="s">
        <v>3</v>
      </c>
      <c r="DG496" t="s">
        <v>3</v>
      </c>
      <c r="DH496" t="s">
        <v>3</v>
      </c>
      <c r="DI496" t="s">
        <v>3</v>
      </c>
      <c r="DJ496" t="s">
        <v>3</v>
      </c>
      <c r="DK496" t="s">
        <v>3</v>
      </c>
      <c r="DL496" t="s">
        <v>3</v>
      </c>
      <c r="DM496" t="s">
        <v>3</v>
      </c>
      <c r="DN496">
        <v>0</v>
      </c>
      <c r="DO496">
        <v>0</v>
      </c>
      <c r="DP496">
        <v>1</v>
      </c>
      <c r="DQ496">
        <v>1</v>
      </c>
      <c r="DU496">
        <v>1003</v>
      </c>
      <c r="DV496" t="s">
        <v>299</v>
      </c>
      <c r="DW496" t="s">
        <v>299</v>
      </c>
      <c r="DX496">
        <v>1</v>
      </c>
      <c r="EE496">
        <v>52538961</v>
      </c>
      <c r="EF496">
        <v>40</v>
      </c>
      <c r="EG496" t="s">
        <v>202</v>
      </c>
      <c r="EH496">
        <v>0</v>
      </c>
      <c r="EI496" t="s">
        <v>3</v>
      </c>
      <c r="EJ496">
        <v>2</v>
      </c>
      <c r="EK496">
        <v>341</v>
      </c>
      <c r="EL496" t="s">
        <v>294</v>
      </c>
      <c r="EM496" t="s">
        <v>295</v>
      </c>
      <c r="EO496" t="s">
        <v>3</v>
      </c>
      <c r="EQ496">
        <v>0</v>
      </c>
      <c r="ER496">
        <v>16.5</v>
      </c>
      <c r="ES496">
        <v>16.5</v>
      </c>
      <c r="ET496">
        <v>0</v>
      </c>
      <c r="EU496">
        <v>0</v>
      </c>
      <c r="EV496">
        <v>0</v>
      </c>
      <c r="EW496">
        <v>0</v>
      </c>
      <c r="EX496">
        <v>0</v>
      </c>
      <c r="FQ496">
        <v>0</v>
      </c>
      <c r="FR496">
        <f t="shared" si="384"/>
        <v>0</v>
      </c>
      <c r="FS496">
        <v>0</v>
      </c>
      <c r="FX496">
        <v>112</v>
      </c>
      <c r="FY496">
        <v>70</v>
      </c>
      <c r="GA496" t="s">
        <v>3</v>
      </c>
      <c r="GD496">
        <v>0</v>
      </c>
      <c r="GF496">
        <v>1369383771</v>
      </c>
      <c r="GG496">
        <v>2</v>
      </c>
      <c r="GH496">
        <v>1</v>
      </c>
      <c r="GI496">
        <v>-2</v>
      </c>
      <c r="GJ496">
        <v>0</v>
      </c>
      <c r="GK496">
        <f>ROUND(R496*(R12)/100,2)</f>
        <v>0</v>
      </c>
      <c r="GL496">
        <f t="shared" si="385"/>
        <v>0</v>
      </c>
      <c r="GM496">
        <f t="shared" si="386"/>
        <v>66</v>
      </c>
      <c r="GN496">
        <f t="shared" si="387"/>
        <v>0</v>
      </c>
      <c r="GO496">
        <f t="shared" si="388"/>
        <v>66</v>
      </c>
      <c r="GP496">
        <f t="shared" si="389"/>
        <v>0</v>
      </c>
      <c r="GR496">
        <v>0</v>
      </c>
      <c r="GS496">
        <v>3</v>
      </c>
      <c r="GT496">
        <v>0</v>
      </c>
      <c r="GU496" t="s">
        <v>3</v>
      </c>
      <c r="GV496">
        <f t="shared" si="390"/>
        <v>0</v>
      </c>
      <c r="GW496">
        <v>1</v>
      </c>
      <c r="GX496">
        <f t="shared" si="391"/>
        <v>0</v>
      </c>
      <c r="HA496">
        <v>0</v>
      </c>
      <c r="HB496">
        <v>0</v>
      </c>
      <c r="HC496">
        <f t="shared" si="392"/>
        <v>0</v>
      </c>
      <c r="HE496" t="s">
        <v>3</v>
      </c>
      <c r="HF496" t="s">
        <v>3</v>
      </c>
      <c r="IK496">
        <v>0</v>
      </c>
    </row>
    <row r="497" spans="1:245" x14ac:dyDescent="0.2">
      <c r="A497">
        <v>18</v>
      </c>
      <c r="B497">
        <v>1</v>
      </c>
      <c r="C497">
        <v>294</v>
      </c>
      <c r="E497" t="s">
        <v>425</v>
      </c>
      <c r="F497" t="s">
        <v>297</v>
      </c>
      <c r="G497" t="s">
        <v>298</v>
      </c>
      <c r="H497" t="s">
        <v>299</v>
      </c>
      <c r="I497">
        <f>I495*J497</f>
        <v>4</v>
      </c>
      <c r="J497">
        <v>100</v>
      </c>
      <c r="O497">
        <f t="shared" si="355"/>
        <v>271.26</v>
      </c>
      <c r="P497">
        <f t="shared" si="356"/>
        <v>271.26</v>
      </c>
      <c r="Q497">
        <f t="shared" si="357"/>
        <v>0</v>
      </c>
      <c r="R497">
        <f t="shared" si="358"/>
        <v>0</v>
      </c>
      <c r="S497">
        <f t="shared" si="359"/>
        <v>0</v>
      </c>
      <c r="T497">
        <f t="shared" si="360"/>
        <v>0</v>
      </c>
      <c r="U497">
        <f t="shared" si="361"/>
        <v>0</v>
      </c>
      <c r="V497">
        <f t="shared" si="362"/>
        <v>0</v>
      </c>
      <c r="W497">
        <f t="shared" si="363"/>
        <v>0</v>
      </c>
      <c r="X497">
        <f t="shared" si="364"/>
        <v>0</v>
      </c>
      <c r="Y497">
        <f t="shared" si="365"/>
        <v>0</v>
      </c>
      <c r="AA497">
        <v>53286460</v>
      </c>
      <c r="AB497">
        <f t="shared" si="366"/>
        <v>16.5</v>
      </c>
      <c r="AC497">
        <f t="shared" si="367"/>
        <v>16.5</v>
      </c>
      <c r="AD497">
        <f t="shared" si="368"/>
        <v>0</v>
      </c>
      <c r="AE497">
        <f t="shared" si="369"/>
        <v>0</v>
      </c>
      <c r="AF497">
        <f t="shared" si="370"/>
        <v>0</v>
      </c>
      <c r="AG497">
        <f t="shared" si="371"/>
        <v>0</v>
      </c>
      <c r="AH497">
        <f t="shared" si="372"/>
        <v>0</v>
      </c>
      <c r="AI497">
        <f t="shared" si="373"/>
        <v>0</v>
      </c>
      <c r="AJ497">
        <f t="shared" si="374"/>
        <v>0</v>
      </c>
      <c r="AK497">
        <v>16.5</v>
      </c>
      <c r="AL497">
        <v>16.5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1</v>
      </c>
      <c r="AW497">
        <v>1</v>
      </c>
      <c r="AZ497">
        <v>1</v>
      </c>
      <c r="BA497">
        <v>1</v>
      </c>
      <c r="BB497">
        <v>1</v>
      </c>
      <c r="BC497">
        <v>4.1100000000000003</v>
      </c>
      <c r="BD497" t="s">
        <v>3</v>
      </c>
      <c r="BE497" t="s">
        <v>3</v>
      </c>
      <c r="BF497" t="s">
        <v>3</v>
      </c>
      <c r="BG497" t="s">
        <v>3</v>
      </c>
      <c r="BH497">
        <v>3</v>
      </c>
      <c r="BI497">
        <v>2</v>
      </c>
      <c r="BJ497" t="s">
        <v>300</v>
      </c>
      <c r="BM497">
        <v>341</v>
      </c>
      <c r="BN497">
        <v>0</v>
      </c>
      <c r="BO497" t="s">
        <v>297</v>
      </c>
      <c r="BP497">
        <v>1</v>
      </c>
      <c r="BQ497">
        <v>40</v>
      </c>
      <c r="BR497">
        <v>0</v>
      </c>
      <c r="BS497">
        <v>1</v>
      </c>
      <c r="BT497">
        <v>1</v>
      </c>
      <c r="BU497">
        <v>1</v>
      </c>
      <c r="BV497">
        <v>1</v>
      </c>
      <c r="BW497">
        <v>1</v>
      </c>
      <c r="BX497">
        <v>1</v>
      </c>
      <c r="BY497" t="s">
        <v>3</v>
      </c>
      <c r="BZ497">
        <v>0</v>
      </c>
      <c r="CA497">
        <v>0</v>
      </c>
      <c r="CE497">
        <v>30</v>
      </c>
      <c r="CF497">
        <v>0</v>
      </c>
      <c r="CG497">
        <v>0</v>
      </c>
      <c r="CM497">
        <v>0</v>
      </c>
      <c r="CN497" t="s">
        <v>3</v>
      </c>
      <c r="CO497">
        <v>0</v>
      </c>
      <c r="CP497">
        <f t="shared" si="375"/>
        <v>271.26</v>
      </c>
      <c r="CQ497">
        <f t="shared" si="376"/>
        <v>67.819999999999993</v>
      </c>
      <c r="CR497">
        <f t="shared" si="377"/>
        <v>0</v>
      </c>
      <c r="CS497">
        <f t="shared" si="378"/>
        <v>0</v>
      </c>
      <c r="CT497">
        <f t="shared" si="379"/>
        <v>0</v>
      </c>
      <c r="CU497">
        <f t="shared" si="380"/>
        <v>0</v>
      </c>
      <c r="CV497">
        <f t="shared" si="381"/>
        <v>0</v>
      </c>
      <c r="CW497">
        <f t="shared" si="382"/>
        <v>0</v>
      </c>
      <c r="CX497">
        <f t="shared" si="383"/>
        <v>0</v>
      </c>
      <c r="CY497">
        <f>S497*(BZ497/100)</f>
        <v>0</v>
      </c>
      <c r="CZ497">
        <f>S497*(CA497/100)</f>
        <v>0</v>
      </c>
      <c r="DC497" t="s">
        <v>3</v>
      </c>
      <c r="DD497" t="s">
        <v>3</v>
      </c>
      <c r="DE497" t="s">
        <v>3</v>
      </c>
      <c r="DF497" t="s">
        <v>3</v>
      </c>
      <c r="DG497" t="s">
        <v>3</v>
      </c>
      <c r="DH497" t="s">
        <v>3</v>
      </c>
      <c r="DI497" t="s">
        <v>3</v>
      </c>
      <c r="DJ497" t="s">
        <v>3</v>
      </c>
      <c r="DK497" t="s">
        <v>3</v>
      </c>
      <c r="DL497" t="s">
        <v>3</v>
      </c>
      <c r="DM497" t="s">
        <v>3</v>
      </c>
      <c r="DN497">
        <v>112</v>
      </c>
      <c r="DO497">
        <v>70</v>
      </c>
      <c r="DP497">
        <v>1</v>
      </c>
      <c r="DQ497">
        <v>1</v>
      </c>
      <c r="DU497">
        <v>1003</v>
      </c>
      <c r="DV497" t="s">
        <v>299</v>
      </c>
      <c r="DW497" t="s">
        <v>299</v>
      </c>
      <c r="DX497">
        <v>1</v>
      </c>
      <c r="EE497">
        <v>52538961</v>
      </c>
      <c r="EF497">
        <v>40</v>
      </c>
      <c r="EG497" t="s">
        <v>202</v>
      </c>
      <c r="EH497">
        <v>0</v>
      </c>
      <c r="EI497" t="s">
        <v>3</v>
      </c>
      <c r="EJ497">
        <v>2</v>
      </c>
      <c r="EK497">
        <v>341</v>
      </c>
      <c r="EL497" t="s">
        <v>294</v>
      </c>
      <c r="EM497" t="s">
        <v>295</v>
      </c>
      <c r="EO497" t="s">
        <v>3</v>
      </c>
      <c r="EQ497">
        <v>0</v>
      </c>
      <c r="ER497">
        <v>16.5</v>
      </c>
      <c r="ES497">
        <v>16.5</v>
      </c>
      <c r="ET497">
        <v>0</v>
      </c>
      <c r="EU497">
        <v>0</v>
      </c>
      <c r="EV497">
        <v>0</v>
      </c>
      <c r="EW497">
        <v>0</v>
      </c>
      <c r="EX497">
        <v>0</v>
      </c>
      <c r="FQ497">
        <v>0</v>
      </c>
      <c r="FR497">
        <f t="shared" si="384"/>
        <v>0</v>
      </c>
      <c r="FS497">
        <v>0</v>
      </c>
      <c r="FX497">
        <v>112</v>
      </c>
      <c r="FY497">
        <v>70</v>
      </c>
      <c r="GA497" t="s">
        <v>3</v>
      </c>
      <c r="GD497">
        <v>0</v>
      </c>
      <c r="GF497">
        <v>1369383771</v>
      </c>
      <c r="GG497">
        <v>2</v>
      </c>
      <c r="GH497">
        <v>1</v>
      </c>
      <c r="GI497">
        <v>2</v>
      </c>
      <c r="GJ497">
        <v>0</v>
      </c>
      <c r="GK497">
        <f>ROUND(R497*(S12)/100,2)</f>
        <v>0</v>
      </c>
      <c r="GL497">
        <f t="shared" si="385"/>
        <v>0</v>
      </c>
      <c r="GM497">
        <f t="shared" si="386"/>
        <v>271.26</v>
      </c>
      <c r="GN497">
        <f t="shared" si="387"/>
        <v>0</v>
      </c>
      <c r="GO497">
        <f t="shared" si="388"/>
        <v>271.26</v>
      </c>
      <c r="GP497">
        <f t="shared" si="389"/>
        <v>0</v>
      </c>
      <c r="GR497">
        <v>0</v>
      </c>
      <c r="GS497">
        <v>3</v>
      </c>
      <c r="GT497">
        <v>0</v>
      </c>
      <c r="GU497" t="s">
        <v>3</v>
      </c>
      <c r="GV497">
        <f t="shared" si="390"/>
        <v>0</v>
      </c>
      <c r="GW497">
        <v>1</v>
      </c>
      <c r="GX497">
        <f t="shared" si="391"/>
        <v>0</v>
      </c>
      <c r="HA497">
        <v>0</v>
      </c>
      <c r="HB497">
        <v>0</v>
      </c>
      <c r="HC497">
        <f t="shared" si="392"/>
        <v>0</v>
      </c>
      <c r="HE497" t="s">
        <v>3</v>
      </c>
      <c r="HF497" t="s">
        <v>3</v>
      </c>
      <c r="IK497">
        <v>0</v>
      </c>
    </row>
    <row r="498" spans="1:245" x14ac:dyDescent="0.2">
      <c r="A498">
        <v>17</v>
      </c>
      <c r="B498">
        <v>1</v>
      </c>
      <c r="C498">
        <f>ROW(SmtRes!A295)</f>
        <v>295</v>
      </c>
      <c r="D498">
        <f>ROW(EtalonRes!A285)</f>
        <v>285</v>
      </c>
      <c r="E498" t="s">
        <v>426</v>
      </c>
      <c r="F498" t="s">
        <v>302</v>
      </c>
      <c r="G498" t="s">
        <v>303</v>
      </c>
      <c r="H498" t="s">
        <v>304</v>
      </c>
      <c r="I498">
        <v>0.08</v>
      </c>
      <c r="J498">
        <v>0</v>
      </c>
      <c r="O498">
        <f t="shared" si="355"/>
        <v>22.15</v>
      </c>
      <c r="P498">
        <f t="shared" si="356"/>
        <v>2.88</v>
      </c>
      <c r="Q498">
        <f t="shared" si="357"/>
        <v>3.69</v>
      </c>
      <c r="R498">
        <f t="shared" si="358"/>
        <v>0.83</v>
      </c>
      <c r="S498">
        <f t="shared" si="359"/>
        <v>15.58</v>
      </c>
      <c r="T498">
        <f t="shared" si="360"/>
        <v>0</v>
      </c>
      <c r="U498">
        <f t="shared" si="361"/>
        <v>1.264</v>
      </c>
      <c r="V498">
        <f t="shared" si="362"/>
        <v>0</v>
      </c>
      <c r="W498">
        <f t="shared" si="363"/>
        <v>0</v>
      </c>
      <c r="X498">
        <f t="shared" si="364"/>
        <v>17.45</v>
      </c>
      <c r="Y498">
        <f t="shared" si="365"/>
        <v>10.91</v>
      </c>
      <c r="AA498">
        <v>53286459</v>
      </c>
      <c r="AB498">
        <f t="shared" si="366"/>
        <v>276.97000000000003</v>
      </c>
      <c r="AC498">
        <f t="shared" si="367"/>
        <v>36.049999999999997</v>
      </c>
      <c r="AD498">
        <f t="shared" si="368"/>
        <v>46.11</v>
      </c>
      <c r="AE498">
        <f t="shared" si="369"/>
        <v>10.36</v>
      </c>
      <c r="AF498">
        <f t="shared" si="370"/>
        <v>194.81</v>
      </c>
      <c r="AG498">
        <f t="shared" si="371"/>
        <v>0</v>
      </c>
      <c r="AH498">
        <f t="shared" si="372"/>
        <v>15.8</v>
      </c>
      <c r="AI498">
        <f t="shared" si="373"/>
        <v>0</v>
      </c>
      <c r="AJ498">
        <f t="shared" si="374"/>
        <v>0</v>
      </c>
      <c r="AK498">
        <v>276.97000000000003</v>
      </c>
      <c r="AL498">
        <v>36.049999999999997</v>
      </c>
      <c r="AM498">
        <v>46.11</v>
      </c>
      <c r="AN498">
        <v>10.36</v>
      </c>
      <c r="AO498">
        <v>194.81</v>
      </c>
      <c r="AP498">
        <v>0</v>
      </c>
      <c r="AQ498">
        <v>15.8</v>
      </c>
      <c r="AR498">
        <v>0</v>
      </c>
      <c r="AS498">
        <v>0</v>
      </c>
      <c r="AT498">
        <v>112</v>
      </c>
      <c r="AU498">
        <v>70</v>
      </c>
      <c r="AV498">
        <v>1</v>
      </c>
      <c r="AW498">
        <v>1</v>
      </c>
      <c r="AZ498">
        <v>1</v>
      </c>
      <c r="BA498">
        <v>1</v>
      </c>
      <c r="BB498">
        <v>1</v>
      </c>
      <c r="BC498">
        <v>1</v>
      </c>
      <c r="BD498" t="s">
        <v>3</v>
      </c>
      <c r="BE498" t="s">
        <v>3</v>
      </c>
      <c r="BF498" t="s">
        <v>3</v>
      </c>
      <c r="BG498" t="s">
        <v>3</v>
      </c>
      <c r="BH498">
        <v>0</v>
      </c>
      <c r="BI498">
        <v>2</v>
      </c>
      <c r="BJ498" t="s">
        <v>305</v>
      </c>
      <c r="BM498">
        <v>318</v>
      </c>
      <c r="BN498">
        <v>0</v>
      </c>
      <c r="BO498" t="s">
        <v>3</v>
      </c>
      <c r="BP498">
        <v>0</v>
      </c>
      <c r="BQ498">
        <v>40</v>
      </c>
      <c r="BR498">
        <v>0</v>
      </c>
      <c r="BS498">
        <v>1</v>
      </c>
      <c r="BT498">
        <v>1</v>
      </c>
      <c r="BU498">
        <v>1</v>
      </c>
      <c r="BV498">
        <v>1</v>
      </c>
      <c r="BW498">
        <v>1</v>
      </c>
      <c r="BX498">
        <v>1</v>
      </c>
      <c r="BY498" t="s">
        <v>3</v>
      </c>
      <c r="BZ498">
        <v>112</v>
      </c>
      <c r="CA498">
        <v>70</v>
      </c>
      <c r="CE498">
        <v>30</v>
      </c>
      <c r="CF498">
        <v>0</v>
      </c>
      <c r="CG498">
        <v>0</v>
      </c>
      <c r="CM498">
        <v>0</v>
      </c>
      <c r="CN498" t="s">
        <v>3</v>
      </c>
      <c r="CO498">
        <v>0</v>
      </c>
      <c r="CP498">
        <f t="shared" si="375"/>
        <v>22.15</v>
      </c>
      <c r="CQ498">
        <f t="shared" si="376"/>
        <v>36.049999999999997</v>
      </c>
      <c r="CR498">
        <f t="shared" si="377"/>
        <v>46.11</v>
      </c>
      <c r="CS498">
        <f t="shared" si="378"/>
        <v>10.36</v>
      </c>
      <c r="CT498">
        <f t="shared" si="379"/>
        <v>194.81</v>
      </c>
      <c r="CU498">
        <f t="shared" si="380"/>
        <v>0</v>
      </c>
      <c r="CV498">
        <f t="shared" si="381"/>
        <v>15.8</v>
      </c>
      <c r="CW498">
        <f t="shared" si="382"/>
        <v>0</v>
      </c>
      <c r="CX498">
        <f t="shared" si="383"/>
        <v>0</v>
      </c>
      <c r="CY498">
        <f>((S498*BZ498)/100)</f>
        <v>17.4496</v>
      </c>
      <c r="CZ498">
        <f>((S498*CA498)/100)</f>
        <v>10.905999999999999</v>
      </c>
      <c r="DC498" t="s">
        <v>3</v>
      </c>
      <c r="DD498" t="s">
        <v>3</v>
      </c>
      <c r="DE498" t="s">
        <v>3</v>
      </c>
      <c r="DF498" t="s">
        <v>3</v>
      </c>
      <c r="DG498" t="s">
        <v>3</v>
      </c>
      <c r="DH498" t="s">
        <v>3</v>
      </c>
      <c r="DI498" t="s">
        <v>3</v>
      </c>
      <c r="DJ498" t="s">
        <v>3</v>
      </c>
      <c r="DK498" t="s">
        <v>3</v>
      </c>
      <c r="DL498" t="s">
        <v>3</v>
      </c>
      <c r="DM498" t="s">
        <v>3</v>
      </c>
      <c r="DN498">
        <v>0</v>
      </c>
      <c r="DO498">
        <v>0</v>
      </c>
      <c r="DP498">
        <v>1</v>
      </c>
      <c r="DQ498">
        <v>1</v>
      </c>
      <c r="DU498">
        <v>1013</v>
      </c>
      <c r="DV498" t="s">
        <v>304</v>
      </c>
      <c r="DW498" t="s">
        <v>304</v>
      </c>
      <c r="DX498">
        <v>1</v>
      </c>
      <c r="EE498">
        <v>52538938</v>
      </c>
      <c r="EF498">
        <v>40</v>
      </c>
      <c r="EG498" t="s">
        <v>202</v>
      </c>
      <c r="EH498">
        <v>0</v>
      </c>
      <c r="EI498" t="s">
        <v>3</v>
      </c>
      <c r="EJ498">
        <v>2</v>
      </c>
      <c r="EK498">
        <v>318</v>
      </c>
      <c r="EL498" t="s">
        <v>253</v>
      </c>
      <c r="EM498" t="s">
        <v>254</v>
      </c>
      <c r="EO498" t="s">
        <v>3</v>
      </c>
      <c r="EQ498">
        <v>131072</v>
      </c>
      <c r="ER498">
        <v>276.97000000000003</v>
      </c>
      <c r="ES498">
        <v>36.049999999999997</v>
      </c>
      <c r="ET498">
        <v>46.11</v>
      </c>
      <c r="EU498">
        <v>10.36</v>
      </c>
      <c r="EV498">
        <v>194.81</v>
      </c>
      <c r="EW498">
        <v>15.8</v>
      </c>
      <c r="EX498">
        <v>0</v>
      </c>
      <c r="EY498">
        <v>0</v>
      </c>
      <c r="FQ498">
        <v>0</v>
      </c>
      <c r="FR498">
        <f t="shared" si="384"/>
        <v>0</v>
      </c>
      <c r="FS498">
        <v>0</v>
      </c>
      <c r="FX498">
        <v>112</v>
      </c>
      <c r="FY498">
        <v>70</v>
      </c>
      <c r="GA498" t="s">
        <v>3</v>
      </c>
      <c r="GD498">
        <v>0</v>
      </c>
      <c r="GF498">
        <v>-243628578</v>
      </c>
      <c r="GG498">
        <v>2</v>
      </c>
      <c r="GH498">
        <v>1</v>
      </c>
      <c r="GI498">
        <v>-2</v>
      </c>
      <c r="GJ498">
        <v>0</v>
      </c>
      <c r="GK498">
        <f>ROUND(R498*(R12)/100,2)</f>
        <v>1.45</v>
      </c>
      <c r="GL498">
        <f t="shared" si="385"/>
        <v>0</v>
      </c>
      <c r="GM498">
        <f t="shared" si="386"/>
        <v>51.96</v>
      </c>
      <c r="GN498">
        <f t="shared" si="387"/>
        <v>0</v>
      </c>
      <c r="GO498">
        <f t="shared" si="388"/>
        <v>51.96</v>
      </c>
      <c r="GP498">
        <f t="shared" si="389"/>
        <v>0</v>
      </c>
      <c r="GR498">
        <v>0</v>
      </c>
      <c r="GS498">
        <v>0</v>
      </c>
      <c r="GT498">
        <v>0</v>
      </c>
      <c r="GU498" t="s">
        <v>3</v>
      </c>
      <c r="GV498">
        <f t="shared" si="390"/>
        <v>0</v>
      </c>
      <c r="GW498">
        <v>1</v>
      </c>
      <c r="GX498">
        <f t="shared" si="391"/>
        <v>0</v>
      </c>
      <c r="HA498">
        <v>0</v>
      </c>
      <c r="HB498">
        <v>0</v>
      </c>
      <c r="HC498">
        <f t="shared" si="392"/>
        <v>0</v>
      </c>
      <c r="HE498" t="s">
        <v>3</v>
      </c>
      <c r="HF498" t="s">
        <v>3</v>
      </c>
      <c r="IK498">
        <v>0</v>
      </c>
    </row>
    <row r="499" spans="1:245" x14ac:dyDescent="0.2">
      <c r="A499">
        <v>17</v>
      </c>
      <c r="B499">
        <v>1</v>
      </c>
      <c r="C499">
        <f>ROW(SmtRes!A296)</f>
        <v>296</v>
      </c>
      <c r="D499">
        <f>ROW(EtalonRes!A286)</f>
        <v>286</v>
      </c>
      <c r="E499" t="s">
        <v>426</v>
      </c>
      <c r="F499" t="s">
        <v>302</v>
      </c>
      <c r="G499" t="s">
        <v>303</v>
      </c>
      <c r="H499" t="s">
        <v>304</v>
      </c>
      <c r="I499">
        <v>0.08</v>
      </c>
      <c r="J499">
        <v>0</v>
      </c>
      <c r="O499">
        <f t="shared" si="355"/>
        <v>440.47</v>
      </c>
      <c r="P499">
        <f t="shared" si="356"/>
        <v>16.760000000000002</v>
      </c>
      <c r="Q499">
        <f t="shared" si="357"/>
        <v>37.01</v>
      </c>
      <c r="R499">
        <f t="shared" si="358"/>
        <v>20.6</v>
      </c>
      <c r="S499">
        <f t="shared" si="359"/>
        <v>386.7</v>
      </c>
      <c r="T499">
        <f t="shared" si="360"/>
        <v>0</v>
      </c>
      <c r="U499">
        <f t="shared" si="361"/>
        <v>1.264</v>
      </c>
      <c r="V499">
        <f t="shared" si="362"/>
        <v>0</v>
      </c>
      <c r="W499">
        <f t="shared" si="363"/>
        <v>0</v>
      </c>
      <c r="X499">
        <f t="shared" si="364"/>
        <v>348.03</v>
      </c>
      <c r="Y499">
        <f t="shared" si="365"/>
        <v>166.28</v>
      </c>
      <c r="AA499">
        <v>53286460</v>
      </c>
      <c r="AB499">
        <f t="shared" si="366"/>
        <v>276.97000000000003</v>
      </c>
      <c r="AC499">
        <f t="shared" si="367"/>
        <v>36.049999999999997</v>
      </c>
      <c r="AD499">
        <f t="shared" si="368"/>
        <v>46.11</v>
      </c>
      <c r="AE499">
        <f t="shared" si="369"/>
        <v>10.36</v>
      </c>
      <c r="AF499">
        <f t="shared" si="370"/>
        <v>194.81</v>
      </c>
      <c r="AG499">
        <f t="shared" si="371"/>
        <v>0</v>
      </c>
      <c r="AH499">
        <f t="shared" si="372"/>
        <v>15.8</v>
      </c>
      <c r="AI499">
        <f t="shared" si="373"/>
        <v>0</v>
      </c>
      <c r="AJ499">
        <f t="shared" si="374"/>
        <v>0</v>
      </c>
      <c r="AK499">
        <v>276.97000000000003</v>
      </c>
      <c r="AL499">
        <v>36.049999999999997</v>
      </c>
      <c r="AM499">
        <v>46.11</v>
      </c>
      <c r="AN499">
        <v>10.36</v>
      </c>
      <c r="AO499">
        <v>194.81</v>
      </c>
      <c r="AP499">
        <v>0</v>
      </c>
      <c r="AQ499">
        <v>15.8</v>
      </c>
      <c r="AR499">
        <v>0</v>
      </c>
      <c r="AS499">
        <v>0</v>
      </c>
      <c r="AT499">
        <v>90</v>
      </c>
      <c r="AU499">
        <v>43</v>
      </c>
      <c r="AV499">
        <v>1</v>
      </c>
      <c r="AW499">
        <v>1</v>
      </c>
      <c r="AZ499">
        <v>1</v>
      </c>
      <c r="BA499">
        <v>24.82</v>
      </c>
      <c r="BB499">
        <v>10.029999999999999</v>
      </c>
      <c r="BC499">
        <v>5.82</v>
      </c>
      <c r="BD499" t="s">
        <v>3</v>
      </c>
      <c r="BE499" t="s">
        <v>3</v>
      </c>
      <c r="BF499" t="s">
        <v>3</v>
      </c>
      <c r="BG499" t="s">
        <v>3</v>
      </c>
      <c r="BH499">
        <v>0</v>
      </c>
      <c r="BI499">
        <v>2</v>
      </c>
      <c r="BJ499" t="s">
        <v>305</v>
      </c>
      <c r="BM499">
        <v>318</v>
      </c>
      <c r="BN499">
        <v>0</v>
      </c>
      <c r="BO499" t="s">
        <v>302</v>
      </c>
      <c r="BP499">
        <v>1</v>
      </c>
      <c r="BQ499">
        <v>40</v>
      </c>
      <c r="BR499">
        <v>0</v>
      </c>
      <c r="BS499">
        <v>24.82</v>
      </c>
      <c r="BT499">
        <v>1</v>
      </c>
      <c r="BU499">
        <v>1</v>
      </c>
      <c r="BV499">
        <v>1</v>
      </c>
      <c r="BW499">
        <v>1</v>
      </c>
      <c r="BX499">
        <v>1</v>
      </c>
      <c r="BY499" t="s">
        <v>3</v>
      </c>
      <c r="BZ499">
        <v>90</v>
      </c>
      <c r="CA499">
        <v>43</v>
      </c>
      <c r="CE499">
        <v>30</v>
      </c>
      <c r="CF499">
        <v>0</v>
      </c>
      <c r="CG499">
        <v>0</v>
      </c>
      <c r="CM499">
        <v>0</v>
      </c>
      <c r="CN499" t="s">
        <v>3</v>
      </c>
      <c r="CO499">
        <v>0</v>
      </c>
      <c r="CP499">
        <f t="shared" si="375"/>
        <v>440.46999999999997</v>
      </c>
      <c r="CQ499">
        <f t="shared" si="376"/>
        <v>209.81</v>
      </c>
      <c r="CR499">
        <f t="shared" si="377"/>
        <v>462.48</v>
      </c>
      <c r="CS499">
        <f t="shared" si="378"/>
        <v>257.14</v>
      </c>
      <c r="CT499">
        <f t="shared" si="379"/>
        <v>4835.18</v>
      </c>
      <c r="CU499">
        <f t="shared" si="380"/>
        <v>0</v>
      </c>
      <c r="CV499">
        <f t="shared" si="381"/>
        <v>15.8</v>
      </c>
      <c r="CW499">
        <f t="shared" si="382"/>
        <v>0</v>
      </c>
      <c r="CX499">
        <f t="shared" si="383"/>
        <v>0</v>
      </c>
      <c r="CY499">
        <f>S499*(BZ499/100)</f>
        <v>348.03</v>
      </c>
      <c r="CZ499">
        <f>S499*(CA499/100)</f>
        <v>166.28100000000001</v>
      </c>
      <c r="DC499" t="s">
        <v>3</v>
      </c>
      <c r="DD499" t="s">
        <v>3</v>
      </c>
      <c r="DE499" t="s">
        <v>3</v>
      </c>
      <c r="DF499" t="s">
        <v>3</v>
      </c>
      <c r="DG499" t="s">
        <v>3</v>
      </c>
      <c r="DH499" t="s">
        <v>3</v>
      </c>
      <c r="DI499" t="s">
        <v>3</v>
      </c>
      <c r="DJ499" t="s">
        <v>3</v>
      </c>
      <c r="DK499" t="s">
        <v>3</v>
      </c>
      <c r="DL499" t="s">
        <v>3</v>
      </c>
      <c r="DM499" t="s">
        <v>3</v>
      </c>
      <c r="DN499">
        <v>112</v>
      </c>
      <c r="DO499">
        <v>70</v>
      </c>
      <c r="DP499">
        <v>1</v>
      </c>
      <c r="DQ499">
        <v>1</v>
      </c>
      <c r="DU499">
        <v>1013</v>
      </c>
      <c r="DV499" t="s">
        <v>304</v>
      </c>
      <c r="DW499" t="s">
        <v>304</v>
      </c>
      <c r="DX499">
        <v>1</v>
      </c>
      <c r="EE499">
        <v>52538938</v>
      </c>
      <c r="EF499">
        <v>40</v>
      </c>
      <c r="EG499" t="s">
        <v>202</v>
      </c>
      <c r="EH499">
        <v>0</v>
      </c>
      <c r="EI499" t="s">
        <v>3</v>
      </c>
      <c r="EJ499">
        <v>2</v>
      </c>
      <c r="EK499">
        <v>318</v>
      </c>
      <c r="EL499" t="s">
        <v>253</v>
      </c>
      <c r="EM499" t="s">
        <v>254</v>
      </c>
      <c r="EO499" t="s">
        <v>3</v>
      </c>
      <c r="EQ499">
        <v>131072</v>
      </c>
      <c r="ER499">
        <v>276.97000000000003</v>
      </c>
      <c r="ES499">
        <v>36.049999999999997</v>
      </c>
      <c r="ET499">
        <v>46.11</v>
      </c>
      <c r="EU499">
        <v>10.36</v>
      </c>
      <c r="EV499">
        <v>194.81</v>
      </c>
      <c r="EW499">
        <v>15.8</v>
      </c>
      <c r="EX499">
        <v>0</v>
      </c>
      <c r="EY499">
        <v>0</v>
      </c>
      <c r="FQ499">
        <v>0</v>
      </c>
      <c r="FR499">
        <f t="shared" si="384"/>
        <v>0</v>
      </c>
      <c r="FS499">
        <v>0</v>
      </c>
      <c r="FX499">
        <v>112</v>
      </c>
      <c r="FY499">
        <v>70</v>
      </c>
      <c r="GA499" t="s">
        <v>3</v>
      </c>
      <c r="GD499">
        <v>0</v>
      </c>
      <c r="GF499">
        <v>-243628578</v>
      </c>
      <c r="GG499">
        <v>2</v>
      </c>
      <c r="GH499">
        <v>1</v>
      </c>
      <c r="GI499">
        <v>2</v>
      </c>
      <c r="GJ499">
        <v>0</v>
      </c>
      <c r="GK499">
        <f>ROUND(R499*(S12)/100,2)</f>
        <v>32.340000000000003</v>
      </c>
      <c r="GL499">
        <f t="shared" si="385"/>
        <v>0</v>
      </c>
      <c r="GM499">
        <f t="shared" si="386"/>
        <v>987.12</v>
      </c>
      <c r="GN499">
        <f t="shared" si="387"/>
        <v>0</v>
      </c>
      <c r="GO499">
        <f t="shared" si="388"/>
        <v>987.12</v>
      </c>
      <c r="GP499">
        <f t="shared" si="389"/>
        <v>0</v>
      </c>
      <c r="GR499">
        <v>0</v>
      </c>
      <c r="GS499">
        <v>3</v>
      </c>
      <c r="GT499">
        <v>0</v>
      </c>
      <c r="GU499" t="s">
        <v>3</v>
      </c>
      <c r="GV499">
        <f t="shared" si="390"/>
        <v>0</v>
      </c>
      <c r="GW499">
        <v>1</v>
      </c>
      <c r="GX499">
        <f t="shared" si="391"/>
        <v>0</v>
      </c>
      <c r="HA499">
        <v>0</v>
      </c>
      <c r="HB499">
        <v>0</v>
      </c>
      <c r="HC499">
        <f t="shared" si="392"/>
        <v>0</v>
      </c>
      <c r="HE499" t="s">
        <v>3</v>
      </c>
      <c r="HF499" t="s">
        <v>3</v>
      </c>
      <c r="IK499">
        <v>0</v>
      </c>
    </row>
    <row r="500" spans="1:245" x14ac:dyDescent="0.2">
      <c r="A500">
        <v>17</v>
      </c>
      <c r="B500">
        <v>1</v>
      </c>
      <c r="E500" t="s">
        <v>427</v>
      </c>
      <c r="F500" t="s">
        <v>307</v>
      </c>
      <c r="G500" t="s">
        <v>308</v>
      </c>
      <c r="H500" t="s">
        <v>235</v>
      </c>
      <c r="I500">
        <v>8.1600000000000006E-3</v>
      </c>
      <c r="J500">
        <v>0</v>
      </c>
      <c r="O500">
        <f t="shared" si="355"/>
        <v>488.28</v>
      </c>
      <c r="P500">
        <f t="shared" si="356"/>
        <v>488.28</v>
      </c>
      <c r="Q500">
        <f t="shared" si="357"/>
        <v>0</v>
      </c>
      <c r="R500">
        <f t="shared" si="358"/>
        <v>0</v>
      </c>
      <c r="S500">
        <f t="shared" si="359"/>
        <v>0</v>
      </c>
      <c r="T500">
        <f t="shared" si="360"/>
        <v>0</v>
      </c>
      <c r="U500">
        <f t="shared" si="361"/>
        <v>0</v>
      </c>
      <c r="V500">
        <f t="shared" si="362"/>
        <v>0</v>
      </c>
      <c r="W500">
        <f t="shared" si="363"/>
        <v>0</v>
      </c>
      <c r="X500">
        <f t="shared" si="364"/>
        <v>0</v>
      </c>
      <c r="Y500">
        <f t="shared" si="365"/>
        <v>0</v>
      </c>
      <c r="AA500">
        <v>53286459</v>
      </c>
      <c r="AB500">
        <f t="shared" si="366"/>
        <v>59838.55</v>
      </c>
      <c r="AC500">
        <f t="shared" si="367"/>
        <v>59838.55</v>
      </c>
      <c r="AD500">
        <f t="shared" si="368"/>
        <v>0</v>
      </c>
      <c r="AE500">
        <f t="shared" si="369"/>
        <v>0</v>
      </c>
      <c r="AF500">
        <f t="shared" si="370"/>
        <v>0</v>
      </c>
      <c r="AG500">
        <f t="shared" si="371"/>
        <v>0</v>
      </c>
      <c r="AH500">
        <f t="shared" si="372"/>
        <v>0</v>
      </c>
      <c r="AI500">
        <f t="shared" si="373"/>
        <v>0</v>
      </c>
      <c r="AJ500">
        <f t="shared" si="374"/>
        <v>0</v>
      </c>
      <c r="AK500">
        <v>59838.55</v>
      </c>
      <c r="AL500">
        <v>59838.55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1</v>
      </c>
      <c r="AW500">
        <v>1</v>
      </c>
      <c r="AZ500">
        <v>1</v>
      </c>
      <c r="BA500">
        <v>1</v>
      </c>
      <c r="BB500">
        <v>1</v>
      </c>
      <c r="BC500">
        <v>1</v>
      </c>
      <c r="BD500" t="s">
        <v>3</v>
      </c>
      <c r="BE500" t="s">
        <v>3</v>
      </c>
      <c r="BF500" t="s">
        <v>3</v>
      </c>
      <c r="BG500" t="s">
        <v>3</v>
      </c>
      <c r="BH500">
        <v>3</v>
      </c>
      <c r="BI500">
        <v>2</v>
      </c>
      <c r="BJ500" t="s">
        <v>309</v>
      </c>
      <c r="BM500">
        <v>1618</v>
      </c>
      <c r="BN500">
        <v>0</v>
      </c>
      <c r="BO500" t="s">
        <v>3</v>
      </c>
      <c r="BP500">
        <v>0</v>
      </c>
      <c r="BQ500">
        <v>201</v>
      </c>
      <c r="BR500">
        <v>0</v>
      </c>
      <c r="BS500">
        <v>1</v>
      </c>
      <c r="BT500">
        <v>1</v>
      </c>
      <c r="BU500">
        <v>1</v>
      </c>
      <c r="BV500">
        <v>1</v>
      </c>
      <c r="BW500">
        <v>1</v>
      </c>
      <c r="BX500">
        <v>1</v>
      </c>
      <c r="BY500" t="s">
        <v>3</v>
      </c>
      <c r="BZ500">
        <v>0</v>
      </c>
      <c r="CA500">
        <v>0</v>
      </c>
      <c r="CE500">
        <v>30</v>
      </c>
      <c r="CF500">
        <v>0</v>
      </c>
      <c r="CG500">
        <v>0</v>
      </c>
      <c r="CM500">
        <v>0</v>
      </c>
      <c r="CN500" t="s">
        <v>3</v>
      </c>
      <c r="CO500">
        <v>0</v>
      </c>
      <c r="CP500">
        <f t="shared" si="375"/>
        <v>488.28</v>
      </c>
      <c r="CQ500">
        <f t="shared" si="376"/>
        <v>59838.55</v>
      </c>
      <c r="CR500">
        <f t="shared" si="377"/>
        <v>0</v>
      </c>
      <c r="CS500">
        <f t="shared" si="378"/>
        <v>0</v>
      </c>
      <c r="CT500">
        <f t="shared" si="379"/>
        <v>0</v>
      </c>
      <c r="CU500">
        <f t="shared" si="380"/>
        <v>0</v>
      </c>
      <c r="CV500">
        <f t="shared" si="381"/>
        <v>0</v>
      </c>
      <c r="CW500">
        <f t="shared" si="382"/>
        <v>0</v>
      </c>
      <c r="CX500">
        <f t="shared" si="383"/>
        <v>0</v>
      </c>
      <c r="CY500">
        <f>((S500*BZ500)/100)</f>
        <v>0</v>
      </c>
      <c r="CZ500">
        <f>((S500*CA500)/100)</f>
        <v>0</v>
      </c>
      <c r="DC500" t="s">
        <v>3</v>
      </c>
      <c r="DD500" t="s">
        <v>3</v>
      </c>
      <c r="DE500" t="s">
        <v>3</v>
      </c>
      <c r="DF500" t="s">
        <v>3</v>
      </c>
      <c r="DG500" t="s">
        <v>3</v>
      </c>
      <c r="DH500" t="s">
        <v>3</v>
      </c>
      <c r="DI500" t="s">
        <v>3</v>
      </c>
      <c r="DJ500" t="s">
        <v>3</v>
      </c>
      <c r="DK500" t="s">
        <v>3</v>
      </c>
      <c r="DL500" t="s">
        <v>3</v>
      </c>
      <c r="DM500" t="s">
        <v>3</v>
      </c>
      <c r="DN500">
        <v>0</v>
      </c>
      <c r="DO500">
        <v>0</v>
      </c>
      <c r="DP500">
        <v>1</v>
      </c>
      <c r="DQ500">
        <v>1</v>
      </c>
      <c r="DU500">
        <v>1003</v>
      </c>
      <c r="DV500" t="s">
        <v>235</v>
      </c>
      <c r="DW500" t="s">
        <v>235</v>
      </c>
      <c r="DX500">
        <v>1000</v>
      </c>
      <c r="EE500">
        <v>52540238</v>
      </c>
      <c r="EF500">
        <v>201</v>
      </c>
      <c r="EG500" t="s">
        <v>237</v>
      </c>
      <c r="EH500">
        <v>0</v>
      </c>
      <c r="EI500" t="s">
        <v>3</v>
      </c>
      <c r="EJ500">
        <v>2</v>
      </c>
      <c r="EK500">
        <v>1618</v>
      </c>
      <c r="EL500" t="s">
        <v>238</v>
      </c>
      <c r="EM500" t="s">
        <v>239</v>
      </c>
      <c r="EO500" t="s">
        <v>3</v>
      </c>
      <c r="EQ500">
        <v>131072</v>
      </c>
      <c r="ER500">
        <v>59838.55</v>
      </c>
      <c r="ES500">
        <v>59838.55</v>
      </c>
      <c r="ET500">
        <v>0</v>
      </c>
      <c r="EU500">
        <v>0</v>
      </c>
      <c r="EV500">
        <v>0</v>
      </c>
      <c r="EW500">
        <v>0</v>
      </c>
      <c r="EX500">
        <v>0</v>
      </c>
      <c r="EY500">
        <v>0</v>
      </c>
      <c r="FQ500">
        <v>0</v>
      </c>
      <c r="FR500">
        <f t="shared" si="384"/>
        <v>0</v>
      </c>
      <c r="FS500">
        <v>0</v>
      </c>
      <c r="FX500">
        <v>0</v>
      </c>
      <c r="FY500">
        <v>0</v>
      </c>
      <c r="GA500" t="s">
        <v>3</v>
      </c>
      <c r="GD500">
        <v>0</v>
      </c>
      <c r="GF500">
        <v>1276428510</v>
      </c>
      <c r="GG500">
        <v>2</v>
      </c>
      <c r="GH500">
        <v>1</v>
      </c>
      <c r="GI500">
        <v>-2</v>
      </c>
      <c r="GJ500">
        <v>0</v>
      </c>
      <c r="GK500">
        <f>ROUND(R500*(R12)/100,2)</f>
        <v>0</v>
      </c>
      <c r="GL500">
        <f t="shared" si="385"/>
        <v>0</v>
      </c>
      <c r="GM500">
        <f t="shared" si="386"/>
        <v>488.28</v>
      </c>
      <c r="GN500">
        <f t="shared" si="387"/>
        <v>0</v>
      </c>
      <c r="GO500">
        <f t="shared" si="388"/>
        <v>488.28</v>
      </c>
      <c r="GP500">
        <f t="shared" si="389"/>
        <v>0</v>
      </c>
      <c r="GR500">
        <v>0</v>
      </c>
      <c r="GS500">
        <v>0</v>
      </c>
      <c r="GT500">
        <v>0</v>
      </c>
      <c r="GU500" t="s">
        <v>3</v>
      </c>
      <c r="GV500">
        <f t="shared" si="390"/>
        <v>0</v>
      </c>
      <c r="GW500">
        <v>1</v>
      </c>
      <c r="GX500">
        <f t="shared" si="391"/>
        <v>0</v>
      </c>
      <c r="HA500">
        <v>0</v>
      </c>
      <c r="HB500">
        <v>0</v>
      </c>
      <c r="HC500">
        <f t="shared" si="392"/>
        <v>0</v>
      </c>
      <c r="HE500" t="s">
        <v>3</v>
      </c>
      <c r="HF500" t="s">
        <v>3</v>
      </c>
      <c r="IK500">
        <v>0</v>
      </c>
    </row>
    <row r="501" spans="1:245" x14ac:dyDescent="0.2">
      <c r="A501">
        <v>17</v>
      </c>
      <c r="B501">
        <v>1</v>
      </c>
      <c r="E501" t="s">
        <v>427</v>
      </c>
      <c r="F501" t="s">
        <v>307</v>
      </c>
      <c r="G501" t="s">
        <v>308</v>
      </c>
      <c r="H501" t="s">
        <v>235</v>
      </c>
      <c r="I501">
        <v>8.1600000000000006E-3</v>
      </c>
      <c r="J501">
        <v>0</v>
      </c>
      <c r="O501">
        <f t="shared" si="355"/>
        <v>3515.62</v>
      </c>
      <c r="P501">
        <f t="shared" si="356"/>
        <v>3515.62</v>
      </c>
      <c r="Q501">
        <f t="shared" si="357"/>
        <v>0</v>
      </c>
      <c r="R501">
        <f t="shared" si="358"/>
        <v>0</v>
      </c>
      <c r="S501">
        <f t="shared" si="359"/>
        <v>0</v>
      </c>
      <c r="T501">
        <f t="shared" si="360"/>
        <v>0</v>
      </c>
      <c r="U501">
        <f t="shared" si="361"/>
        <v>0</v>
      </c>
      <c r="V501">
        <f t="shared" si="362"/>
        <v>0</v>
      </c>
      <c r="W501">
        <f t="shared" si="363"/>
        <v>0</v>
      </c>
      <c r="X501">
        <f t="shared" si="364"/>
        <v>0</v>
      </c>
      <c r="Y501">
        <f t="shared" si="365"/>
        <v>0</v>
      </c>
      <c r="AA501">
        <v>53286460</v>
      </c>
      <c r="AB501">
        <f t="shared" si="366"/>
        <v>59838.55</v>
      </c>
      <c r="AC501">
        <f t="shared" si="367"/>
        <v>59838.55</v>
      </c>
      <c r="AD501">
        <f t="shared" si="368"/>
        <v>0</v>
      </c>
      <c r="AE501">
        <f t="shared" si="369"/>
        <v>0</v>
      </c>
      <c r="AF501">
        <f t="shared" si="370"/>
        <v>0</v>
      </c>
      <c r="AG501">
        <f t="shared" si="371"/>
        <v>0</v>
      </c>
      <c r="AH501">
        <f t="shared" si="372"/>
        <v>0</v>
      </c>
      <c r="AI501">
        <f t="shared" si="373"/>
        <v>0</v>
      </c>
      <c r="AJ501">
        <f t="shared" si="374"/>
        <v>0</v>
      </c>
      <c r="AK501">
        <v>59838.55</v>
      </c>
      <c r="AL501">
        <v>59838.55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1</v>
      </c>
      <c r="AW501">
        <v>1</v>
      </c>
      <c r="AZ501">
        <v>1</v>
      </c>
      <c r="BA501">
        <v>1</v>
      </c>
      <c r="BB501">
        <v>1</v>
      </c>
      <c r="BC501">
        <v>7.2</v>
      </c>
      <c r="BD501" t="s">
        <v>3</v>
      </c>
      <c r="BE501" t="s">
        <v>3</v>
      </c>
      <c r="BF501" t="s">
        <v>3</v>
      </c>
      <c r="BG501" t="s">
        <v>3</v>
      </c>
      <c r="BH501">
        <v>3</v>
      </c>
      <c r="BI501">
        <v>2</v>
      </c>
      <c r="BJ501" t="s">
        <v>309</v>
      </c>
      <c r="BM501">
        <v>1618</v>
      </c>
      <c r="BN501">
        <v>0</v>
      </c>
      <c r="BO501" t="s">
        <v>307</v>
      </c>
      <c r="BP501">
        <v>1</v>
      </c>
      <c r="BQ501">
        <v>201</v>
      </c>
      <c r="BR501">
        <v>0</v>
      </c>
      <c r="BS501">
        <v>1</v>
      </c>
      <c r="BT501">
        <v>1</v>
      </c>
      <c r="BU501">
        <v>1</v>
      </c>
      <c r="BV501">
        <v>1</v>
      </c>
      <c r="BW501">
        <v>1</v>
      </c>
      <c r="BX501">
        <v>1</v>
      </c>
      <c r="BY501" t="s">
        <v>3</v>
      </c>
      <c r="BZ501">
        <v>0</v>
      </c>
      <c r="CA501">
        <v>0</v>
      </c>
      <c r="CE501">
        <v>30</v>
      </c>
      <c r="CF501">
        <v>0</v>
      </c>
      <c r="CG501">
        <v>0</v>
      </c>
      <c r="CM501">
        <v>0</v>
      </c>
      <c r="CN501" t="s">
        <v>3</v>
      </c>
      <c r="CO501">
        <v>0</v>
      </c>
      <c r="CP501">
        <f t="shared" si="375"/>
        <v>3515.62</v>
      </c>
      <c r="CQ501">
        <f t="shared" si="376"/>
        <v>430837.56</v>
      </c>
      <c r="CR501">
        <f t="shared" si="377"/>
        <v>0</v>
      </c>
      <c r="CS501">
        <f t="shared" si="378"/>
        <v>0</v>
      </c>
      <c r="CT501">
        <f t="shared" si="379"/>
        <v>0</v>
      </c>
      <c r="CU501">
        <f t="shared" si="380"/>
        <v>0</v>
      </c>
      <c r="CV501">
        <f t="shared" si="381"/>
        <v>0</v>
      </c>
      <c r="CW501">
        <f t="shared" si="382"/>
        <v>0</v>
      </c>
      <c r="CX501">
        <f t="shared" si="383"/>
        <v>0</v>
      </c>
      <c r="CY501">
        <f>S501*(BZ501/100)</f>
        <v>0</v>
      </c>
      <c r="CZ501">
        <f>S501*(CA501/100)</f>
        <v>0</v>
      </c>
      <c r="DC501" t="s">
        <v>3</v>
      </c>
      <c r="DD501" t="s">
        <v>3</v>
      </c>
      <c r="DE501" t="s">
        <v>3</v>
      </c>
      <c r="DF501" t="s">
        <v>3</v>
      </c>
      <c r="DG501" t="s">
        <v>3</v>
      </c>
      <c r="DH501" t="s">
        <v>3</v>
      </c>
      <c r="DI501" t="s">
        <v>3</v>
      </c>
      <c r="DJ501" t="s">
        <v>3</v>
      </c>
      <c r="DK501" t="s">
        <v>3</v>
      </c>
      <c r="DL501" t="s">
        <v>3</v>
      </c>
      <c r="DM501" t="s">
        <v>3</v>
      </c>
      <c r="DN501">
        <v>0</v>
      </c>
      <c r="DO501">
        <v>0</v>
      </c>
      <c r="DP501">
        <v>1</v>
      </c>
      <c r="DQ501">
        <v>1</v>
      </c>
      <c r="DU501">
        <v>1003</v>
      </c>
      <c r="DV501" t="s">
        <v>235</v>
      </c>
      <c r="DW501" t="s">
        <v>235</v>
      </c>
      <c r="DX501">
        <v>1000</v>
      </c>
      <c r="EE501">
        <v>52540238</v>
      </c>
      <c r="EF501">
        <v>201</v>
      </c>
      <c r="EG501" t="s">
        <v>237</v>
      </c>
      <c r="EH501">
        <v>0</v>
      </c>
      <c r="EI501" t="s">
        <v>3</v>
      </c>
      <c r="EJ501">
        <v>2</v>
      </c>
      <c r="EK501">
        <v>1618</v>
      </c>
      <c r="EL501" t="s">
        <v>238</v>
      </c>
      <c r="EM501" t="s">
        <v>239</v>
      </c>
      <c r="EO501" t="s">
        <v>3</v>
      </c>
      <c r="EQ501">
        <v>131072</v>
      </c>
      <c r="ER501">
        <v>59838.55</v>
      </c>
      <c r="ES501">
        <v>59838.55</v>
      </c>
      <c r="ET501">
        <v>0</v>
      </c>
      <c r="EU501">
        <v>0</v>
      </c>
      <c r="EV501">
        <v>0</v>
      </c>
      <c r="EW501">
        <v>0</v>
      </c>
      <c r="EX501">
        <v>0</v>
      </c>
      <c r="EY501">
        <v>0</v>
      </c>
      <c r="FQ501">
        <v>0</v>
      </c>
      <c r="FR501">
        <f t="shared" si="384"/>
        <v>0</v>
      </c>
      <c r="FS501">
        <v>0</v>
      </c>
      <c r="FX501">
        <v>0</v>
      </c>
      <c r="FY501">
        <v>0</v>
      </c>
      <c r="GA501" t="s">
        <v>3</v>
      </c>
      <c r="GD501">
        <v>0</v>
      </c>
      <c r="GF501">
        <v>1276428510</v>
      </c>
      <c r="GG501">
        <v>2</v>
      </c>
      <c r="GH501">
        <v>1</v>
      </c>
      <c r="GI501">
        <v>2</v>
      </c>
      <c r="GJ501">
        <v>0</v>
      </c>
      <c r="GK501">
        <f>ROUND(R501*(S12)/100,2)</f>
        <v>0</v>
      </c>
      <c r="GL501">
        <f t="shared" si="385"/>
        <v>0</v>
      </c>
      <c r="GM501">
        <f t="shared" si="386"/>
        <v>3515.62</v>
      </c>
      <c r="GN501">
        <f t="shared" si="387"/>
        <v>0</v>
      </c>
      <c r="GO501">
        <f t="shared" si="388"/>
        <v>3515.62</v>
      </c>
      <c r="GP501">
        <f t="shared" si="389"/>
        <v>0</v>
      </c>
      <c r="GR501">
        <v>0</v>
      </c>
      <c r="GS501">
        <v>3</v>
      </c>
      <c r="GT501">
        <v>0</v>
      </c>
      <c r="GU501" t="s">
        <v>3</v>
      </c>
      <c r="GV501">
        <f t="shared" si="390"/>
        <v>0</v>
      </c>
      <c r="GW501">
        <v>1</v>
      </c>
      <c r="GX501">
        <f t="shared" si="391"/>
        <v>0</v>
      </c>
      <c r="HA501">
        <v>0</v>
      </c>
      <c r="HB501">
        <v>0</v>
      </c>
      <c r="HC501">
        <f t="shared" si="392"/>
        <v>0</v>
      </c>
      <c r="HE501" t="s">
        <v>3</v>
      </c>
      <c r="HF501" t="s">
        <v>3</v>
      </c>
      <c r="IK501">
        <v>0</v>
      </c>
    </row>
    <row r="502" spans="1:245" x14ac:dyDescent="0.2">
      <c r="A502">
        <v>17</v>
      </c>
      <c r="B502">
        <v>1</v>
      </c>
      <c r="C502">
        <f>ROW(SmtRes!A297)</f>
        <v>297</v>
      </c>
      <c r="D502">
        <f>ROW(EtalonRes!A287)</f>
        <v>287</v>
      </c>
      <c r="E502" t="s">
        <v>428</v>
      </c>
      <c r="F502" t="s">
        <v>429</v>
      </c>
      <c r="G502" t="s">
        <v>430</v>
      </c>
      <c r="H502" t="s">
        <v>80</v>
      </c>
      <c r="I502">
        <v>4</v>
      </c>
      <c r="J502">
        <v>0</v>
      </c>
      <c r="O502">
        <f t="shared" si="355"/>
        <v>84.92</v>
      </c>
      <c r="P502">
        <f t="shared" si="356"/>
        <v>17.36</v>
      </c>
      <c r="Q502">
        <f t="shared" si="357"/>
        <v>0</v>
      </c>
      <c r="R502">
        <f t="shared" si="358"/>
        <v>0</v>
      </c>
      <c r="S502">
        <f t="shared" si="359"/>
        <v>67.56</v>
      </c>
      <c r="T502">
        <f t="shared" si="360"/>
        <v>0</v>
      </c>
      <c r="U502">
        <f t="shared" si="361"/>
        <v>5.48</v>
      </c>
      <c r="V502">
        <f t="shared" si="362"/>
        <v>0</v>
      </c>
      <c r="W502">
        <f t="shared" si="363"/>
        <v>0</v>
      </c>
      <c r="X502">
        <f t="shared" si="364"/>
        <v>75.67</v>
      </c>
      <c r="Y502">
        <f t="shared" si="365"/>
        <v>47.29</v>
      </c>
      <c r="AA502">
        <v>53286459</v>
      </c>
      <c r="AB502">
        <f t="shared" si="366"/>
        <v>21.23</v>
      </c>
      <c r="AC502">
        <f t="shared" si="367"/>
        <v>4.34</v>
      </c>
      <c r="AD502">
        <f t="shared" si="368"/>
        <v>0</v>
      </c>
      <c r="AE502">
        <f t="shared" si="369"/>
        <v>0</v>
      </c>
      <c r="AF502">
        <f t="shared" si="370"/>
        <v>16.89</v>
      </c>
      <c r="AG502">
        <f t="shared" si="371"/>
        <v>0</v>
      </c>
      <c r="AH502">
        <f t="shared" si="372"/>
        <v>1.37</v>
      </c>
      <c r="AI502">
        <f t="shared" si="373"/>
        <v>0</v>
      </c>
      <c r="AJ502">
        <f t="shared" si="374"/>
        <v>0</v>
      </c>
      <c r="AK502">
        <v>21.23</v>
      </c>
      <c r="AL502">
        <v>4.34</v>
      </c>
      <c r="AM502">
        <v>0</v>
      </c>
      <c r="AN502">
        <v>0</v>
      </c>
      <c r="AO502">
        <v>16.89</v>
      </c>
      <c r="AP502">
        <v>0</v>
      </c>
      <c r="AQ502">
        <v>1.37</v>
      </c>
      <c r="AR502">
        <v>0</v>
      </c>
      <c r="AS502">
        <v>0</v>
      </c>
      <c r="AT502">
        <v>112</v>
      </c>
      <c r="AU502">
        <v>70</v>
      </c>
      <c r="AV502">
        <v>1</v>
      </c>
      <c r="AW502">
        <v>1</v>
      </c>
      <c r="AZ502">
        <v>1</v>
      </c>
      <c r="BA502">
        <v>1</v>
      </c>
      <c r="BB502">
        <v>1</v>
      </c>
      <c r="BC502">
        <v>1</v>
      </c>
      <c r="BD502" t="s">
        <v>3</v>
      </c>
      <c r="BE502" t="s">
        <v>3</v>
      </c>
      <c r="BF502" t="s">
        <v>3</v>
      </c>
      <c r="BG502" t="s">
        <v>3</v>
      </c>
      <c r="BH502">
        <v>0</v>
      </c>
      <c r="BI502">
        <v>2</v>
      </c>
      <c r="BJ502" t="s">
        <v>431</v>
      </c>
      <c r="BM502">
        <v>320</v>
      </c>
      <c r="BN502">
        <v>0</v>
      </c>
      <c r="BO502" t="s">
        <v>3</v>
      </c>
      <c r="BP502">
        <v>0</v>
      </c>
      <c r="BQ502">
        <v>40</v>
      </c>
      <c r="BR502">
        <v>0</v>
      </c>
      <c r="BS502">
        <v>1</v>
      </c>
      <c r="BT502">
        <v>1</v>
      </c>
      <c r="BU502">
        <v>1</v>
      </c>
      <c r="BV502">
        <v>1</v>
      </c>
      <c r="BW502">
        <v>1</v>
      </c>
      <c r="BX502">
        <v>1</v>
      </c>
      <c r="BY502" t="s">
        <v>3</v>
      </c>
      <c r="BZ502">
        <v>112</v>
      </c>
      <c r="CA502">
        <v>70</v>
      </c>
      <c r="CE502">
        <v>30</v>
      </c>
      <c r="CF502">
        <v>0</v>
      </c>
      <c r="CG502">
        <v>0</v>
      </c>
      <c r="CM502">
        <v>0</v>
      </c>
      <c r="CN502" t="s">
        <v>3</v>
      </c>
      <c r="CO502">
        <v>0</v>
      </c>
      <c r="CP502">
        <f t="shared" si="375"/>
        <v>84.92</v>
      </c>
      <c r="CQ502">
        <f t="shared" si="376"/>
        <v>4.34</v>
      </c>
      <c r="CR502">
        <f t="shared" si="377"/>
        <v>0</v>
      </c>
      <c r="CS502">
        <f t="shared" si="378"/>
        <v>0</v>
      </c>
      <c r="CT502">
        <f t="shared" si="379"/>
        <v>16.89</v>
      </c>
      <c r="CU502">
        <f t="shared" si="380"/>
        <v>0</v>
      </c>
      <c r="CV502">
        <f t="shared" si="381"/>
        <v>1.37</v>
      </c>
      <c r="CW502">
        <f t="shared" si="382"/>
        <v>0</v>
      </c>
      <c r="CX502">
        <f t="shared" si="383"/>
        <v>0</v>
      </c>
      <c r="CY502">
        <f>((S502*BZ502)/100)</f>
        <v>75.667200000000008</v>
      </c>
      <c r="CZ502">
        <f>((S502*CA502)/100)</f>
        <v>47.292000000000002</v>
      </c>
      <c r="DC502" t="s">
        <v>3</v>
      </c>
      <c r="DD502" t="s">
        <v>3</v>
      </c>
      <c r="DE502" t="s">
        <v>3</v>
      </c>
      <c r="DF502" t="s">
        <v>3</v>
      </c>
      <c r="DG502" t="s">
        <v>3</v>
      </c>
      <c r="DH502" t="s">
        <v>3</v>
      </c>
      <c r="DI502" t="s">
        <v>3</v>
      </c>
      <c r="DJ502" t="s">
        <v>3</v>
      </c>
      <c r="DK502" t="s">
        <v>3</v>
      </c>
      <c r="DL502" t="s">
        <v>3</v>
      </c>
      <c r="DM502" t="s">
        <v>3</v>
      </c>
      <c r="DN502">
        <v>0</v>
      </c>
      <c r="DO502">
        <v>0</v>
      </c>
      <c r="DP502">
        <v>1</v>
      </c>
      <c r="DQ502">
        <v>1</v>
      </c>
      <c r="DU502">
        <v>1013</v>
      </c>
      <c r="DV502" t="s">
        <v>80</v>
      </c>
      <c r="DW502" t="s">
        <v>80</v>
      </c>
      <c r="DX502">
        <v>1</v>
      </c>
      <c r="EE502">
        <v>52538940</v>
      </c>
      <c r="EF502">
        <v>40</v>
      </c>
      <c r="EG502" t="s">
        <v>202</v>
      </c>
      <c r="EH502">
        <v>0</v>
      </c>
      <c r="EI502" t="s">
        <v>3</v>
      </c>
      <c r="EJ502">
        <v>2</v>
      </c>
      <c r="EK502">
        <v>320</v>
      </c>
      <c r="EL502" t="s">
        <v>432</v>
      </c>
      <c r="EM502" t="s">
        <v>433</v>
      </c>
      <c r="EO502" t="s">
        <v>3</v>
      </c>
      <c r="EQ502">
        <v>131072</v>
      </c>
      <c r="ER502">
        <v>21.23</v>
      </c>
      <c r="ES502">
        <v>4.34</v>
      </c>
      <c r="ET502">
        <v>0</v>
      </c>
      <c r="EU502">
        <v>0</v>
      </c>
      <c r="EV502">
        <v>16.89</v>
      </c>
      <c r="EW502">
        <v>1.37</v>
      </c>
      <c r="EX502">
        <v>0</v>
      </c>
      <c r="EY502">
        <v>0</v>
      </c>
      <c r="FQ502">
        <v>0</v>
      </c>
      <c r="FR502">
        <f t="shared" si="384"/>
        <v>0</v>
      </c>
      <c r="FS502">
        <v>0</v>
      </c>
      <c r="FX502">
        <v>112</v>
      </c>
      <c r="FY502">
        <v>70</v>
      </c>
      <c r="GA502" t="s">
        <v>3</v>
      </c>
      <c r="GD502">
        <v>0</v>
      </c>
      <c r="GF502">
        <v>424120246</v>
      </c>
      <c r="GG502">
        <v>2</v>
      </c>
      <c r="GH502">
        <v>1</v>
      </c>
      <c r="GI502">
        <v>-2</v>
      </c>
      <c r="GJ502">
        <v>0</v>
      </c>
      <c r="GK502">
        <f>ROUND(R502*(R12)/100,2)</f>
        <v>0</v>
      </c>
      <c r="GL502">
        <f t="shared" si="385"/>
        <v>0</v>
      </c>
      <c r="GM502">
        <f t="shared" si="386"/>
        <v>207.88</v>
      </c>
      <c r="GN502">
        <f t="shared" si="387"/>
        <v>0</v>
      </c>
      <c r="GO502">
        <f t="shared" si="388"/>
        <v>207.88</v>
      </c>
      <c r="GP502">
        <f t="shared" si="389"/>
        <v>0</v>
      </c>
      <c r="GR502">
        <v>0</v>
      </c>
      <c r="GS502">
        <v>0</v>
      </c>
      <c r="GT502">
        <v>0</v>
      </c>
      <c r="GU502" t="s">
        <v>3</v>
      </c>
      <c r="GV502">
        <f t="shared" si="390"/>
        <v>0</v>
      </c>
      <c r="GW502">
        <v>1</v>
      </c>
      <c r="GX502">
        <f t="shared" si="391"/>
        <v>0</v>
      </c>
      <c r="HA502">
        <v>0</v>
      </c>
      <c r="HB502">
        <v>0</v>
      </c>
      <c r="HC502">
        <f t="shared" si="392"/>
        <v>0</v>
      </c>
      <c r="HE502" t="s">
        <v>3</v>
      </c>
      <c r="HF502" t="s">
        <v>3</v>
      </c>
      <c r="IK502">
        <v>0</v>
      </c>
    </row>
    <row r="503" spans="1:245" x14ac:dyDescent="0.2">
      <c r="A503">
        <v>17</v>
      </c>
      <c r="B503">
        <v>1</v>
      </c>
      <c r="C503">
        <f>ROW(SmtRes!A298)</f>
        <v>298</v>
      </c>
      <c r="D503">
        <f>ROW(EtalonRes!A288)</f>
        <v>288</v>
      </c>
      <c r="E503" t="s">
        <v>428</v>
      </c>
      <c r="F503" t="s">
        <v>429</v>
      </c>
      <c r="G503" t="s">
        <v>430</v>
      </c>
      <c r="H503" t="s">
        <v>80</v>
      </c>
      <c r="I503">
        <v>4</v>
      </c>
      <c r="J503">
        <v>0</v>
      </c>
      <c r="O503">
        <f t="shared" si="355"/>
        <v>1777.88</v>
      </c>
      <c r="P503">
        <f t="shared" si="356"/>
        <v>101.04</v>
      </c>
      <c r="Q503">
        <f t="shared" si="357"/>
        <v>0</v>
      </c>
      <c r="R503">
        <f t="shared" si="358"/>
        <v>0</v>
      </c>
      <c r="S503">
        <f t="shared" si="359"/>
        <v>1676.84</v>
      </c>
      <c r="T503">
        <f t="shared" si="360"/>
        <v>0</v>
      </c>
      <c r="U503">
        <f t="shared" si="361"/>
        <v>5.48</v>
      </c>
      <c r="V503">
        <f t="shared" si="362"/>
        <v>0</v>
      </c>
      <c r="W503">
        <f t="shared" si="363"/>
        <v>0</v>
      </c>
      <c r="X503">
        <f t="shared" si="364"/>
        <v>1509.16</v>
      </c>
      <c r="Y503">
        <f t="shared" si="365"/>
        <v>721.04</v>
      </c>
      <c r="AA503">
        <v>53286460</v>
      </c>
      <c r="AB503">
        <f t="shared" si="366"/>
        <v>21.23</v>
      </c>
      <c r="AC503">
        <f t="shared" si="367"/>
        <v>4.34</v>
      </c>
      <c r="AD503">
        <f t="shared" si="368"/>
        <v>0</v>
      </c>
      <c r="AE503">
        <f t="shared" si="369"/>
        <v>0</v>
      </c>
      <c r="AF503">
        <f t="shared" si="370"/>
        <v>16.89</v>
      </c>
      <c r="AG503">
        <f t="shared" si="371"/>
        <v>0</v>
      </c>
      <c r="AH503">
        <f t="shared" si="372"/>
        <v>1.37</v>
      </c>
      <c r="AI503">
        <f t="shared" si="373"/>
        <v>0</v>
      </c>
      <c r="AJ503">
        <f t="shared" si="374"/>
        <v>0</v>
      </c>
      <c r="AK503">
        <v>21.23</v>
      </c>
      <c r="AL503">
        <v>4.34</v>
      </c>
      <c r="AM503">
        <v>0</v>
      </c>
      <c r="AN503">
        <v>0</v>
      </c>
      <c r="AO503">
        <v>16.89</v>
      </c>
      <c r="AP503">
        <v>0</v>
      </c>
      <c r="AQ503">
        <v>1.37</v>
      </c>
      <c r="AR503">
        <v>0</v>
      </c>
      <c r="AS503">
        <v>0</v>
      </c>
      <c r="AT503">
        <v>90</v>
      </c>
      <c r="AU503">
        <v>43</v>
      </c>
      <c r="AV503">
        <v>1</v>
      </c>
      <c r="AW503">
        <v>1</v>
      </c>
      <c r="AZ503">
        <v>1</v>
      </c>
      <c r="BA503">
        <v>24.82</v>
      </c>
      <c r="BB503">
        <v>1</v>
      </c>
      <c r="BC503">
        <v>5.82</v>
      </c>
      <c r="BD503" t="s">
        <v>3</v>
      </c>
      <c r="BE503" t="s">
        <v>3</v>
      </c>
      <c r="BF503" t="s">
        <v>3</v>
      </c>
      <c r="BG503" t="s">
        <v>3</v>
      </c>
      <c r="BH503">
        <v>0</v>
      </c>
      <c r="BI503">
        <v>2</v>
      </c>
      <c r="BJ503" t="s">
        <v>431</v>
      </c>
      <c r="BM503">
        <v>320</v>
      </c>
      <c r="BN503">
        <v>0</v>
      </c>
      <c r="BO503" t="s">
        <v>429</v>
      </c>
      <c r="BP503">
        <v>1</v>
      </c>
      <c r="BQ503">
        <v>40</v>
      </c>
      <c r="BR503">
        <v>0</v>
      </c>
      <c r="BS503">
        <v>24.82</v>
      </c>
      <c r="BT503">
        <v>1</v>
      </c>
      <c r="BU503">
        <v>1</v>
      </c>
      <c r="BV503">
        <v>1</v>
      </c>
      <c r="BW503">
        <v>1</v>
      </c>
      <c r="BX503">
        <v>1</v>
      </c>
      <c r="BY503" t="s">
        <v>3</v>
      </c>
      <c r="BZ503">
        <v>90</v>
      </c>
      <c r="CA503">
        <v>43</v>
      </c>
      <c r="CE503">
        <v>30</v>
      </c>
      <c r="CF503">
        <v>0</v>
      </c>
      <c r="CG503">
        <v>0</v>
      </c>
      <c r="CM503">
        <v>0</v>
      </c>
      <c r="CN503" t="s">
        <v>3</v>
      </c>
      <c r="CO503">
        <v>0</v>
      </c>
      <c r="CP503">
        <f t="shared" si="375"/>
        <v>1777.8799999999999</v>
      </c>
      <c r="CQ503">
        <f t="shared" si="376"/>
        <v>25.26</v>
      </c>
      <c r="CR503">
        <f t="shared" si="377"/>
        <v>0</v>
      </c>
      <c r="CS503">
        <f t="shared" si="378"/>
        <v>0</v>
      </c>
      <c r="CT503">
        <f t="shared" si="379"/>
        <v>419.21</v>
      </c>
      <c r="CU503">
        <f t="shared" si="380"/>
        <v>0</v>
      </c>
      <c r="CV503">
        <f t="shared" si="381"/>
        <v>1.37</v>
      </c>
      <c r="CW503">
        <f t="shared" si="382"/>
        <v>0</v>
      </c>
      <c r="CX503">
        <f t="shared" si="383"/>
        <v>0</v>
      </c>
      <c r="CY503">
        <f>S503*(BZ503/100)</f>
        <v>1509.1559999999999</v>
      </c>
      <c r="CZ503">
        <f>S503*(CA503/100)</f>
        <v>721.0412</v>
      </c>
      <c r="DC503" t="s">
        <v>3</v>
      </c>
      <c r="DD503" t="s">
        <v>3</v>
      </c>
      <c r="DE503" t="s">
        <v>3</v>
      </c>
      <c r="DF503" t="s">
        <v>3</v>
      </c>
      <c r="DG503" t="s">
        <v>3</v>
      </c>
      <c r="DH503" t="s">
        <v>3</v>
      </c>
      <c r="DI503" t="s">
        <v>3</v>
      </c>
      <c r="DJ503" t="s">
        <v>3</v>
      </c>
      <c r="DK503" t="s">
        <v>3</v>
      </c>
      <c r="DL503" t="s">
        <v>3</v>
      </c>
      <c r="DM503" t="s">
        <v>3</v>
      </c>
      <c r="DN503">
        <v>112</v>
      </c>
      <c r="DO503">
        <v>70</v>
      </c>
      <c r="DP503">
        <v>1</v>
      </c>
      <c r="DQ503">
        <v>1</v>
      </c>
      <c r="DU503">
        <v>1013</v>
      </c>
      <c r="DV503" t="s">
        <v>80</v>
      </c>
      <c r="DW503" t="s">
        <v>80</v>
      </c>
      <c r="DX503">
        <v>1</v>
      </c>
      <c r="EE503">
        <v>52538940</v>
      </c>
      <c r="EF503">
        <v>40</v>
      </c>
      <c r="EG503" t="s">
        <v>202</v>
      </c>
      <c r="EH503">
        <v>0</v>
      </c>
      <c r="EI503" t="s">
        <v>3</v>
      </c>
      <c r="EJ503">
        <v>2</v>
      </c>
      <c r="EK503">
        <v>320</v>
      </c>
      <c r="EL503" t="s">
        <v>432</v>
      </c>
      <c r="EM503" t="s">
        <v>433</v>
      </c>
      <c r="EO503" t="s">
        <v>3</v>
      </c>
      <c r="EQ503">
        <v>131072</v>
      </c>
      <c r="ER503">
        <v>21.23</v>
      </c>
      <c r="ES503">
        <v>4.34</v>
      </c>
      <c r="ET503">
        <v>0</v>
      </c>
      <c r="EU503">
        <v>0</v>
      </c>
      <c r="EV503">
        <v>16.89</v>
      </c>
      <c r="EW503">
        <v>1.37</v>
      </c>
      <c r="EX503">
        <v>0</v>
      </c>
      <c r="EY503">
        <v>0</v>
      </c>
      <c r="FQ503">
        <v>0</v>
      </c>
      <c r="FR503">
        <f t="shared" si="384"/>
        <v>0</v>
      </c>
      <c r="FS503">
        <v>0</v>
      </c>
      <c r="FX503">
        <v>112</v>
      </c>
      <c r="FY503">
        <v>70</v>
      </c>
      <c r="GA503" t="s">
        <v>3</v>
      </c>
      <c r="GD503">
        <v>0</v>
      </c>
      <c r="GF503">
        <v>424120246</v>
      </c>
      <c r="GG503">
        <v>2</v>
      </c>
      <c r="GH503">
        <v>1</v>
      </c>
      <c r="GI503">
        <v>2</v>
      </c>
      <c r="GJ503">
        <v>0</v>
      </c>
      <c r="GK503">
        <f>ROUND(R503*(S12)/100,2)</f>
        <v>0</v>
      </c>
      <c r="GL503">
        <f t="shared" si="385"/>
        <v>0</v>
      </c>
      <c r="GM503">
        <f t="shared" si="386"/>
        <v>4008.08</v>
      </c>
      <c r="GN503">
        <f t="shared" si="387"/>
        <v>0</v>
      </c>
      <c r="GO503">
        <f t="shared" si="388"/>
        <v>4008.08</v>
      </c>
      <c r="GP503">
        <f t="shared" si="389"/>
        <v>0</v>
      </c>
      <c r="GR503">
        <v>0</v>
      </c>
      <c r="GS503">
        <v>3</v>
      </c>
      <c r="GT503">
        <v>0</v>
      </c>
      <c r="GU503" t="s">
        <v>3</v>
      </c>
      <c r="GV503">
        <f t="shared" si="390"/>
        <v>0</v>
      </c>
      <c r="GW503">
        <v>1</v>
      </c>
      <c r="GX503">
        <f t="shared" si="391"/>
        <v>0</v>
      </c>
      <c r="HA503">
        <v>0</v>
      </c>
      <c r="HB503">
        <v>0</v>
      </c>
      <c r="HC503">
        <f t="shared" si="392"/>
        <v>0</v>
      </c>
      <c r="HE503" t="s">
        <v>3</v>
      </c>
      <c r="HF503" t="s">
        <v>3</v>
      </c>
      <c r="IK503">
        <v>0</v>
      </c>
    </row>
    <row r="504" spans="1:245" x14ac:dyDescent="0.2">
      <c r="A504">
        <v>17</v>
      </c>
      <c r="B504">
        <v>1</v>
      </c>
      <c r="E504" t="s">
        <v>434</v>
      </c>
      <c r="F504" t="s">
        <v>435</v>
      </c>
      <c r="G504" t="s">
        <v>436</v>
      </c>
      <c r="H504" t="s">
        <v>437</v>
      </c>
      <c r="I504">
        <v>4</v>
      </c>
      <c r="J504">
        <v>0</v>
      </c>
      <c r="O504">
        <f t="shared" si="355"/>
        <v>1029.5999999999999</v>
      </c>
      <c r="P504">
        <f t="shared" si="356"/>
        <v>1029.5999999999999</v>
      </c>
      <c r="Q504">
        <f t="shared" si="357"/>
        <v>0</v>
      </c>
      <c r="R504">
        <f t="shared" si="358"/>
        <v>0</v>
      </c>
      <c r="S504">
        <f t="shared" si="359"/>
        <v>0</v>
      </c>
      <c r="T504">
        <f t="shared" si="360"/>
        <v>0</v>
      </c>
      <c r="U504">
        <f t="shared" si="361"/>
        <v>0</v>
      </c>
      <c r="V504">
        <f t="shared" si="362"/>
        <v>0</v>
      </c>
      <c r="W504">
        <f t="shared" si="363"/>
        <v>0</v>
      </c>
      <c r="X504">
        <f t="shared" si="364"/>
        <v>0</v>
      </c>
      <c r="Y504">
        <f t="shared" si="365"/>
        <v>0</v>
      </c>
      <c r="AA504">
        <v>53286459</v>
      </c>
      <c r="AB504">
        <f t="shared" si="366"/>
        <v>257.39999999999998</v>
      </c>
      <c r="AC504">
        <f t="shared" si="367"/>
        <v>257.39999999999998</v>
      </c>
      <c r="AD504">
        <f t="shared" si="368"/>
        <v>0</v>
      </c>
      <c r="AE504">
        <f t="shared" si="369"/>
        <v>0</v>
      </c>
      <c r="AF504">
        <f t="shared" si="370"/>
        <v>0</v>
      </c>
      <c r="AG504">
        <f t="shared" si="371"/>
        <v>0</v>
      </c>
      <c r="AH504">
        <f t="shared" si="372"/>
        <v>0</v>
      </c>
      <c r="AI504">
        <f t="shared" si="373"/>
        <v>0</v>
      </c>
      <c r="AJ504">
        <f t="shared" si="374"/>
        <v>0</v>
      </c>
      <c r="AK504">
        <v>257.39999999999998</v>
      </c>
      <c r="AL504">
        <v>257.39999999999998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1</v>
      </c>
      <c r="AW504">
        <v>1</v>
      </c>
      <c r="AZ504">
        <v>1</v>
      </c>
      <c r="BA504">
        <v>1</v>
      </c>
      <c r="BB504">
        <v>1</v>
      </c>
      <c r="BC504">
        <v>1</v>
      </c>
      <c r="BD504" t="s">
        <v>3</v>
      </c>
      <c r="BE504" t="s">
        <v>3</v>
      </c>
      <c r="BF504" t="s">
        <v>3</v>
      </c>
      <c r="BG504" t="s">
        <v>3</v>
      </c>
      <c r="BH504">
        <v>3</v>
      </c>
      <c r="BI504">
        <v>2</v>
      </c>
      <c r="BJ504" t="s">
        <v>438</v>
      </c>
      <c r="BM504">
        <v>1618</v>
      </c>
      <c r="BN504">
        <v>0</v>
      </c>
      <c r="BO504" t="s">
        <v>3</v>
      </c>
      <c r="BP504">
        <v>0</v>
      </c>
      <c r="BQ504">
        <v>201</v>
      </c>
      <c r="BR504">
        <v>0</v>
      </c>
      <c r="BS504">
        <v>1</v>
      </c>
      <c r="BT504">
        <v>1</v>
      </c>
      <c r="BU504">
        <v>1</v>
      </c>
      <c r="BV504">
        <v>1</v>
      </c>
      <c r="BW504">
        <v>1</v>
      </c>
      <c r="BX504">
        <v>1</v>
      </c>
      <c r="BY504" t="s">
        <v>3</v>
      </c>
      <c r="BZ504">
        <v>0</v>
      </c>
      <c r="CA504">
        <v>0</v>
      </c>
      <c r="CE504">
        <v>30</v>
      </c>
      <c r="CF504">
        <v>0</v>
      </c>
      <c r="CG504">
        <v>0</v>
      </c>
      <c r="CM504">
        <v>0</v>
      </c>
      <c r="CN504" t="s">
        <v>3</v>
      </c>
      <c r="CO504">
        <v>0</v>
      </c>
      <c r="CP504">
        <f t="shared" si="375"/>
        <v>1029.5999999999999</v>
      </c>
      <c r="CQ504">
        <f t="shared" si="376"/>
        <v>257.39999999999998</v>
      </c>
      <c r="CR504">
        <f t="shared" si="377"/>
        <v>0</v>
      </c>
      <c r="CS504">
        <f t="shared" si="378"/>
        <v>0</v>
      </c>
      <c r="CT504">
        <f t="shared" si="379"/>
        <v>0</v>
      </c>
      <c r="CU504">
        <f t="shared" si="380"/>
        <v>0</v>
      </c>
      <c r="CV504">
        <f t="shared" si="381"/>
        <v>0</v>
      </c>
      <c r="CW504">
        <f t="shared" si="382"/>
        <v>0</v>
      </c>
      <c r="CX504">
        <f t="shared" si="383"/>
        <v>0</v>
      </c>
      <c r="CY504">
        <f>((S504*BZ504)/100)</f>
        <v>0</v>
      </c>
      <c r="CZ504">
        <f>((S504*CA504)/100)</f>
        <v>0</v>
      </c>
      <c r="DC504" t="s">
        <v>3</v>
      </c>
      <c r="DD504" t="s">
        <v>3</v>
      </c>
      <c r="DE504" t="s">
        <v>3</v>
      </c>
      <c r="DF504" t="s">
        <v>3</v>
      </c>
      <c r="DG504" t="s">
        <v>3</v>
      </c>
      <c r="DH504" t="s">
        <v>3</v>
      </c>
      <c r="DI504" t="s">
        <v>3</v>
      </c>
      <c r="DJ504" t="s">
        <v>3</v>
      </c>
      <c r="DK504" t="s">
        <v>3</v>
      </c>
      <c r="DL504" t="s">
        <v>3</v>
      </c>
      <c r="DM504" t="s">
        <v>3</v>
      </c>
      <c r="DN504">
        <v>0</v>
      </c>
      <c r="DO504">
        <v>0</v>
      </c>
      <c r="DP504">
        <v>1</v>
      </c>
      <c r="DQ504">
        <v>1</v>
      </c>
      <c r="DU504">
        <v>1013</v>
      </c>
      <c r="DV504" t="s">
        <v>437</v>
      </c>
      <c r="DW504" t="s">
        <v>437</v>
      </c>
      <c r="DX504">
        <v>1</v>
      </c>
      <c r="EE504">
        <v>52540238</v>
      </c>
      <c r="EF504">
        <v>201</v>
      </c>
      <c r="EG504" t="s">
        <v>237</v>
      </c>
      <c r="EH504">
        <v>0</v>
      </c>
      <c r="EI504" t="s">
        <v>3</v>
      </c>
      <c r="EJ504">
        <v>2</v>
      </c>
      <c r="EK504">
        <v>1618</v>
      </c>
      <c r="EL504" t="s">
        <v>238</v>
      </c>
      <c r="EM504" t="s">
        <v>239</v>
      </c>
      <c r="EO504" t="s">
        <v>3</v>
      </c>
      <c r="EQ504">
        <v>131072</v>
      </c>
      <c r="ER504">
        <v>257.39999999999998</v>
      </c>
      <c r="ES504">
        <v>257.39999999999998</v>
      </c>
      <c r="ET504">
        <v>0</v>
      </c>
      <c r="EU504">
        <v>0</v>
      </c>
      <c r="EV504">
        <v>0</v>
      </c>
      <c r="EW504">
        <v>0</v>
      </c>
      <c r="EX504">
        <v>0</v>
      </c>
      <c r="EY504">
        <v>0</v>
      </c>
      <c r="FQ504">
        <v>0</v>
      </c>
      <c r="FR504">
        <f t="shared" si="384"/>
        <v>0</v>
      </c>
      <c r="FS504">
        <v>0</v>
      </c>
      <c r="FX504">
        <v>0</v>
      </c>
      <c r="FY504">
        <v>0</v>
      </c>
      <c r="GA504" t="s">
        <v>3</v>
      </c>
      <c r="GD504">
        <v>0</v>
      </c>
      <c r="GF504">
        <v>-485485880</v>
      </c>
      <c r="GG504">
        <v>2</v>
      </c>
      <c r="GH504">
        <v>1</v>
      </c>
      <c r="GI504">
        <v>-2</v>
      </c>
      <c r="GJ504">
        <v>0</v>
      </c>
      <c r="GK504">
        <f>ROUND(R504*(R12)/100,2)</f>
        <v>0</v>
      </c>
      <c r="GL504">
        <f t="shared" si="385"/>
        <v>0</v>
      </c>
      <c r="GM504">
        <f t="shared" si="386"/>
        <v>1029.5999999999999</v>
      </c>
      <c r="GN504">
        <f t="shared" si="387"/>
        <v>0</v>
      </c>
      <c r="GO504">
        <f t="shared" si="388"/>
        <v>1029.5999999999999</v>
      </c>
      <c r="GP504">
        <f t="shared" si="389"/>
        <v>0</v>
      </c>
      <c r="GR504">
        <v>0</v>
      </c>
      <c r="GS504">
        <v>0</v>
      </c>
      <c r="GT504">
        <v>0</v>
      </c>
      <c r="GU504" t="s">
        <v>3</v>
      </c>
      <c r="GV504">
        <f t="shared" si="390"/>
        <v>0</v>
      </c>
      <c r="GW504">
        <v>1</v>
      </c>
      <c r="GX504">
        <f t="shared" si="391"/>
        <v>0</v>
      </c>
      <c r="HA504">
        <v>0</v>
      </c>
      <c r="HB504">
        <v>0</v>
      </c>
      <c r="HC504">
        <f t="shared" si="392"/>
        <v>0</v>
      </c>
      <c r="HE504" t="s">
        <v>3</v>
      </c>
      <c r="HF504" t="s">
        <v>3</v>
      </c>
      <c r="IK504">
        <v>0</v>
      </c>
    </row>
    <row r="505" spans="1:245" x14ac:dyDescent="0.2">
      <c r="A505">
        <v>17</v>
      </c>
      <c r="B505">
        <v>1</v>
      </c>
      <c r="E505" t="s">
        <v>434</v>
      </c>
      <c r="F505" t="s">
        <v>435</v>
      </c>
      <c r="G505" t="s">
        <v>436</v>
      </c>
      <c r="H505" t="s">
        <v>437</v>
      </c>
      <c r="I505">
        <v>4</v>
      </c>
      <c r="J505">
        <v>0</v>
      </c>
      <c r="O505">
        <f t="shared" si="355"/>
        <v>2471.04</v>
      </c>
      <c r="P505">
        <f t="shared" si="356"/>
        <v>2471.04</v>
      </c>
      <c r="Q505">
        <f t="shared" si="357"/>
        <v>0</v>
      </c>
      <c r="R505">
        <f t="shared" si="358"/>
        <v>0</v>
      </c>
      <c r="S505">
        <f t="shared" si="359"/>
        <v>0</v>
      </c>
      <c r="T505">
        <f t="shared" si="360"/>
        <v>0</v>
      </c>
      <c r="U505">
        <f t="shared" si="361"/>
        <v>0</v>
      </c>
      <c r="V505">
        <f t="shared" si="362"/>
        <v>0</v>
      </c>
      <c r="W505">
        <f t="shared" si="363"/>
        <v>0</v>
      </c>
      <c r="X505">
        <f t="shared" si="364"/>
        <v>0</v>
      </c>
      <c r="Y505">
        <f t="shared" si="365"/>
        <v>0</v>
      </c>
      <c r="AA505">
        <v>53286460</v>
      </c>
      <c r="AB505">
        <f t="shared" si="366"/>
        <v>257.39999999999998</v>
      </c>
      <c r="AC505">
        <f t="shared" si="367"/>
        <v>257.39999999999998</v>
      </c>
      <c r="AD505">
        <f t="shared" si="368"/>
        <v>0</v>
      </c>
      <c r="AE505">
        <f t="shared" si="369"/>
        <v>0</v>
      </c>
      <c r="AF505">
        <f t="shared" si="370"/>
        <v>0</v>
      </c>
      <c r="AG505">
        <f t="shared" si="371"/>
        <v>0</v>
      </c>
      <c r="AH505">
        <f t="shared" si="372"/>
        <v>0</v>
      </c>
      <c r="AI505">
        <f t="shared" si="373"/>
        <v>0</v>
      </c>
      <c r="AJ505">
        <f t="shared" si="374"/>
        <v>0</v>
      </c>
      <c r="AK505">
        <v>257.39999999999998</v>
      </c>
      <c r="AL505">
        <v>257.39999999999998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1</v>
      </c>
      <c r="AW505">
        <v>1</v>
      </c>
      <c r="AZ505">
        <v>1</v>
      </c>
      <c r="BA505">
        <v>1</v>
      </c>
      <c r="BB505">
        <v>1</v>
      </c>
      <c r="BC505">
        <v>2.4</v>
      </c>
      <c r="BD505" t="s">
        <v>3</v>
      </c>
      <c r="BE505" t="s">
        <v>3</v>
      </c>
      <c r="BF505" t="s">
        <v>3</v>
      </c>
      <c r="BG505" t="s">
        <v>3</v>
      </c>
      <c r="BH505">
        <v>3</v>
      </c>
      <c r="BI505">
        <v>2</v>
      </c>
      <c r="BJ505" t="s">
        <v>438</v>
      </c>
      <c r="BM505">
        <v>1618</v>
      </c>
      <c r="BN505">
        <v>0</v>
      </c>
      <c r="BO505" t="s">
        <v>435</v>
      </c>
      <c r="BP505">
        <v>1</v>
      </c>
      <c r="BQ505">
        <v>201</v>
      </c>
      <c r="BR505">
        <v>0</v>
      </c>
      <c r="BS505">
        <v>1</v>
      </c>
      <c r="BT505">
        <v>1</v>
      </c>
      <c r="BU505">
        <v>1</v>
      </c>
      <c r="BV505">
        <v>1</v>
      </c>
      <c r="BW505">
        <v>1</v>
      </c>
      <c r="BX505">
        <v>1</v>
      </c>
      <c r="BY505" t="s">
        <v>3</v>
      </c>
      <c r="BZ505">
        <v>0</v>
      </c>
      <c r="CA505">
        <v>0</v>
      </c>
      <c r="CE505">
        <v>30</v>
      </c>
      <c r="CF505">
        <v>0</v>
      </c>
      <c r="CG505">
        <v>0</v>
      </c>
      <c r="CM505">
        <v>0</v>
      </c>
      <c r="CN505" t="s">
        <v>3</v>
      </c>
      <c r="CO505">
        <v>0</v>
      </c>
      <c r="CP505">
        <f t="shared" si="375"/>
        <v>2471.04</v>
      </c>
      <c r="CQ505">
        <f t="shared" si="376"/>
        <v>617.76</v>
      </c>
      <c r="CR505">
        <f t="shared" si="377"/>
        <v>0</v>
      </c>
      <c r="CS505">
        <f t="shared" si="378"/>
        <v>0</v>
      </c>
      <c r="CT505">
        <f t="shared" si="379"/>
        <v>0</v>
      </c>
      <c r="CU505">
        <f t="shared" si="380"/>
        <v>0</v>
      </c>
      <c r="CV505">
        <f t="shared" si="381"/>
        <v>0</v>
      </c>
      <c r="CW505">
        <f t="shared" si="382"/>
        <v>0</v>
      </c>
      <c r="CX505">
        <f t="shared" si="383"/>
        <v>0</v>
      </c>
      <c r="CY505">
        <f>S505*(BZ505/100)</f>
        <v>0</v>
      </c>
      <c r="CZ505">
        <f>S505*(CA505/100)</f>
        <v>0</v>
      </c>
      <c r="DC505" t="s">
        <v>3</v>
      </c>
      <c r="DD505" t="s">
        <v>3</v>
      </c>
      <c r="DE505" t="s">
        <v>3</v>
      </c>
      <c r="DF505" t="s">
        <v>3</v>
      </c>
      <c r="DG505" t="s">
        <v>3</v>
      </c>
      <c r="DH505" t="s">
        <v>3</v>
      </c>
      <c r="DI505" t="s">
        <v>3</v>
      </c>
      <c r="DJ505" t="s">
        <v>3</v>
      </c>
      <c r="DK505" t="s">
        <v>3</v>
      </c>
      <c r="DL505" t="s">
        <v>3</v>
      </c>
      <c r="DM505" t="s">
        <v>3</v>
      </c>
      <c r="DN505">
        <v>0</v>
      </c>
      <c r="DO505">
        <v>0</v>
      </c>
      <c r="DP505">
        <v>1</v>
      </c>
      <c r="DQ505">
        <v>1</v>
      </c>
      <c r="DU505">
        <v>1013</v>
      </c>
      <c r="DV505" t="s">
        <v>437</v>
      </c>
      <c r="DW505" t="s">
        <v>437</v>
      </c>
      <c r="DX505">
        <v>1</v>
      </c>
      <c r="EE505">
        <v>52540238</v>
      </c>
      <c r="EF505">
        <v>201</v>
      </c>
      <c r="EG505" t="s">
        <v>237</v>
      </c>
      <c r="EH505">
        <v>0</v>
      </c>
      <c r="EI505" t="s">
        <v>3</v>
      </c>
      <c r="EJ505">
        <v>2</v>
      </c>
      <c r="EK505">
        <v>1618</v>
      </c>
      <c r="EL505" t="s">
        <v>238</v>
      </c>
      <c r="EM505" t="s">
        <v>239</v>
      </c>
      <c r="EO505" t="s">
        <v>3</v>
      </c>
      <c r="EQ505">
        <v>131072</v>
      </c>
      <c r="ER505">
        <v>257.39999999999998</v>
      </c>
      <c r="ES505">
        <v>257.39999999999998</v>
      </c>
      <c r="ET505">
        <v>0</v>
      </c>
      <c r="EU505">
        <v>0</v>
      </c>
      <c r="EV505">
        <v>0</v>
      </c>
      <c r="EW505">
        <v>0</v>
      </c>
      <c r="EX505">
        <v>0</v>
      </c>
      <c r="EY505">
        <v>0</v>
      </c>
      <c r="FQ505">
        <v>0</v>
      </c>
      <c r="FR505">
        <f t="shared" si="384"/>
        <v>0</v>
      </c>
      <c r="FS505">
        <v>0</v>
      </c>
      <c r="FX505">
        <v>0</v>
      </c>
      <c r="FY505">
        <v>0</v>
      </c>
      <c r="GA505" t="s">
        <v>3</v>
      </c>
      <c r="GD505">
        <v>0</v>
      </c>
      <c r="GF505">
        <v>-485485880</v>
      </c>
      <c r="GG505">
        <v>2</v>
      </c>
      <c r="GH505">
        <v>1</v>
      </c>
      <c r="GI505">
        <v>2</v>
      </c>
      <c r="GJ505">
        <v>0</v>
      </c>
      <c r="GK505">
        <f>ROUND(R505*(S12)/100,2)</f>
        <v>0</v>
      </c>
      <c r="GL505">
        <f t="shared" si="385"/>
        <v>0</v>
      </c>
      <c r="GM505">
        <f t="shared" si="386"/>
        <v>2471.04</v>
      </c>
      <c r="GN505">
        <f t="shared" si="387"/>
        <v>0</v>
      </c>
      <c r="GO505">
        <f t="shared" si="388"/>
        <v>2471.04</v>
      </c>
      <c r="GP505">
        <f t="shared" si="389"/>
        <v>0</v>
      </c>
      <c r="GR505">
        <v>0</v>
      </c>
      <c r="GS505">
        <v>3</v>
      </c>
      <c r="GT505">
        <v>0</v>
      </c>
      <c r="GU505" t="s">
        <v>3</v>
      </c>
      <c r="GV505">
        <f t="shared" si="390"/>
        <v>0</v>
      </c>
      <c r="GW505">
        <v>1</v>
      </c>
      <c r="GX505">
        <f t="shared" si="391"/>
        <v>0</v>
      </c>
      <c r="HA505">
        <v>0</v>
      </c>
      <c r="HB505">
        <v>0</v>
      </c>
      <c r="HC505">
        <f t="shared" si="392"/>
        <v>0</v>
      </c>
      <c r="HE505" t="s">
        <v>3</v>
      </c>
      <c r="HF505" t="s">
        <v>3</v>
      </c>
      <c r="IK505">
        <v>0</v>
      </c>
    </row>
    <row r="506" spans="1:245" x14ac:dyDescent="0.2">
      <c r="A506">
        <v>17</v>
      </c>
      <c r="B506">
        <v>1</v>
      </c>
      <c r="C506">
        <f>ROW(SmtRes!A299)</f>
        <v>299</v>
      </c>
      <c r="D506">
        <f>ROW(EtalonRes!A290)</f>
        <v>290</v>
      </c>
      <c r="E506" t="s">
        <v>439</v>
      </c>
      <c r="F506" t="s">
        <v>440</v>
      </c>
      <c r="G506" t="s">
        <v>441</v>
      </c>
      <c r="H506" t="s">
        <v>442</v>
      </c>
      <c r="I506">
        <v>0.04</v>
      </c>
      <c r="J506">
        <v>0</v>
      </c>
      <c r="O506">
        <f t="shared" si="355"/>
        <v>135.25</v>
      </c>
      <c r="P506">
        <f t="shared" si="356"/>
        <v>20.78</v>
      </c>
      <c r="Q506">
        <f t="shared" si="357"/>
        <v>28.61</v>
      </c>
      <c r="R506">
        <f t="shared" si="358"/>
        <v>2.48</v>
      </c>
      <c r="S506">
        <f t="shared" si="359"/>
        <v>85.86</v>
      </c>
      <c r="T506">
        <f t="shared" si="360"/>
        <v>0</v>
      </c>
      <c r="U506">
        <f t="shared" si="361"/>
        <v>6.2355999999999998</v>
      </c>
      <c r="V506">
        <f t="shared" si="362"/>
        <v>0</v>
      </c>
      <c r="W506">
        <f t="shared" si="363"/>
        <v>0</v>
      </c>
      <c r="X506">
        <f t="shared" si="364"/>
        <v>96.16</v>
      </c>
      <c r="Y506">
        <f t="shared" si="365"/>
        <v>60.1</v>
      </c>
      <c r="AA506">
        <v>53286459</v>
      </c>
      <c r="AB506">
        <f t="shared" si="366"/>
        <v>3381.13</v>
      </c>
      <c r="AC506">
        <f t="shared" si="367"/>
        <v>519.45000000000005</v>
      </c>
      <c r="AD506">
        <f t="shared" si="368"/>
        <v>715.22</v>
      </c>
      <c r="AE506">
        <f t="shared" si="369"/>
        <v>62.01</v>
      </c>
      <c r="AF506">
        <f t="shared" si="370"/>
        <v>2146.46</v>
      </c>
      <c r="AG506">
        <f t="shared" si="371"/>
        <v>0</v>
      </c>
      <c r="AH506">
        <f t="shared" si="372"/>
        <v>155.88999999999999</v>
      </c>
      <c r="AI506">
        <f t="shared" si="373"/>
        <v>0</v>
      </c>
      <c r="AJ506">
        <f t="shared" si="374"/>
        <v>0</v>
      </c>
      <c r="AK506">
        <v>3381.13</v>
      </c>
      <c r="AL506">
        <v>519.45000000000005</v>
      </c>
      <c r="AM506">
        <v>715.22</v>
      </c>
      <c r="AN506">
        <v>62.01</v>
      </c>
      <c r="AO506">
        <v>2146.46</v>
      </c>
      <c r="AP506">
        <v>0</v>
      </c>
      <c r="AQ506">
        <v>155.88999999999999</v>
      </c>
      <c r="AR506">
        <v>0</v>
      </c>
      <c r="AS506">
        <v>0</v>
      </c>
      <c r="AT506">
        <v>112</v>
      </c>
      <c r="AU506">
        <v>70</v>
      </c>
      <c r="AV506">
        <v>1</v>
      </c>
      <c r="AW506">
        <v>1</v>
      </c>
      <c r="AZ506">
        <v>1</v>
      </c>
      <c r="BA506">
        <v>1</v>
      </c>
      <c r="BB506">
        <v>1</v>
      </c>
      <c r="BC506">
        <v>1</v>
      </c>
      <c r="BD506" t="s">
        <v>3</v>
      </c>
      <c r="BE506" t="s">
        <v>3</v>
      </c>
      <c r="BF506" t="s">
        <v>3</v>
      </c>
      <c r="BG506" t="s">
        <v>3</v>
      </c>
      <c r="BH506">
        <v>0</v>
      </c>
      <c r="BI506">
        <v>2</v>
      </c>
      <c r="BJ506" t="s">
        <v>443</v>
      </c>
      <c r="BM506">
        <v>1608</v>
      </c>
      <c r="BN506">
        <v>0</v>
      </c>
      <c r="BO506" t="s">
        <v>3</v>
      </c>
      <c r="BP506">
        <v>0</v>
      </c>
      <c r="BQ506">
        <v>40</v>
      </c>
      <c r="BR506">
        <v>0</v>
      </c>
      <c r="BS506">
        <v>1</v>
      </c>
      <c r="BT506">
        <v>1</v>
      </c>
      <c r="BU506">
        <v>1</v>
      </c>
      <c r="BV506">
        <v>1</v>
      </c>
      <c r="BW506">
        <v>1</v>
      </c>
      <c r="BX506">
        <v>1</v>
      </c>
      <c r="BY506" t="s">
        <v>3</v>
      </c>
      <c r="BZ506">
        <v>112</v>
      </c>
      <c r="CA506">
        <v>70</v>
      </c>
      <c r="CE506">
        <v>30</v>
      </c>
      <c r="CF506">
        <v>0</v>
      </c>
      <c r="CG506">
        <v>0</v>
      </c>
      <c r="CM506">
        <v>0</v>
      </c>
      <c r="CN506" t="s">
        <v>3</v>
      </c>
      <c r="CO506">
        <v>0</v>
      </c>
      <c r="CP506">
        <f t="shared" si="375"/>
        <v>135.25</v>
      </c>
      <c r="CQ506">
        <f t="shared" si="376"/>
        <v>519.45000000000005</v>
      </c>
      <c r="CR506">
        <f t="shared" si="377"/>
        <v>715.22</v>
      </c>
      <c r="CS506">
        <f t="shared" si="378"/>
        <v>62.01</v>
      </c>
      <c r="CT506">
        <f t="shared" si="379"/>
        <v>2146.46</v>
      </c>
      <c r="CU506">
        <f t="shared" si="380"/>
        <v>0</v>
      </c>
      <c r="CV506">
        <f t="shared" si="381"/>
        <v>155.88999999999999</v>
      </c>
      <c r="CW506">
        <f t="shared" si="382"/>
        <v>0</v>
      </c>
      <c r="CX506">
        <f t="shared" si="383"/>
        <v>0</v>
      </c>
      <c r="CY506">
        <f>((S506*BZ506)/100)</f>
        <v>96.163200000000003</v>
      </c>
      <c r="CZ506">
        <f>((S506*CA506)/100)</f>
        <v>60.101999999999997</v>
      </c>
      <c r="DC506" t="s">
        <v>3</v>
      </c>
      <c r="DD506" t="s">
        <v>3</v>
      </c>
      <c r="DE506" t="s">
        <v>3</v>
      </c>
      <c r="DF506" t="s">
        <v>3</v>
      </c>
      <c r="DG506" t="s">
        <v>3</v>
      </c>
      <c r="DH506" t="s">
        <v>3</v>
      </c>
      <c r="DI506" t="s">
        <v>3</v>
      </c>
      <c r="DJ506" t="s">
        <v>3</v>
      </c>
      <c r="DK506" t="s">
        <v>3</v>
      </c>
      <c r="DL506" t="s">
        <v>3</v>
      </c>
      <c r="DM506" t="s">
        <v>3</v>
      </c>
      <c r="DN506">
        <v>0</v>
      </c>
      <c r="DO506">
        <v>0</v>
      </c>
      <c r="DP506">
        <v>1</v>
      </c>
      <c r="DQ506">
        <v>1</v>
      </c>
      <c r="DU506">
        <v>1013</v>
      </c>
      <c r="DV506" t="s">
        <v>442</v>
      </c>
      <c r="DW506" t="s">
        <v>442</v>
      </c>
      <c r="DX506">
        <v>1</v>
      </c>
      <c r="EE506">
        <v>52540228</v>
      </c>
      <c r="EF506">
        <v>40</v>
      </c>
      <c r="EG506" t="s">
        <v>202</v>
      </c>
      <c r="EH506">
        <v>0</v>
      </c>
      <c r="EI506" t="s">
        <v>3</v>
      </c>
      <c r="EJ506">
        <v>2</v>
      </c>
      <c r="EK506">
        <v>1608</v>
      </c>
      <c r="EL506" t="s">
        <v>444</v>
      </c>
      <c r="EM506" t="s">
        <v>445</v>
      </c>
      <c r="EO506" t="s">
        <v>3</v>
      </c>
      <c r="EQ506">
        <v>131072</v>
      </c>
      <c r="ER506">
        <v>3381.13</v>
      </c>
      <c r="ES506">
        <v>519.45000000000005</v>
      </c>
      <c r="ET506">
        <v>715.22</v>
      </c>
      <c r="EU506">
        <v>62.01</v>
      </c>
      <c r="EV506">
        <v>2146.46</v>
      </c>
      <c r="EW506">
        <v>155.88999999999999</v>
      </c>
      <c r="EX506">
        <v>0</v>
      </c>
      <c r="EY506">
        <v>0</v>
      </c>
      <c r="FQ506">
        <v>0</v>
      </c>
      <c r="FR506">
        <f t="shared" si="384"/>
        <v>0</v>
      </c>
      <c r="FS506">
        <v>0</v>
      </c>
      <c r="FX506">
        <v>112</v>
      </c>
      <c r="FY506">
        <v>70</v>
      </c>
      <c r="GA506" t="s">
        <v>3</v>
      </c>
      <c r="GD506">
        <v>0</v>
      </c>
      <c r="GF506">
        <v>1031233031</v>
      </c>
      <c r="GG506">
        <v>2</v>
      </c>
      <c r="GH506">
        <v>1</v>
      </c>
      <c r="GI506">
        <v>-2</v>
      </c>
      <c r="GJ506">
        <v>0</v>
      </c>
      <c r="GK506">
        <f>ROUND(R506*(R12)/100,2)</f>
        <v>4.34</v>
      </c>
      <c r="GL506">
        <f t="shared" si="385"/>
        <v>0</v>
      </c>
      <c r="GM506">
        <f t="shared" si="386"/>
        <v>295.85000000000002</v>
      </c>
      <c r="GN506">
        <f t="shared" si="387"/>
        <v>0</v>
      </c>
      <c r="GO506">
        <f t="shared" si="388"/>
        <v>295.85000000000002</v>
      </c>
      <c r="GP506">
        <f t="shared" si="389"/>
        <v>0</v>
      </c>
      <c r="GR506">
        <v>0</v>
      </c>
      <c r="GS506">
        <v>0</v>
      </c>
      <c r="GT506">
        <v>0</v>
      </c>
      <c r="GU506" t="s">
        <v>3</v>
      </c>
      <c r="GV506">
        <f t="shared" si="390"/>
        <v>0</v>
      </c>
      <c r="GW506">
        <v>1</v>
      </c>
      <c r="GX506">
        <f t="shared" si="391"/>
        <v>0</v>
      </c>
      <c r="HA506">
        <v>0</v>
      </c>
      <c r="HB506">
        <v>0</v>
      </c>
      <c r="HC506">
        <f t="shared" si="392"/>
        <v>0</v>
      </c>
      <c r="HE506" t="s">
        <v>3</v>
      </c>
      <c r="HF506" t="s">
        <v>3</v>
      </c>
      <c r="IK506">
        <v>0</v>
      </c>
    </row>
    <row r="507" spans="1:245" x14ac:dyDescent="0.2">
      <c r="A507">
        <v>17</v>
      </c>
      <c r="B507">
        <v>1</v>
      </c>
      <c r="C507">
        <f>ROW(SmtRes!A300)</f>
        <v>300</v>
      </c>
      <c r="D507">
        <f>ROW(EtalonRes!A292)</f>
        <v>292</v>
      </c>
      <c r="E507" t="s">
        <v>439</v>
      </c>
      <c r="F507" t="s">
        <v>440</v>
      </c>
      <c r="G507" t="s">
        <v>441</v>
      </c>
      <c r="H507" t="s">
        <v>442</v>
      </c>
      <c r="I507">
        <v>0.04</v>
      </c>
      <c r="J507">
        <v>0</v>
      </c>
      <c r="O507">
        <f t="shared" si="355"/>
        <v>2463.42</v>
      </c>
      <c r="P507">
        <f t="shared" si="356"/>
        <v>120.94</v>
      </c>
      <c r="Q507">
        <f t="shared" si="357"/>
        <v>211.43</v>
      </c>
      <c r="R507">
        <f t="shared" si="358"/>
        <v>61.55</v>
      </c>
      <c r="S507">
        <f t="shared" si="359"/>
        <v>2131.0500000000002</v>
      </c>
      <c r="T507">
        <f t="shared" si="360"/>
        <v>0</v>
      </c>
      <c r="U507">
        <f t="shared" si="361"/>
        <v>6.2355999999999998</v>
      </c>
      <c r="V507">
        <f t="shared" si="362"/>
        <v>0</v>
      </c>
      <c r="W507">
        <f t="shared" si="363"/>
        <v>0</v>
      </c>
      <c r="X507">
        <f t="shared" si="364"/>
        <v>1917.95</v>
      </c>
      <c r="Y507">
        <f t="shared" si="365"/>
        <v>916.35</v>
      </c>
      <c r="AA507">
        <v>53286460</v>
      </c>
      <c r="AB507">
        <f t="shared" si="366"/>
        <v>3381.13</v>
      </c>
      <c r="AC507">
        <f t="shared" si="367"/>
        <v>519.45000000000005</v>
      </c>
      <c r="AD507">
        <f t="shared" si="368"/>
        <v>715.22</v>
      </c>
      <c r="AE507">
        <f t="shared" si="369"/>
        <v>62.01</v>
      </c>
      <c r="AF507">
        <f t="shared" si="370"/>
        <v>2146.46</v>
      </c>
      <c r="AG507">
        <f t="shared" si="371"/>
        <v>0</v>
      </c>
      <c r="AH507">
        <f t="shared" si="372"/>
        <v>155.88999999999999</v>
      </c>
      <c r="AI507">
        <f t="shared" si="373"/>
        <v>0</v>
      </c>
      <c r="AJ507">
        <f t="shared" si="374"/>
        <v>0</v>
      </c>
      <c r="AK507">
        <v>3381.13</v>
      </c>
      <c r="AL507">
        <v>519.45000000000005</v>
      </c>
      <c r="AM507">
        <v>715.22</v>
      </c>
      <c r="AN507">
        <v>62.01</v>
      </c>
      <c r="AO507">
        <v>2146.46</v>
      </c>
      <c r="AP507">
        <v>0</v>
      </c>
      <c r="AQ507">
        <v>155.88999999999999</v>
      </c>
      <c r="AR507">
        <v>0</v>
      </c>
      <c r="AS507">
        <v>0</v>
      </c>
      <c r="AT507">
        <v>90</v>
      </c>
      <c r="AU507">
        <v>43</v>
      </c>
      <c r="AV507">
        <v>1</v>
      </c>
      <c r="AW507">
        <v>1</v>
      </c>
      <c r="AZ507">
        <v>1</v>
      </c>
      <c r="BA507">
        <v>24.82</v>
      </c>
      <c r="BB507">
        <v>7.39</v>
      </c>
      <c r="BC507">
        <v>5.82</v>
      </c>
      <c r="BD507" t="s">
        <v>3</v>
      </c>
      <c r="BE507" t="s">
        <v>3</v>
      </c>
      <c r="BF507" t="s">
        <v>3</v>
      </c>
      <c r="BG507" t="s">
        <v>3</v>
      </c>
      <c r="BH507">
        <v>0</v>
      </c>
      <c r="BI507">
        <v>2</v>
      </c>
      <c r="BJ507" t="s">
        <v>443</v>
      </c>
      <c r="BM507">
        <v>1608</v>
      </c>
      <c r="BN507">
        <v>0</v>
      </c>
      <c r="BO507" t="s">
        <v>440</v>
      </c>
      <c r="BP507">
        <v>1</v>
      </c>
      <c r="BQ507">
        <v>40</v>
      </c>
      <c r="BR507">
        <v>0</v>
      </c>
      <c r="BS507">
        <v>24.82</v>
      </c>
      <c r="BT507">
        <v>1</v>
      </c>
      <c r="BU507">
        <v>1</v>
      </c>
      <c r="BV507">
        <v>1</v>
      </c>
      <c r="BW507">
        <v>1</v>
      </c>
      <c r="BX507">
        <v>1</v>
      </c>
      <c r="BY507" t="s">
        <v>3</v>
      </c>
      <c r="BZ507">
        <v>90</v>
      </c>
      <c r="CA507">
        <v>43</v>
      </c>
      <c r="CE507">
        <v>30</v>
      </c>
      <c r="CF507">
        <v>0</v>
      </c>
      <c r="CG507">
        <v>0</v>
      </c>
      <c r="CM507">
        <v>0</v>
      </c>
      <c r="CN507" t="s">
        <v>3</v>
      </c>
      <c r="CO507">
        <v>0</v>
      </c>
      <c r="CP507">
        <f t="shared" si="375"/>
        <v>2463.42</v>
      </c>
      <c r="CQ507">
        <f t="shared" si="376"/>
        <v>3023.2</v>
      </c>
      <c r="CR507">
        <f t="shared" si="377"/>
        <v>5285.48</v>
      </c>
      <c r="CS507">
        <f t="shared" si="378"/>
        <v>1539.09</v>
      </c>
      <c r="CT507">
        <f t="shared" si="379"/>
        <v>53275.14</v>
      </c>
      <c r="CU507">
        <f t="shared" si="380"/>
        <v>0</v>
      </c>
      <c r="CV507">
        <f t="shared" si="381"/>
        <v>155.88999999999999</v>
      </c>
      <c r="CW507">
        <f t="shared" si="382"/>
        <v>0</v>
      </c>
      <c r="CX507">
        <f t="shared" si="383"/>
        <v>0</v>
      </c>
      <c r="CY507">
        <f>S507*(BZ507/100)</f>
        <v>1917.9450000000002</v>
      </c>
      <c r="CZ507">
        <f>S507*(CA507/100)</f>
        <v>916.3515000000001</v>
      </c>
      <c r="DC507" t="s">
        <v>3</v>
      </c>
      <c r="DD507" t="s">
        <v>3</v>
      </c>
      <c r="DE507" t="s">
        <v>3</v>
      </c>
      <c r="DF507" t="s">
        <v>3</v>
      </c>
      <c r="DG507" t="s">
        <v>3</v>
      </c>
      <c r="DH507" t="s">
        <v>3</v>
      </c>
      <c r="DI507" t="s">
        <v>3</v>
      </c>
      <c r="DJ507" t="s">
        <v>3</v>
      </c>
      <c r="DK507" t="s">
        <v>3</v>
      </c>
      <c r="DL507" t="s">
        <v>3</v>
      </c>
      <c r="DM507" t="s">
        <v>3</v>
      </c>
      <c r="DN507">
        <v>112</v>
      </c>
      <c r="DO507">
        <v>70</v>
      </c>
      <c r="DP507">
        <v>1</v>
      </c>
      <c r="DQ507">
        <v>1</v>
      </c>
      <c r="DU507">
        <v>1013</v>
      </c>
      <c r="DV507" t="s">
        <v>442</v>
      </c>
      <c r="DW507" t="s">
        <v>442</v>
      </c>
      <c r="DX507">
        <v>1</v>
      </c>
      <c r="EE507">
        <v>52540228</v>
      </c>
      <c r="EF507">
        <v>40</v>
      </c>
      <c r="EG507" t="s">
        <v>202</v>
      </c>
      <c r="EH507">
        <v>0</v>
      </c>
      <c r="EI507" t="s">
        <v>3</v>
      </c>
      <c r="EJ507">
        <v>2</v>
      </c>
      <c r="EK507">
        <v>1608</v>
      </c>
      <c r="EL507" t="s">
        <v>444</v>
      </c>
      <c r="EM507" t="s">
        <v>445</v>
      </c>
      <c r="EO507" t="s">
        <v>3</v>
      </c>
      <c r="EQ507">
        <v>131072</v>
      </c>
      <c r="ER507">
        <v>3381.13</v>
      </c>
      <c r="ES507">
        <v>519.45000000000005</v>
      </c>
      <c r="ET507">
        <v>715.22</v>
      </c>
      <c r="EU507">
        <v>62.01</v>
      </c>
      <c r="EV507">
        <v>2146.46</v>
      </c>
      <c r="EW507">
        <v>155.88999999999999</v>
      </c>
      <c r="EX507">
        <v>0</v>
      </c>
      <c r="EY507">
        <v>0</v>
      </c>
      <c r="FQ507">
        <v>0</v>
      </c>
      <c r="FR507">
        <f t="shared" si="384"/>
        <v>0</v>
      </c>
      <c r="FS507">
        <v>0</v>
      </c>
      <c r="FX507">
        <v>112</v>
      </c>
      <c r="FY507">
        <v>70</v>
      </c>
      <c r="GA507" t="s">
        <v>3</v>
      </c>
      <c r="GD507">
        <v>0</v>
      </c>
      <c r="GF507">
        <v>1031233031</v>
      </c>
      <c r="GG507">
        <v>2</v>
      </c>
      <c r="GH507">
        <v>1</v>
      </c>
      <c r="GI507">
        <v>2</v>
      </c>
      <c r="GJ507">
        <v>0</v>
      </c>
      <c r="GK507">
        <f>ROUND(R507*(S12)/100,2)</f>
        <v>96.63</v>
      </c>
      <c r="GL507">
        <f t="shared" si="385"/>
        <v>0</v>
      </c>
      <c r="GM507">
        <f t="shared" si="386"/>
        <v>5394.35</v>
      </c>
      <c r="GN507">
        <f t="shared" si="387"/>
        <v>0</v>
      </c>
      <c r="GO507">
        <f t="shared" si="388"/>
        <v>5394.35</v>
      </c>
      <c r="GP507">
        <f t="shared" si="389"/>
        <v>0</v>
      </c>
      <c r="GR507">
        <v>0</v>
      </c>
      <c r="GS507">
        <v>3</v>
      </c>
      <c r="GT507">
        <v>0</v>
      </c>
      <c r="GU507" t="s">
        <v>3</v>
      </c>
      <c r="GV507">
        <f t="shared" si="390"/>
        <v>0</v>
      </c>
      <c r="GW507">
        <v>1</v>
      </c>
      <c r="GX507">
        <f t="shared" si="391"/>
        <v>0</v>
      </c>
      <c r="HA507">
        <v>0</v>
      </c>
      <c r="HB507">
        <v>0</v>
      </c>
      <c r="HC507">
        <f t="shared" si="392"/>
        <v>0</v>
      </c>
      <c r="HE507" t="s">
        <v>3</v>
      </c>
      <c r="HF507" t="s">
        <v>3</v>
      </c>
      <c r="IK507">
        <v>0</v>
      </c>
    </row>
    <row r="508" spans="1:245" x14ac:dyDescent="0.2">
      <c r="A508">
        <v>17</v>
      </c>
      <c r="B508">
        <v>1</v>
      </c>
      <c r="E508" t="s">
        <v>446</v>
      </c>
      <c r="F508" t="s">
        <v>447</v>
      </c>
      <c r="G508" t="s">
        <v>448</v>
      </c>
      <c r="H508" t="s">
        <v>437</v>
      </c>
      <c r="I508">
        <v>4</v>
      </c>
      <c r="J508">
        <v>0</v>
      </c>
      <c r="O508">
        <f t="shared" si="355"/>
        <v>614.52</v>
      </c>
      <c r="P508">
        <f t="shared" si="356"/>
        <v>614.52</v>
      </c>
      <c r="Q508">
        <f t="shared" si="357"/>
        <v>0</v>
      </c>
      <c r="R508">
        <f t="shared" si="358"/>
        <v>0</v>
      </c>
      <c r="S508">
        <f t="shared" si="359"/>
        <v>0</v>
      </c>
      <c r="T508">
        <f t="shared" si="360"/>
        <v>0</v>
      </c>
      <c r="U508">
        <f t="shared" si="361"/>
        <v>0</v>
      </c>
      <c r="V508">
        <f t="shared" si="362"/>
        <v>0</v>
      </c>
      <c r="W508">
        <f t="shared" si="363"/>
        <v>0</v>
      </c>
      <c r="X508">
        <f t="shared" si="364"/>
        <v>0</v>
      </c>
      <c r="Y508">
        <f t="shared" si="365"/>
        <v>0</v>
      </c>
      <c r="AA508">
        <v>53286459</v>
      </c>
      <c r="AB508">
        <f t="shared" si="366"/>
        <v>153.63</v>
      </c>
      <c r="AC508">
        <f t="shared" si="367"/>
        <v>153.63</v>
      </c>
      <c r="AD508">
        <f t="shared" si="368"/>
        <v>0</v>
      </c>
      <c r="AE508">
        <f t="shared" si="369"/>
        <v>0</v>
      </c>
      <c r="AF508">
        <f t="shared" si="370"/>
        <v>0</v>
      </c>
      <c r="AG508">
        <f t="shared" si="371"/>
        <v>0</v>
      </c>
      <c r="AH508">
        <f t="shared" si="372"/>
        <v>0</v>
      </c>
      <c r="AI508">
        <f t="shared" si="373"/>
        <v>0</v>
      </c>
      <c r="AJ508">
        <f t="shared" si="374"/>
        <v>0</v>
      </c>
      <c r="AK508">
        <v>153.63</v>
      </c>
      <c r="AL508">
        <v>153.63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1</v>
      </c>
      <c r="AW508">
        <v>1</v>
      </c>
      <c r="AZ508">
        <v>1</v>
      </c>
      <c r="BA508">
        <v>1</v>
      </c>
      <c r="BB508">
        <v>1</v>
      </c>
      <c r="BC508">
        <v>1</v>
      </c>
      <c r="BD508" t="s">
        <v>3</v>
      </c>
      <c r="BE508" t="s">
        <v>3</v>
      </c>
      <c r="BF508" t="s">
        <v>3</v>
      </c>
      <c r="BG508" t="s">
        <v>3</v>
      </c>
      <c r="BH508">
        <v>3</v>
      </c>
      <c r="BI508">
        <v>2</v>
      </c>
      <c r="BJ508" t="s">
        <v>449</v>
      </c>
      <c r="BM508">
        <v>1618</v>
      </c>
      <c r="BN508">
        <v>0</v>
      </c>
      <c r="BO508" t="s">
        <v>3</v>
      </c>
      <c r="BP508">
        <v>0</v>
      </c>
      <c r="BQ508">
        <v>201</v>
      </c>
      <c r="BR508">
        <v>0</v>
      </c>
      <c r="BS508">
        <v>1</v>
      </c>
      <c r="BT508">
        <v>1</v>
      </c>
      <c r="BU508">
        <v>1</v>
      </c>
      <c r="BV508">
        <v>1</v>
      </c>
      <c r="BW508">
        <v>1</v>
      </c>
      <c r="BX508">
        <v>1</v>
      </c>
      <c r="BY508" t="s">
        <v>3</v>
      </c>
      <c r="BZ508">
        <v>0</v>
      </c>
      <c r="CA508">
        <v>0</v>
      </c>
      <c r="CE508">
        <v>30</v>
      </c>
      <c r="CF508">
        <v>0</v>
      </c>
      <c r="CG508">
        <v>0</v>
      </c>
      <c r="CM508">
        <v>0</v>
      </c>
      <c r="CN508" t="s">
        <v>3</v>
      </c>
      <c r="CO508">
        <v>0</v>
      </c>
      <c r="CP508">
        <f t="shared" si="375"/>
        <v>614.52</v>
      </c>
      <c r="CQ508">
        <f t="shared" si="376"/>
        <v>153.63</v>
      </c>
      <c r="CR508">
        <f t="shared" si="377"/>
        <v>0</v>
      </c>
      <c r="CS508">
        <f t="shared" si="378"/>
        <v>0</v>
      </c>
      <c r="CT508">
        <f t="shared" si="379"/>
        <v>0</v>
      </c>
      <c r="CU508">
        <f t="shared" si="380"/>
        <v>0</v>
      </c>
      <c r="CV508">
        <f t="shared" si="381"/>
        <v>0</v>
      </c>
      <c r="CW508">
        <f t="shared" si="382"/>
        <v>0</v>
      </c>
      <c r="CX508">
        <f t="shared" si="383"/>
        <v>0</v>
      </c>
      <c r="CY508">
        <f>((S508*BZ508)/100)</f>
        <v>0</v>
      </c>
      <c r="CZ508">
        <f>((S508*CA508)/100)</f>
        <v>0</v>
      </c>
      <c r="DC508" t="s">
        <v>3</v>
      </c>
      <c r="DD508" t="s">
        <v>3</v>
      </c>
      <c r="DE508" t="s">
        <v>3</v>
      </c>
      <c r="DF508" t="s">
        <v>3</v>
      </c>
      <c r="DG508" t="s">
        <v>3</v>
      </c>
      <c r="DH508" t="s">
        <v>3</v>
      </c>
      <c r="DI508" t="s">
        <v>3</v>
      </c>
      <c r="DJ508" t="s">
        <v>3</v>
      </c>
      <c r="DK508" t="s">
        <v>3</v>
      </c>
      <c r="DL508" t="s">
        <v>3</v>
      </c>
      <c r="DM508" t="s">
        <v>3</v>
      </c>
      <c r="DN508">
        <v>0</v>
      </c>
      <c r="DO508">
        <v>0</v>
      </c>
      <c r="DP508">
        <v>1</v>
      </c>
      <c r="DQ508">
        <v>1</v>
      </c>
      <c r="DU508">
        <v>1013</v>
      </c>
      <c r="DV508" t="s">
        <v>437</v>
      </c>
      <c r="DW508" t="s">
        <v>437</v>
      </c>
      <c r="DX508">
        <v>1</v>
      </c>
      <c r="EE508">
        <v>52540238</v>
      </c>
      <c r="EF508">
        <v>201</v>
      </c>
      <c r="EG508" t="s">
        <v>237</v>
      </c>
      <c r="EH508">
        <v>0</v>
      </c>
      <c r="EI508" t="s">
        <v>3</v>
      </c>
      <c r="EJ508">
        <v>2</v>
      </c>
      <c r="EK508">
        <v>1618</v>
      </c>
      <c r="EL508" t="s">
        <v>238</v>
      </c>
      <c r="EM508" t="s">
        <v>239</v>
      </c>
      <c r="EO508" t="s">
        <v>3</v>
      </c>
      <c r="EQ508">
        <v>131072</v>
      </c>
      <c r="ER508">
        <v>153.63</v>
      </c>
      <c r="ES508">
        <v>153.63</v>
      </c>
      <c r="ET508">
        <v>0</v>
      </c>
      <c r="EU508">
        <v>0</v>
      </c>
      <c r="EV508">
        <v>0</v>
      </c>
      <c r="EW508">
        <v>0</v>
      </c>
      <c r="EX508">
        <v>0</v>
      </c>
      <c r="EY508">
        <v>0</v>
      </c>
      <c r="FQ508">
        <v>0</v>
      </c>
      <c r="FR508">
        <f t="shared" si="384"/>
        <v>0</v>
      </c>
      <c r="FS508">
        <v>0</v>
      </c>
      <c r="FX508">
        <v>0</v>
      </c>
      <c r="FY508">
        <v>0</v>
      </c>
      <c r="GA508" t="s">
        <v>3</v>
      </c>
      <c r="GD508">
        <v>0</v>
      </c>
      <c r="GF508">
        <v>-2023689584</v>
      </c>
      <c r="GG508">
        <v>2</v>
      </c>
      <c r="GH508">
        <v>1</v>
      </c>
      <c r="GI508">
        <v>-2</v>
      </c>
      <c r="GJ508">
        <v>0</v>
      </c>
      <c r="GK508">
        <f>ROUND(R508*(R12)/100,2)</f>
        <v>0</v>
      </c>
      <c r="GL508">
        <f t="shared" si="385"/>
        <v>0</v>
      </c>
      <c r="GM508">
        <f t="shared" si="386"/>
        <v>614.52</v>
      </c>
      <c r="GN508">
        <f t="shared" si="387"/>
        <v>0</v>
      </c>
      <c r="GO508">
        <f t="shared" si="388"/>
        <v>614.52</v>
      </c>
      <c r="GP508">
        <f t="shared" si="389"/>
        <v>0</v>
      </c>
      <c r="GR508">
        <v>0</v>
      </c>
      <c r="GS508">
        <v>0</v>
      </c>
      <c r="GT508">
        <v>0</v>
      </c>
      <c r="GU508" t="s">
        <v>3</v>
      </c>
      <c r="GV508">
        <f t="shared" si="390"/>
        <v>0</v>
      </c>
      <c r="GW508">
        <v>1</v>
      </c>
      <c r="GX508">
        <f t="shared" si="391"/>
        <v>0</v>
      </c>
      <c r="HA508">
        <v>0</v>
      </c>
      <c r="HB508">
        <v>0</v>
      </c>
      <c r="HC508">
        <f t="shared" si="392"/>
        <v>0</v>
      </c>
      <c r="HE508" t="s">
        <v>3</v>
      </c>
      <c r="HF508" t="s">
        <v>3</v>
      </c>
      <c r="IK508">
        <v>0</v>
      </c>
    </row>
    <row r="509" spans="1:245" x14ac:dyDescent="0.2">
      <c r="A509">
        <v>17</v>
      </c>
      <c r="B509">
        <v>1</v>
      </c>
      <c r="E509" t="s">
        <v>446</v>
      </c>
      <c r="F509" t="s">
        <v>447</v>
      </c>
      <c r="G509" t="s">
        <v>448</v>
      </c>
      <c r="H509" t="s">
        <v>437</v>
      </c>
      <c r="I509">
        <v>4</v>
      </c>
      <c r="J509">
        <v>0</v>
      </c>
      <c r="O509">
        <f t="shared" si="355"/>
        <v>1241.33</v>
      </c>
      <c r="P509">
        <f t="shared" si="356"/>
        <v>1241.33</v>
      </c>
      <c r="Q509">
        <f t="shared" si="357"/>
        <v>0</v>
      </c>
      <c r="R509">
        <f t="shared" si="358"/>
        <v>0</v>
      </c>
      <c r="S509">
        <f t="shared" si="359"/>
        <v>0</v>
      </c>
      <c r="T509">
        <f t="shared" si="360"/>
        <v>0</v>
      </c>
      <c r="U509">
        <f t="shared" si="361"/>
        <v>0</v>
      </c>
      <c r="V509">
        <f t="shared" si="362"/>
        <v>0</v>
      </c>
      <c r="W509">
        <f t="shared" si="363"/>
        <v>0</v>
      </c>
      <c r="X509">
        <f t="shared" si="364"/>
        <v>0</v>
      </c>
      <c r="Y509">
        <f t="shared" si="365"/>
        <v>0</v>
      </c>
      <c r="AA509">
        <v>53286460</v>
      </c>
      <c r="AB509">
        <f t="shared" si="366"/>
        <v>153.63</v>
      </c>
      <c r="AC509">
        <f t="shared" si="367"/>
        <v>153.63</v>
      </c>
      <c r="AD509">
        <f t="shared" si="368"/>
        <v>0</v>
      </c>
      <c r="AE509">
        <f t="shared" si="369"/>
        <v>0</v>
      </c>
      <c r="AF509">
        <f t="shared" si="370"/>
        <v>0</v>
      </c>
      <c r="AG509">
        <f t="shared" si="371"/>
        <v>0</v>
      </c>
      <c r="AH509">
        <f t="shared" si="372"/>
        <v>0</v>
      </c>
      <c r="AI509">
        <f t="shared" si="373"/>
        <v>0</v>
      </c>
      <c r="AJ509">
        <f t="shared" si="374"/>
        <v>0</v>
      </c>
      <c r="AK509">
        <v>153.63</v>
      </c>
      <c r="AL509">
        <v>153.63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1</v>
      </c>
      <c r="AW509">
        <v>1</v>
      </c>
      <c r="AZ509">
        <v>1</v>
      </c>
      <c r="BA509">
        <v>1</v>
      </c>
      <c r="BB509">
        <v>1</v>
      </c>
      <c r="BC509">
        <v>2.02</v>
      </c>
      <c r="BD509" t="s">
        <v>3</v>
      </c>
      <c r="BE509" t="s">
        <v>3</v>
      </c>
      <c r="BF509" t="s">
        <v>3</v>
      </c>
      <c r="BG509" t="s">
        <v>3</v>
      </c>
      <c r="BH509">
        <v>3</v>
      </c>
      <c r="BI509">
        <v>2</v>
      </c>
      <c r="BJ509" t="s">
        <v>449</v>
      </c>
      <c r="BM509">
        <v>1618</v>
      </c>
      <c r="BN509">
        <v>0</v>
      </c>
      <c r="BO509" t="s">
        <v>447</v>
      </c>
      <c r="BP509">
        <v>1</v>
      </c>
      <c r="BQ509">
        <v>201</v>
      </c>
      <c r="BR509">
        <v>0</v>
      </c>
      <c r="BS509">
        <v>1</v>
      </c>
      <c r="BT509">
        <v>1</v>
      </c>
      <c r="BU509">
        <v>1</v>
      </c>
      <c r="BV509">
        <v>1</v>
      </c>
      <c r="BW509">
        <v>1</v>
      </c>
      <c r="BX509">
        <v>1</v>
      </c>
      <c r="BY509" t="s">
        <v>3</v>
      </c>
      <c r="BZ509">
        <v>0</v>
      </c>
      <c r="CA509">
        <v>0</v>
      </c>
      <c r="CE509">
        <v>30</v>
      </c>
      <c r="CF509">
        <v>0</v>
      </c>
      <c r="CG509">
        <v>0</v>
      </c>
      <c r="CM509">
        <v>0</v>
      </c>
      <c r="CN509" t="s">
        <v>3</v>
      </c>
      <c r="CO509">
        <v>0</v>
      </c>
      <c r="CP509">
        <f t="shared" si="375"/>
        <v>1241.33</v>
      </c>
      <c r="CQ509">
        <f t="shared" si="376"/>
        <v>310.33</v>
      </c>
      <c r="CR509">
        <f t="shared" si="377"/>
        <v>0</v>
      </c>
      <c r="CS509">
        <f t="shared" si="378"/>
        <v>0</v>
      </c>
      <c r="CT509">
        <f t="shared" si="379"/>
        <v>0</v>
      </c>
      <c r="CU509">
        <f t="shared" si="380"/>
        <v>0</v>
      </c>
      <c r="CV509">
        <f t="shared" si="381"/>
        <v>0</v>
      </c>
      <c r="CW509">
        <f t="shared" si="382"/>
        <v>0</v>
      </c>
      <c r="CX509">
        <f t="shared" si="383"/>
        <v>0</v>
      </c>
      <c r="CY509">
        <f>S509*(BZ509/100)</f>
        <v>0</v>
      </c>
      <c r="CZ509">
        <f>S509*(CA509/100)</f>
        <v>0</v>
      </c>
      <c r="DC509" t="s">
        <v>3</v>
      </c>
      <c r="DD509" t="s">
        <v>3</v>
      </c>
      <c r="DE509" t="s">
        <v>3</v>
      </c>
      <c r="DF509" t="s">
        <v>3</v>
      </c>
      <c r="DG509" t="s">
        <v>3</v>
      </c>
      <c r="DH509" t="s">
        <v>3</v>
      </c>
      <c r="DI509" t="s">
        <v>3</v>
      </c>
      <c r="DJ509" t="s">
        <v>3</v>
      </c>
      <c r="DK509" t="s">
        <v>3</v>
      </c>
      <c r="DL509" t="s">
        <v>3</v>
      </c>
      <c r="DM509" t="s">
        <v>3</v>
      </c>
      <c r="DN509">
        <v>0</v>
      </c>
      <c r="DO509">
        <v>0</v>
      </c>
      <c r="DP509">
        <v>1</v>
      </c>
      <c r="DQ509">
        <v>1</v>
      </c>
      <c r="DU509">
        <v>1013</v>
      </c>
      <c r="DV509" t="s">
        <v>437</v>
      </c>
      <c r="DW509" t="s">
        <v>437</v>
      </c>
      <c r="DX509">
        <v>1</v>
      </c>
      <c r="EE509">
        <v>52540238</v>
      </c>
      <c r="EF509">
        <v>201</v>
      </c>
      <c r="EG509" t="s">
        <v>237</v>
      </c>
      <c r="EH509">
        <v>0</v>
      </c>
      <c r="EI509" t="s">
        <v>3</v>
      </c>
      <c r="EJ509">
        <v>2</v>
      </c>
      <c r="EK509">
        <v>1618</v>
      </c>
      <c r="EL509" t="s">
        <v>238</v>
      </c>
      <c r="EM509" t="s">
        <v>239</v>
      </c>
      <c r="EO509" t="s">
        <v>3</v>
      </c>
      <c r="EQ509">
        <v>131072</v>
      </c>
      <c r="ER509">
        <v>153.63</v>
      </c>
      <c r="ES509">
        <v>153.63</v>
      </c>
      <c r="ET509">
        <v>0</v>
      </c>
      <c r="EU509">
        <v>0</v>
      </c>
      <c r="EV509">
        <v>0</v>
      </c>
      <c r="EW509">
        <v>0</v>
      </c>
      <c r="EX509">
        <v>0</v>
      </c>
      <c r="EY509">
        <v>0</v>
      </c>
      <c r="FQ509">
        <v>0</v>
      </c>
      <c r="FR509">
        <f t="shared" si="384"/>
        <v>0</v>
      </c>
      <c r="FS509">
        <v>0</v>
      </c>
      <c r="FX509">
        <v>0</v>
      </c>
      <c r="FY509">
        <v>0</v>
      </c>
      <c r="GA509" t="s">
        <v>3</v>
      </c>
      <c r="GD509">
        <v>0</v>
      </c>
      <c r="GF509">
        <v>-2023689584</v>
      </c>
      <c r="GG509">
        <v>2</v>
      </c>
      <c r="GH509">
        <v>1</v>
      </c>
      <c r="GI509">
        <v>2</v>
      </c>
      <c r="GJ509">
        <v>0</v>
      </c>
      <c r="GK509">
        <f>ROUND(R509*(S12)/100,2)</f>
        <v>0</v>
      </c>
      <c r="GL509">
        <f t="shared" si="385"/>
        <v>0</v>
      </c>
      <c r="GM509">
        <f t="shared" si="386"/>
        <v>1241.33</v>
      </c>
      <c r="GN509">
        <f t="shared" si="387"/>
        <v>0</v>
      </c>
      <c r="GO509">
        <f t="shared" si="388"/>
        <v>1241.33</v>
      </c>
      <c r="GP509">
        <f t="shared" si="389"/>
        <v>0</v>
      </c>
      <c r="GR509">
        <v>0</v>
      </c>
      <c r="GS509">
        <v>3</v>
      </c>
      <c r="GT509">
        <v>0</v>
      </c>
      <c r="GU509" t="s">
        <v>3</v>
      </c>
      <c r="GV509">
        <f t="shared" si="390"/>
        <v>0</v>
      </c>
      <c r="GW509">
        <v>1</v>
      </c>
      <c r="GX509">
        <f t="shared" si="391"/>
        <v>0</v>
      </c>
      <c r="HA509">
        <v>0</v>
      </c>
      <c r="HB509">
        <v>0</v>
      </c>
      <c r="HC509">
        <f t="shared" si="392"/>
        <v>0</v>
      </c>
      <c r="HE509" t="s">
        <v>3</v>
      </c>
      <c r="HF509" t="s">
        <v>3</v>
      </c>
      <c r="IK509">
        <v>0</v>
      </c>
    </row>
    <row r="510" spans="1:245" x14ac:dyDescent="0.2">
      <c r="A510">
        <v>17</v>
      </c>
      <c r="B510">
        <v>1</v>
      </c>
      <c r="C510">
        <f>ROW(SmtRes!A301)</f>
        <v>301</v>
      </c>
      <c r="D510">
        <f>ROW(EtalonRes!A293)</f>
        <v>293</v>
      </c>
      <c r="E510" t="s">
        <v>450</v>
      </c>
      <c r="F510" t="s">
        <v>451</v>
      </c>
      <c r="G510" t="s">
        <v>452</v>
      </c>
      <c r="H510" t="s">
        <v>80</v>
      </c>
      <c r="I510">
        <v>2</v>
      </c>
      <c r="J510">
        <v>0</v>
      </c>
      <c r="O510">
        <f t="shared" si="355"/>
        <v>103.42</v>
      </c>
      <c r="P510">
        <f t="shared" si="356"/>
        <v>55.3</v>
      </c>
      <c r="Q510">
        <f t="shared" si="357"/>
        <v>0</v>
      </c>
      <c r="R510">
        <f t="shared" si="358"/>
        <v>0</v>
      </c>
      <c r="S510">
        <f t="shared" si="359"/>
        <v>48.12</v>
      </c>
      <c r="T510">
        <f t="shared" si="360"/>
        <v>0</v>
      </c>
      <c r="U510">
        <f t="shared" si="361"/>
        <v>4</v>
      </c>
      <c r="V510">
        <f t="shared" si="362"/>
        <v>0</v>
      </c>
      <c r="W510">
        <f t="shared" si="363"/>
        <v>0</v>
      </c>
      <c r="X510">
        <f t="shared" si="364"/>
        <v>53.89</v>
      </c>
      <c r="Y510">
        <f t="shared" si="365"/>
        <v>33.68</v>
      </c>
      <c r="AA510">
        <v>53286459</v>
      </c>
      <c r="AB510">
        <f t="shared" si="366"/>
        <v>51.71</v>
      </c>
      <c r="AC510">
        <f t="shared" si="367"/>
        <v>27.65</v>
      </c>
      <c r="AD510">
        <f t="shared" si="368"/>
        <v>0</v>
      </c>
      <c r="AE510">
        <f t="shared" si="369"/>
        <v>0</v>
      </c>
      <c r="AF510">
        <f t="shared" si="370"/>
        <v>24.06</v>
      </c>
      <c r="AG510">
        <f t="shared" si="371"/>
        <v>0</v>
      </c>
      <c r="AH510">
        <f t="shared" si="372"/>
        <v>2</v>
      </c>
      <c r="AI510">
        <f t="shared" si="373"/>
        <v>0</v>
      </c>
      <c r="AJ510">
        <f t="shared" si="374"/>
        <v>0</v>
      </c>
      <c r="AK510">
        <v>51.71</v>
      </c>
      <c r="AL510">
        <v>27.65</v>
      </c>
      <c r="AM510">
        <v>0</v>
      </c>
      <c r="AN510">
        <v>0</v>
      </c>
      <c r="AO510">
        <v>24.06</v>
      </c>
      <c r="AP510">
        <v>0</v>
      </c>
      <c r="AQ510">
        <v>2</v>
      </c>
      <c r="AR510">
        <v>0</v>
      </c>
      <c r="AS510">
        <v>0</v>
      </c>
      <c r="AT510">
        <v>112</v>
      </c>
      <c r="AU510">
        <v>70</v>
      </c>
      <c r="AV510">
        <v>1</v>
      </c>
      <c r="AW510">
        <v>1</v>
      </c>
      <c r="AZ510">
        <v>1</v>
      </c>
      <c r="BA510">
        <v>1</v>
      </c>
      <c r="BB510">
        <v>1</v>
      </c>
      <c r="BC510">
        <v>1</v>
      </c>
      <c r="BD510" t="s">
        <v>3</v>
      </c>
      <c r="BE510" t="s">
        <v>3</v>
      </c>
      <c r="BF510" t="s">
        <v>3</v>
      </c>
      <c r="BG510" t="s">
        <v>3</v>
      </c>
      <c r="BH510">
        <v>0</v>
      </c>
      <c r="BI510">
        <v>2</v>
      </c>
      <c r="BJ510" t="s">
        <v>453</v>
      </c>
      <c r="BM510">
        <v>326</v>
      </c>
      <c r="BN510">
        <v>0</v>
      </c>
      <c r="BO510" t="s">
        <v>3</v>
      </c>
      <c r="BP510">
        <v>0</v>
      </c>
      <c r="BQ510">
        <v>40</v>
      </c>
      <c r="BR510">
        <v>0</v>
      </c>
      <c r="BS510">
        <v>1</v>
      </c>
      <c r="BT510">
        <v>1</v>
      </c>
      <c r="BU510">
        <v>1</v>
      </c>
      <c r="BV510">
        <v>1</v>
      </c>
      <c r="BW510">
        <v>1</v>
      </c>
      <c r="BX510">
        <v>1</v>
      </c>
      <c r="BY510" t="s">
        <v>3</v>
      </c>
      <c r="BZ510">
        <v>112</v>
      </c>
      <c r="CA510">
        <v>70</v>
      </c>
      <c r="CE510">
        <v>30</v>
      </c>
      <c r="CF510">
        <v>0</v>
      </c>
      <c r="CG510">
        <v>0</v>
      </c>
      <c r="CM510">
        <v>0</v>
      </c>
      <c r="CN510" t="s">
        <v>3</v>
      </c>
      <c r="CO510">
        <v>0</v>
      </c>
      <c r="CP510">
        <f t="shared" si="375"/>
        <v>103.41999999999999</v>
      </c>
      <c r="CQ510">
        <f t="shared" si="376"/>
        <v>27.65</v>
      </c>
      <c r="CR510">
        <f t="shared" si="377"/>
        <v>0</v>
      </c>
      <c r="CS510">
        <f t="shared" si="378"/>
        <v>0</v>
      </c>
      <c r="CT510">
        <f t="shared" si="379"/>
        <v>24.06</v>
      </c>
      <c r="CU510">
        <f t="shared" si="380"/>
        <v>0</v>
      </c>
      <c r="CV510">
        <f t="shared" si="381"/>
        <v>2</v>
      </c>
      <c r="CW510">
        <f t="shared" si="382"/>
        <v>0</v>
      </c>
      <c r="CX510">
        <f t="shared" si="383"/>
        <v>0</v>
      </c>
      <c r="CY510">
        <f>((S510*BZ510)/100)</f>
        <v>53.894399999999997</v>
      </c>
      <c r="CZ510">
        <f>((S510*CA510)/100)</f>
        <v>33.683999999999997</v>
      </c>
      <c r="DC510" t="s">
        <v>3</v>
      </c>
      <c r="DD510" t="s">
        <v>3</v>
      </c>
      <c r="DE510" t="s">
        <v>3</v>
      </c>
      <c r="DF510" t="s">
        <v>3</v>
      </c>
      <c r="DG510" t="s">
        <v>3</v>
      </c>
      <c r="DH510" t="s">
        <v>3</v>
      </c>
      <c r="DI510" t="s">
        <v>3</v>
      </c>
      <c r="DJ510" t="s">
        <v>3</v>
      </c>
      <c r="DK510" t="s">
        <v>3</v>
      </c>
      <c r="DL510" t="s">
        <v>3</v>
      </c>
      <c r="DM510" t="s">
        <v>3</v>
      </c>
      <c r="DN510">
        <v>0</v>
      </c>
      <c r="DO510">
        <v>0</v>
      </c>
      <c r="DP510">
        <v>1</v>
      </c>
      <c r="DQ510">
        <v>1</v>
      </c>
      <c r="DU510">
        <v>1013</v>
      </c>
      <c r="DV510" t="s">
        <v>80</v>
      </c>
      <c r="DW510" t="s">
        <v>80</v>
      </c>
      <c r="DX510">
        <v>1</v>
      </c>
      <c r="EE510">
        <v>52538946</v>
      </c>
      <c r="EF510">
        <v>40</v>
      </c>
      <c r="EG510" t="s">
        <v>202</v>
      </c>
      <c r="EH510">
        <v>0</v>
      </c>
      <c r="EI510" t="s">
        <v>3</v>
      </c>
      <c r="EJ510">
        <v>2</v>
      </c>
      <c r="EK510">
        <v>326</v>
      </c>
      <c r="EL510" t="s">
        <v>340</v>
      </c>
      <c r="EM510" t="s">
        <v>341</v>
      </c>
      <c r="EO510" t="s">
        <v>3</v>
      </c>
      <c r="EQ510">
        <v>131072</v>
      </c>
      <c r="ER510">
        <v>51.71</v>
      </c>
      <c r="ES510">
        <v>27.65</v>
      </c>
      <c r="ET510">
        <v>0</v>
      </c>
      <c r="EU510">
        <v>0</v>
      </c>
      <c r="EV510">
        <v>24.06</v>
      </c>
      <c r="EW510">
        <v>2</v>
      </c>
      <c r="EX510">
        <v>0</v>
      </c>
      <c r="EY510">
        <v>0</v>
      </c>
      <c r="FQ510">
        <v>0</v>
      </c>
      <c r="FR510">
        <f t="shared" si="384"/>
        <v>0</v>
      </c>
      <c r="FS510">
        <v>0</v>
      </c>
      <c r="FX510">
        <v>112</v>
      </c>
      <c r="FY510">
        <v>70</v>
      </c>
      <c r="GA510" t="s">
        <v>3</v>
      </c>
      <c r="GD510">
        <v>0</v>
      </c>
      <c r="GF510">
        <v>1738420159</v>
      </c>
      <c r="GG510">
        <v>2</v>
      </c>
      <c r="GH510">
        <v>1</v>
      </c>
      <c r="GI510">
        <v>-2</v>
      </c>
      <c r="GJ510">
        <v>0</v>
      </c>
      <c r="GK510">
        <f>ROUND(R510*(R12)/100,2)</f>
        <v>0</v>
      </c>
      <c r="GL510">
        <f t="shared" si="385"/>
        <v>0</v>
      </c>
      <c r="GM510">
        <f t="shared" si="386"/>
        <v>190.99</v>
      </c>
      <c r="GN510">
        <f t="shared" si="387"/>
        <v>0</v>
      </c>
      <c r="GO510">
        <f t="shared" si="388"/>
        <v>190.99</v>
      </c>
      <c r="GP510">
        <f t="shared" si="389"/>
        <v>0</v>
      </c>
      <c r="GR510">
        <v>0</v>
      </c>
      <c r="GS510">
        <v>0</v>
      </c>
      <c r="GT510">
        <v>0</v>
      </c>
      <c r="GU510" t="s">
        <v>3</v>
      </c>
      <c r="GV510">
        <f t="shared" si="390"/>
        <v>0</v>
      </c>
      <c r="GW510">
        <v>1</v>
      </c>
      <c r="GX510">
        <f t="shared" si="391"/>
        <v>0</v>
      </c>
      <c r="HA510">
        <v>0</v>
      </c>
      <c r="HB510">
        <v>0</v>
      </c>
      <c r="HC510">
        <f t="shared" si="392"/>
        <v>0</v>
      </c>
      <c r="HE510" t="s">
        <v>3</v>
      </c>
      <c r="HF510" t="s">
        <v>3</v>
      </c>
      <c r="IK510">
        <v>0</v>
      </c>
    </row>
    <row r="511" spans="1:245" x14ac:dyDescent="0.2">
      <c r="A511">
        <v>17</v>
      </c>
      <c r="B511">
        <v>1</v>
      </c>
      <c r="C511">
        <f>ROW(SmtRes!A302)</f>
        <v>302</v>
      </c>
      <c r="D511">
        <f>ROW(EtalonRes!A294)</f>
        <v>294</v>
      </c>
      <c r="E511" t="s">
        <v>450</v>
      </c>
      <c r="F511" t="s">
        <v>451</v>
      </c>
      <c r="G511" t="s">
        <v>452</v>
      </c>
      <c r="H511" t="s">
        <v>80</v>
      </c>
      <c r="I511">
        <v>2</v>
      </c>
      <c r="J511">
        <v>0</v>
      </c>
      <c r="O511">
        <f t="shared" si="355"/>
        <v>1516.19</v>
      </c>
      <c r="P511">
        <f t="shared" si="356"/>
        <v>321.85000000000002</v>
      </c>
      <c r="Q511">
        <f t="shared" si="357"/>
        <v>0</v>
      </c>
      <c r="R511">
        <f t="shared" si="358"/>
        <v>0</v>
      </c>
      <c r="S511">
        <f t="shared" si="359"/>
        <v>1194.3399999999999</v>
      </c>
      <c r="T511">
        <f t="shared" si="360"/>
        <v>0</v>
      </c>
      <c r="U511">
        <f t="shared" si="361"/>
        <v>4</v>
      </c>
      <c r="V511">
        <f t="shared" si="362"/>
        <v>0</v>
      </c>
      <c r="W511">
        <f t="shared" si="363"/>
        <v>0</v>
      </c>
      <c r="X511">
        <f t="shared" si="364"/>
        <v>1074.9100000000001</v>
      </c>
      <c r="Y511">
        <f t="shared" si="365"/>
        <v>513.57000000000005</v>
      </c>
      <c r="AA511">
        <v>53286460</v>
      </c>
      <c r="AB511">
        <f t="shared" si="366"/>
        <v>51.71</v>
      </c>
      <c r="AC511">
        <f t="shared" si="367"/>
        <v>27.65</v>
      </c>
      <c r="AD511">
        <f t="shared" si="368"/>
        <v>0</v>
      </c>
      <c r="AE511">
        <f t="shared" si="369"/>
        <v>0</v>
      </c>
      <c r="AF511">
        <f t="shared" si="370"/>
        <v>24.06</v>
      </c>
      <c r="AG511">
        <f t="shared" si="371"/>
        <v>0</v>
      </c>
      <c r="AH511">
        <f t="shared" si="372"/>
        <v>2</v>
      </c>
      <c r="AI511">
        <f t="shared" si="373"/>
        <v>0</v>
      </c>
      <c r="AJ511">
        <f t="shared" si="374"/>
        <v>0</v>
      </c>
      <c r="AK511">
        <v>51.71</v>
      </c>
      <c r="AL511">
        <v>27.65</v>
      </c>
      <c r="AM511">
        <v>0</v>
      </c>
      <c r="AN511">
        <v>0</v>
      </c>
      <c r="AO511">
        <v>24.06</v>
      </c>
      <c r="AP511">
        <v>0</v>
      </c>
      <c r="AQ511">
        <v>2</v>
      </c>
      <c r="AR511">
        <v>0</v>
      </c>
      <c r="AS511">
        <v>0</v>
      </c>
      <c r="AT511">
        <v>90</v>
      </c>
      <c r="AU511">
        <v>43</v>
      </c>
      <c r="AV511">
        <v>1</v>
      </c>
      <c r="AW511">
        <v>1</v>
      </c>
      <c r="AZ511">
        <v>1</v>
      </c>
      <c r="BA511">
        <v>24.82</v>
      </c>
      <c r="BB511">
        <v>1</v>
      </c>
      <c r="BC511">
        <v>5.82</v>
      </c>
      <c r="BD511" t="s">
        <v>3</v>
      </c>
      <c r="BE511" t="s">
        <v>3</v>
      </c>
      <c r="BF511" t="s">
        <v>3</v>
      </c>
      <c r="BG511" t="s">
        <v>3</v>
      </c>
      <c r="BH511">
        <v>0</v>
      </c>
      <c r="BI511">
        <v>2</v>
      </c>
      <c r="BJ511" t="s">
        <v>453</v>
      </c>
      <c r="BM511">
        <v>326</v>
      </c>
      <c r="BN511">
        <v>0</v>
      </c>
      <c r="BO511" t="s">
        <v>451</v>
      </c>
      <c r="BP511">
        <v>1</v>
      </c>
      <c r="BQ511">
        <v>40</v>
      </c>
      <c r="BR511">
        <v>0</v>
      </c>
      <c r="BS511">
        <v>24.82</v>
      </c>
      <c r="BT511">
        <v>1</v>
      </c>
      <c r="BU511">
        <v>1</v>
      </c>
      <c r="BV511">
        <v>1</v>
      </c>
      <c r="BW511">
        <v>1</v>
      </c>
      <c r="BX511">
        <v>1</v>
      </c>
      <c r="BY511" t="s">
        <v>3</v>
      </c>
      <c r="BZ511">
        <v>90</v>
      </c>
      <c r="CA511">
        <v>43</v>
      </c>
      <c r="CE511">
        <v>30</v>
      </c>
      <c r="CF511">
        <v>0</v>
      </c>
      <c r="CG511">
        <v>0</v>
      </c>
      <c r="CM511">
        <v>0</v>
      </c>
      <c r="CN511" t="s">
        <v>3</v>
      </c>
      <c r="CO511">
        <v>0</v>
      </c>
      <c r="CP511">
        <f t="shared" si="375"/>
        <v>1516.19</v>
      </c>
      <c r="CQ511">
        <f t="shared" si="376"/>
        <v>160.91999999999999</v>
      </c>
      <c r="CR511">
        <f t="shared" si="377"/>
        <v>0</v>
      </c>
      <c r="CS511">
        <f t="shared" si="378"/>
        <v>0</v>
      </c>
      <c r="CT511">
        <f t="shared" si="379"/>
        <v>597.16999999999996</v>
      </c>
      <c r="CU511">
        <f t="shared" si="380"/>
        <v>0</v>
      </c>
      <c r="CV511">
        <f t="shared" si="381"/>
        <v>2</v>
      </c>
      <c r="CW511">
        <f t="shared" si="382"/>
        <v>0</v>
      </c>
      <c r="CX511">
        <f t="shared" si="383"/>
        <v>0</v>
      </c>
      <c r="CY511">
        <f>S511*(BZ511/100)</f>
        <v>1074.9059999999999</v>
      </c>
      <c r="CZ511">
        <f>S511*(CA511/100)</f>
        <v>513.56619999999998</v>
      </c>
      <c r="DC511" t="s">
        <v>3</v>
      </c>
      <c r="DD511" t="s">
        <v>3</v>
      </c>
      <c r="DE511" t="s">
        <v>3</v>
      </c>
      <c r="DF511" t="s">
        <v>3</v>
      </c>
      <c r="DG511" t="s">
        <v>3</v>
      </c>
      <c r="DH511" t="s">
        <v>3</v>
      </c>
      <c r="DI511" t="s">
        <v>3</v>
      </c>
      <c r="DJ511" t="s">
        <v>3</v>
      </c>
      <c r="DK511" t="s">
        <v>3</v>
      </c>
      <c r="DL511" t="s">
        <v>3</v>
      </c>
      <c r="DM511" t="s">
        <v>3</v>
      </c>
      <c r="DN511">
        <v>112</v>
      </c>
      <c r="DO511">
        <v>70</v>
      </c>
      <c r="DP511">
        <v>1</v>
      </c>
      <c r="DQ511">
        <v>1</v>
      </c>
      <c r="DU511">
        <v>1013</v>
      </c>
      <c r="DV511" t="s">
        <v>80</v>
      </c>
      <c r="DW511" t="s">
        <v>80</v>
      </c>
      <c r="DX511">
        <v>1</v>
      </c>
      <c r="EE511">
        <v>52538946</v>
      </c>
      <c r="EF511">
        <v>40</v>
      </c>
      <c r="EG511" t="s">
        <v>202</v>
      </c>
      <c r="EH511">
        <v>0</v>
      </c>
      <c r="EI511" t="s">
        <v>3</v>
      </c>
      <c r="EJ511">
        <v>2</v>
      </c>
      <c r="EK511">
        <v>326</v>
      </c>
      <c r="EL511" t="s">
        <v>340</v>
      </c>
      <c r="EM511" t="s">
        <v>341</v>
      </c>
      <c r="EO511" t="s">
        <v>3</v>
      </c>
      <c r="EQ511">
        <v>131072</v>
      </c>
      <c r="ER511">
        <v>51.71</v>
      </c>
      <c r="ES511">
        <v>27.65</v>
      </c>
      <c r="ET511">
        <v>0</v>
      </c>
      <c r="EU511">
        <v>0</v>
      </c>
      <c r="EV511">
        <v>24.06</v>
      </c>
      <c r="EW511">
        <v>2</v>
      </c>
      <c r="EX511">
        <v>0</v>
      </c>
      <c r="EY511">
        <v>0</v>
      </c>
      <c r="FQ511">
        <v>0</v>
      </c>
      <c r="FR511">
        <f t="shared" si="384"/>
        <v>0</v>
      </c>
      <c r="FS511">
        <v>0</v>
      </c>
      <c r="FX511">
        <v>112</v>
      </c>
      <c r="FY511">
        <v>70</v>
      </c>
      <c r="GA511" t="s">
        <v>3</v>
      </c>
      <c r="GD511">
        <v>0</v>
      </c>
      <c r="GF511">
        <v>1738420159</v>
      </c>
      <c r="GG511">
        <v>2</v>
      </c>
      <c r="GH511">
        <v>1</v>
      </c>
      <c r="GI511">
        <v>2</v>
      </c>
      <c r="GJ511">
        <v>0</v>
      </c>
      <c r="GK511">
        <f>ROUND(R511*(S12)/100,2)</f>
        <v>0</v>
      </c>
      <c r="GL511">
        <f t="shared" si="385"/>
        <v>0</v>
      </c>
      <c r="GM511">
        <f t="shared" si="386"/>
        <v>3104.67</v>
      </c>
      <c r="GN511">
        <f t="shared" si="387"/>
        <v>0</v>
      </c>
      <c r="GO511">
        <f t="shared" si="388"/>
        <v>3104.67</v>
      </c>
      <c r="GP511">
        <f t="shared" si="389"/>
        <v>0</v>
      </c>
      <c r="GR511">
        <v>0</v>
      </c>
      <c r="GS511">
        <v>3</v>
      </c>
      <c r="GT511">
        <v>0</v>
      </c>
      <c r="GU511" t="s">
        <v>3</v>
      </c>
      <c r="GV511">
        <f t="shared" si="390"/>
        <v>0</v>
      </c>
      <c r="GW511">
        <v>1</v>
      </c>
      <c r="GX511">
        <f t="shared" si="391"/>
        <v>0</v>
      </c>
      <c r="HA511">
        <v>0</v>
      </c>
      <c r="HB511">
        <v>0</v>
      </c>
      <c r="HC511">
        <f t="shared" si="392"/>
        <v>0</v>
      </c>
      <c r="HE511" t="s">
        <v>3</v>
      </c>
      <c r="HF511" t="s">
        <v>3</v>
      </c>
      <c r="IK511">
        <v>0</v>
      </c>
    </row>
    <row r="512" spans="1:245" x14ac:dyDescent="0.2">
      <c r="A512">
        <v>17</v>
      </c>
      <c r="B512">
        <v>1</v>
      </c>
      <c r="E512" t="s">
        <v>454</v>
      </c>
      <c r="F512" t="s">
        <v>455</v>
      </c>
      <c r="G512" t="s">
        <v>456</v>
      </c>
      <c r="H512" t="s">
        <v>258</v>
      </c>
      <c r="I512">
        <v>2</v>
      </c>
      <c r="J512">
        <v>0</v>
      </c>
      <c r="O512">
        <f t="shared" si="355"/>
        <v>36.42</v>
      </c>
      <c r="P512">
        <f t="shared" si="356"/>
        <v>36.42</v>
      </c>
      <c r="Q512">
        <f t="shared" si="357"/>
        <v>0</v>
      </c>
      <c r="R512">
        <f t="shared" si="358"/>
        <v>0</v>
      </c>
      <c r="S512">
        <f t="shared" si="359"/>
        <v>0</v>
      </c>
      <c r="T512">
        <f t="shared" si="360"/>
        <v>0</v>
      </c>
      <c r="U512">
        <f t="shared" si="361"/>
        <v>0</v>
      </c>
      <c r="V512">
        <f t="shared" si="362"/>
        <v>0</v>
      </c>
      <c r="W512">
        <f t="shared" si="363"/>
        <v>0</v>
      </c>
      <c r="X512">
        <f t="shared" si="364"/>
        <v>0</v>
      </c>
      <c r="Y512">
        <f t="shared" si="365"/>
        <v>0</v>
      </c>
      <c r="AA512">
        <v>53286459</v>
      </c>
      <c r="AB512">
        <f t="shared" si="366"/>
        <v>18.21</v>
      </c>
      <c r="AC512">
        <f t="shared" si="367"/>
        <v>18.21</v>
      </c>
      <c r="AD512">
        <f t="shared" si="368"/>
        <v>0</v>
      </c>
      <c r="AE512">
        <f t="shared" si="369"/>
        <v>0</v>
      </c>
      <c r="AF512">
        <f t="shared" si="370"/>
        <v>0</v>
      </c>
      <c r="AG512">
        <f t="shared" si="371"/>
        <v>0</v>
      </c>
      <c r="AH512">
        <f t="shared" si="372"/>
        <v>0</v>
      </c>
      <c r="AI512">
        <f t="shared" si="373"/>
        <v>0</v>
      </c>
      <c r="AJ512">
        <f t="shared" si="374"/>
        <v>0</v>
      </c>
      <c r="AK512">
        <v>18.21</v>
      </c>
      <c r="AL512">
        <v>18.21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1</v>
      </c>
      <c r="AW512">
        <v>1</v>
      </c>
      <c r="AZ512">
        <v>1</v>
      </c>
      <c r="BA512">
        <v>1</v>
      </c>
      <c r="BB512">
        <v>1</v>
      </c>
      <c r="BC512">
        <v>1</v>
      </c>
      <c r="BD512" t="s">
        <v>3</v>
      </c>
      <c r="BE512" t="s">
        <v>3</v>
      </c>
      <c r="BF512" t="s">
        <v>3</v>
      </c>
      <c r="BG512" t="s">
        <v>3</v>
      </c>
      <c r="BH512">
        <v>3</v>
      </c>
      <c r="BI512">
        <v>2</v>
      </c>
      <c r="BJ512" t="s">
        <v>457</v>
      </c>
      <c r="BM512">
        <v>1618</v>
      </c>
      <c r="BN512">
        <v>0</v>
      </c>
      <c r="BO512" t="s">
        <v>3</v>
      </c>
      <c r="BP512">
        <v>0</v>
      </c>
      <c r="BQ512">
        <v>201</v>
      </c>
      <c r="BR512">
        <v>0</v>
      </c>
      <c r="BS512">
        <v>1</v>
      </c>
      <c r="BT512">
        <v>1</v>
      </c>
      <c r="BU512">
        <v>1</v>
      </c>
      <c r="BV512">
        <v>1</v>
      </c>
      <c r="BW512">
        <v>1</v>
      </c>
      <c r="BX512">
        <v>1</v>
      </c>
      <c r="BY512" t="s">
        <v>3</v>
      </c>
      <c r="BZ512">
        <v>0</v>
      </c>
      <c r="CA512">
        <v>0</v>
      </c>
      <c r="CE512">
        <v>30</v>
      </c>
      <c r="CF512">
        <v>0</v>
      </c>
      <c r="CG512">
        <v>0</v>
      </c>
      <c r="CM512">
        <v>0</v>
      </c>
      <c r="CN512" t="s">
        <v>3</v>
      </c>
      <c r="CO512">
        <v>0</v>
      </c>
      <c r="CP512">
        <f t="shared" si="375"/>
        <v>36.42</v>
      </c>
      <c r="CQ512">
        <f t="shared" si="376"/>
        <v>18.21</v>
      </c>
      <c r="CR512">
        <f t="shared" si="377"/>
        <v>0</v>
      </c>
      <c r="CS512">
        <f t="shared" si="378"/>
        <v>0</v>
      </c>
      <c r="CT512">
        <f t="shared" si="379"/>
        <v>0</v>
      </c>
      <c r="CU512">
        <f t="shared" si="380"/>
        <v>0</v>
      </c>
      <c r="CV512">
        <f t="shared" si="381"/>
        <v>0</v>
      </c>
      <c r="CW512">
        <f t="shared" si="382"/>
        <v>0</v>
      </c>
      <c r="CX512">
        <f t="shared" si="383"/>
        <v>0</v>
      </c>
      <c r="CY512">
        <f>((S512*BZ512)/100)</f>
        <v>0</v>
      </c>
      <c r="CZ512">
        <f>((S512*CA512)/100)</f>
        <v>0</v>
      </c>
      <c r="DC512" t="s">
        <v>3</v>
      </c>
      <c r="DD512" t="s">
        <v>3</v>
      </c>
      <c r="DE512" t="s">
        <v>3</v>
      </c>
      <c r="DF512" t="s">
        <v>3</v>
      </c>
      <c r="DG512" t="s">
        <v>3</v>
      </c>
      <c r="DH512" t="s">
        <v>3</v>
      </c>
      <c r="DI512" t="s">
        <v>3</v>
      </c>
      <c r="DJ512" t="s">
        <v>3</v>
      </c>
      <c r="DK512" t="s">
        <v>3</v>
      </c>
      <c r="DL512" t="s">
        <v>3</v>
      </c>
      <c r="DM512" t="s">
        <v>3</v>
      </c>
      <c r="DN512">
        <v>0</v>
      </c>
      <c r="DO512">
        <v>0</v>
      </c>
      <c r="DP512">
        <v>1</v>
      </c>
      <c r="DQ512">
        <v>1</v>
      </c>
      <c r="DU512">
        <v>1010</v>
      </c>
      <c r="DV512" t="s">
        <v>258</v>
      </c>
      <c r="DW512" t="s">
        <v>258</v>
      </c>
      <c r="DX512">
        <v>1</v>
      </c>
      <c r="EE512">
        <v>52540238</v>
      </c>
      <c r="EF512">
        <v>201</v>
      </c>
      <c r="EG512" t="s">
        <v>237</v>
      </c>
      <c r="EH512">
        <v>0</v>
      </c>
      <c r="EI512" t="s">
        <v>3</v>
      </c>
      <c r="EJ512">
        <v>2</v>
      </c>
      <c r="EK512">
        <v>1618</v>
      </c>
      <c r="EL512" t="s">
        <v>238</v>
      </c>
      <c r="EM512" t="s">
        <v>239</v>
      </c>
      <c r="EO512" t="s">
        <v>3</v>
      </c>
      <c r="EQ512">
        <v>131072</v>
      </c>
      <c r="ER512">
        <v>18.21</v>
      </c>
      <c r="ES512">
        <v>18.21</v>
      </c>
      <c r="ET512">
        <v>0</v>
      </c>
      <c r="EU512">
        <v>0</v>
      </c>
      <c r="EV512">
        <v>0</v>
      </c>
      <c r="EW512">
        <v>0</v>
      </c>
      <c r="EX512">
        <v>0</v>
      </c>
      <c r="EY512">
        <v>0</v>
      </c>
      <c r="FQ512">
        <v>0</v>
      </c>
      <c r="FR512">
        <f t="shared" si="384"/>
        <v>0</v>
      </c>
      <c r="FS512">
        <v>0</v>
      </c>
      <c r="FX512">
        <v>0</v>
      </c>
      <c r="FY512">
        <v>0</v>
      </c>
      <c r="GA512" t="s">
        <v>3</v>
      </c>
      <c r="GD512">
        <v>0</v>
      </c>
      <c r="GF512">
        <v>-1146129642</v>
      </c>
      <c r="GG512">
        <v>2</v>
      </c>
      <c r="GH512">
        <v>1</v>
      </c>
      <c r="GI512">
        <v>-2</v>
      </c>
      <c r="GJ512">
        <v>0</v>
      </c>
      <c r="GK512">
        <f>ROUND(R512*(R12)/100,2)</f>
        <v>0</v>
      </c>
      <c r="GL512">
        <f t="shared" si="385"/>
        <v>0</v>
      </c>
      <c r="GM512">
        <f t="shared" si="386"/>
        <v>36.42</v>
      </c>
      <c r="GN512">
        <f t="shared" si="387"/>
        <v>0</v>
      </c>
      <c r="GO512">
        <f t="shared" si="388"/>
        <v>36.42</v>
      </c>
      <c r="GP512">
        <f t="shared" si="389"/>
        <v>0</v>
      </c>
      <c r="GR512">
        <v>0</v>
      </c>
      <c r="GS512">
        <v>0</v>
      </c>
      <c r="GT512">
        <v>0</v>
      </c>
      <c r="GU512" t="s">
        <v>3</v>
      </c>
      <c r="GV512">
        <f t="shared" si="390"/>
        <v>0</v>
      </c>
      <c r="GW512">
        <v>1</v>
      </c>
      <c r="GX512">
        <f t="shared" si="391"/>
        <v>0</v>
      </c>
      <c r="HA512">
        <v>0</v>
      </c>
      <c r="HB512">
        <v>0</v>
      </c>
      <c r="HC512">
        <f t="shared" si="392"/>
        <v>0</v>
      </c>
      <c r="HE512" t="s">
        <v>3</v>
      </c>
      <c r="HF512" t="s">
        <v>3</v>
      </c>
      <c r="IK512">
        <v>0</v>
      </c>
    </row>
    <row r="513" spans="1:245" x14ac:dyDescent="0.2">
      <c r="A513">
        <v>17</v>
      </c>
      <c r="B513">
        <v>1</v>
      </c>
      <c r="E513" t="s">
        <v>454</v>
      </c>
      <c r="F513" t="s">
        <v>455</v>
      </c>
      <c r="G513" t="s">
        <v>456</v>
      </c>
      <c r="H513" t="s">
        <v>258</v>
      </c>
      <c r="I513">
        <v>2</v>
      </c>
      <c r="J513">
        <v>0</v>
      </c>
      <c r="O513">
        <f t="shared" si="355"/>
        <v>144.22</v>
      </c>
      <c r="P513">
        <f t="shared" si="356"/>
        <v>144.22</v>
      </c>
      <c r="Q513">
        <f t="shared" si="357"/>
        <v>0</v>
      </c>
      <c r="R513">
        <f t="shared" si="358"/>
        <v>0</v>
      </c>
      <c r="S513">
        <f t="shared" si="359"/>
        <v>0</v>
      </c>
      <c r="T513">
        <f t="shared" si="360"/>
        <v>0</v>
      </c>
      <c r="U513">
        <f t="shared" si="361"/>
        <v>0</v>
      </c>
      <c r="V513">
        <f t="shared" si="362"/>
        <v>0</v>
      </c>
      <c r="W513">
        <f t="shared" si="363"/>
        <v>0</v>
      </c>
      <c r="X513">
        <f t="shared" si="364"/>
        <v>0</v>
      </c>
      <c r="Y513">
        <f t="shared" si="365"/>
        <v>0</v>
      </c>
      <c r="AA513">
        <v>53286460</v>
      </c>
      <c r="AB513">
        <f t="shared" si="366"/>
        <v>18.21</v>
      </c>
      <c r="AC513">
        <f t="shared" si="367"/>
        <v>18.21</v>
      </c>
      <c r="AD513">
        <f t="shared" si="368"/>
        <v>0</v>
      </c>
      <c r="AE513">
        <f t="shared" si="369"/>
        <v>0</v>
      </c>
      <c r="AF513">
        <f t="shared" si="370"/>
        <v>0</v>
      </c>
      <c r="AG513">
        <f t="shared" si="371"/>
        <v>0</v>
      </c>
      <c r="AH513">
        <f t="shared" si="372"/>
        <v>0</v>
      </c>
      <c r="AI513">
        <f t="shared" si="373"/>
        <v>0</v>
      </c>
      <c r="AJ513">
        <f t="shared" si="374"/>
        <v>0</v>
      </c>
      <c r="AK513">
        <v>18.21</v>
      </c>
      <c r="AL513">
        <v>18.21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1</v>
      </c>
      <c r="AW513">
        <v>1</v>
      </c>
      <c r="AZ513">
        <v>1</v>
      </c>
      <c r="BA513">
        <v>1</v>
      </c>
      <c r="BB513">
        <v>1</v>
      </c>
      <c r="BC513">
        <v>3.96</v>
      </c>
      <c r="BD513" t="s">
        <v>3</v>
      </c>
      <c r="BE513" t="s">
        <v>3</v>
      </c>
      <c r="BF513" t="s">
        <v>3</v>
      </c>
      <c r="BG513" t="s">
        <v>3</v>
      </c>
      <c r="BH513">
        <v>3</v>
      </c>
      <c r="BI513">
        <v>2</v>
      </c>
      <c r="BJ513" t="s">
        <v>457</v>
      </c>
      <c r="BM513">
        <v>1618</v>
      </c>
      <c r="BN513">
        <v>0</v>
      </c>
      <c r="BO513" t="s">
        <v>455</v>
      </c>
      <c r="BP513">
        <v>1</v>
      </c>
      <c r="BQ513">
        <v>201</v>
      </c>
      <c r="BR513">
        <v>0</v>
      </c>
      <c r="BS513">
        <v>1</v>
      </c>
      <c r="BT513">
        <v>1</v>
      </c>
      <c r="BU513">
        <v>1</v>
      </c>
      <c r="BV513">
        <v>1</v>
      </c>
      <c r="BW513">
        <v>1</v>
      </c>
      <c r="BX513">
        <v>1</v>
      </c>
      <c r="BY513" t="s">
        <v>3</v>
      </c>
      <c r="BZ513">
        <v>0</v>
      </c>
      <c r="CA513">
        <v>0</v>
      </c>
      <c r="CE513">
        <v>30</v>
      </c>
      <c r="CF513">
        <v>0</v>
      </c>
      <c r="CG513">
        <v>0</v>
      </c>
      <c r="CM513">
        <v>0</v>
      </c>
      <c r="CN513" t="s">
        <v>3</v>
      </c>
      <c r="CO513">
        <v>0</v>
      </c>
      <c r="CP513">
        <f t="shared" si="375"/>
        <v>144.22</v>
      </c>
      <c r="CQ513">
        <f t="shared" si="376"/>
        <v>72.11</v>
      </c>
      <c r="CR513">
        <f t="shared" si="377"/>
        <v>0</v>
      </c>
      <c r="CS513">
        <f t="shared" si="378"/>
        <v>0</v>
      </c>
      <c r="CT513">
        <f t="shared" si="379"/>
        <v>0</v>
      </c>
      <c r="CU513">
        <f t="shared" si="380"/>
        <v>0</v>
      </c>
      <c r="CV513">
        <f t="shared" si="381"/>
        <v>0</v>
      </c>
      <c r="CW513">
        <f t="shared" si="382"/>
        <v>0</v>
      </c>
      <c r="CX513">
        <f t="shared" si="383"/>
        <v>0</v>
      </c>
      <c r="CY513">
        <f>S513*(BZ513/100)</f>
        <v>0</v>
      </c>
      <c r="CZ513">
        <f>S513*(CA513/100)</f>
        <v>0</v>
      </c>
      <c r="DC513" t="s">
        <v>3</v>
      </c>
      <c r="DD513" t="s">
        <v>3</v>
      </c>
      <c r="DE513" t="s">
        <v>3</v>
      </c>
      <c r="DF513" t="s">
        <v>3</v>
      </c>
      <c r="DG513" t="s">
        <v>3</v>
      </c>
      <c r="DH513" t="s">
        <v>3</v>
      </c>
      <c r="DI513" t="s">
        <v>3</v>
      </c>
      <c r="DJ513" t="s">
        <v>3</v>
      </c>
      <c r="DK513" t="s">
        <v>3</v>
      </c>
      <c r="DL513" t="s">
        <v>3</v>
      </c>
      <c r="DM513" t="s">
        <v>3</v>
      </c>
      <c r="DN513">
        <v>0</v>
      </c>
      <c r="DO513">
        <v>0</v>
      </c>
      <c r="DP513">
        <v>1</v>
      </c>
      <c r="DQ513">
        <v>1</v>
      </c>
      <c r="DU513">
        <v>1010</v>
      </c>
      <c r="DV513" t="s">
        <v>258</v>
      </c>
      <c r="DW513" t="s">
        <v>258</v>
      </c>
      <c r="DX513">
        <v>1</v>
      </c>
      <c r="EE513">
        <v>52540238</v>
      </c>
      <c r="EF513">
        <v>201</v>
      </c>
      <c r="EG513" t="s">
        <v>237</v>
      </c>
      <c r="EH513">
        <v>0</v>
      </c>
      <c r="EI513" t="s">
        <v>3</v>
      </c>
      <c r="EJ513">
        <v>2</v>
      </c>
      <c r="EK513">
        <v>1618</v>
      </c>
      <c r="EL513" t="s">
        <v>238</v>
      </c>
      <c r="EM513" t="s">
        <v>239</v>
      </c>
      <c r="EO513" t="s">
        <v>3</v>
      </c>
      <c r="EQ513">
        <v>131072</v>
      </c>
      <c r="ER513">
        <v>18.21</v>
      </c>
      <c r="ES513">
        <v>18.21</v>
      </c>
      <c r="ET513">
        <v>0</v>
      </c>
      <c r="EU513">
        <v>0</v>
      </c>
      <c r="EV513">
        <v>0</v>
      </c>
      <c r="EW513">
        <v>0</v>
      </c>
      <c r="EX513">
        <v>0</v>
      </c>
      <c r="EY513">
        <v>0</v>
      </c>
      <c r="FQ513">
        <v>0</v>
      </c>
      <c r="FR513">
        <f t="shared" si="384"/>
        <v>0</v>
      </c>
      <c r="FS513">
        <v>0</v>
      </c>
      <c r="FX513">
        <v>0</v>
      </c>
      <c r="FY513">
        <v>0</v>
      </c>
      <c r="GA513" t="s">
        <v>3</v>
      </c>
      <c r="GD513">
        <v>0</v>
      </c>
      <c r="GF513">
        <v>-1146129642</v>
      </c>
      <c r="GG513">
        <v>2</v>
      </c>
      <c r="GH513">
        <v>1</v>
      </c>
      <c r="GI513">
        <v>2</v>
      </c>
      <c r="GJ513">
        <v>0</v>
      </c>
      <c r="GK513">
        <f>ROUND(R513*(S12)/100,2)</f>
        <v>0</v>
      </c>
      <c r="GL513">
        <f t="shared" si="385"/>
        <v>0</v>
      </c>
      <c r="GM513">
        <f t="shared" si="386"/>
        <v>144.22</v>
      </c>
      <c r="GN513">
        <f t="shared" si="387"/>
        <v>0</v>
      </c>
      <c r="GO513">
        <f t="shared" si="388"/>
        <v>144.22</v>
      </c>
      <c r="GP513">
        <f t="shared" si="389"/>
        <v>0</v>
      </c>
      <c r="GR513">
        <v>0</v>
      </c>
      <c r="GS513">
        <v>3</v>
      </c>
      <c r="GT513">
        <v>0</v>
      </c>
      <c r="GU513" t="s">
        <v>3</v>
      </c>
      <c r="GV513">
        <f t="shared" si="390"/>
        <v>0</v>
      </c>
      <c r="GW513">
        <v>1</v>
      </c>
      <c r="GX513">
        <f t="shared" si="391"/>
        <v>0</v>
      </c>
      <c r="HA513">
        <v>0</v>
      </c>
      <c r="HB513">
        <v>0</v>
      </c>
      <c r="HC513">
        <f t="shared" si="392"/>
        <v>0</v>
      </c>
      <c r="HE513" t="s">
        <v>3</v>
      </c>
      <c r="HF513" t="s">
        <v>3</v>
      </c>
      <c r="IK513">
        <v>0</v>
      </c>
    </row>
    <row r="515" spans="1:245" x14ac:dyDescent="0.2">
      <c r="A515">
        <v>51</v>
      </c>
      <c r="B515">
        <f>B486</f>
        <v>1</v>
      </c>
      <c r="C515">
        <f>A486</f>
        <v>4</v>
      </c>
      <c r="D515">
        <f>ROW(A486)</f>
        <v>486</v>
      </c>
      <c r="F515" t="str">
        <f>IF(F486&lt;&gt;"",F486,"")</f>
        <v>Новый раздел</v>
      </c>
      <c r="G515" t="str">
        <f>IF(G486&lt;&gt;"",G486,"")</f>
        <v>Расключение опоры освещения</v>
      </c>
      <c r="H515">
        <v>0</v>
      </c>
      <c r="O515">
        <f t="shared" ref="O515:T515" si="393">ROUND(AB515,2)</f>
        <v>3047.18</v>
      </c>
      <c r="P515">
        <f t="shared" si="393"/>
        <v>2763.2</v>
      </c>
      <c r="Q515">
        <f t="shared" si="393"/>
        <v>41.5</v>
      </c>
      <c r="R515">
        <f t="shared" si="393"/>
        <v>5.12</v>
      </c>
      <c r="S515">
        <f t="shared" si="393"/>
        <v>242.48</v>
      </c>
      <c r="T515">
        <f t="shared" si="393"/>
        <v>0</v>
      </c>
      <c r="U515">
        <f>AH515</f>
        <v>19.259599999999999</v>
      </c>
      <c r="V515">
        <f>AI515</f>
        <v>0</v>
      </c>
      <c r="W515">
        <f>ROUND(AJ515,2)</f>
        <v>0</v>
      </c>
      <c r="X515">
        <f>ROUND(AK515,2)</f>
        <v>271.58</v>
      </c>
      <c r="Y515">
        <f>ROUND(AL515,2)</f>
        <v>169.73</v>
      </c>
      <c r="AB515">
        <f>ROUND(SUMIF(AA490:AA513,"=53286459",O490:O513),2)</f>
        <v>3047.18</v>
      </c>
      <c r="AC515">
        <f>ROUND(SUMIF(AA490:AA513,"=53286459",P490:P513),2)</f>
        <v>2763.2</v>
      </c>
      <c r="AD515">
        <f>ROUND(SUMIF(AA490:AA513,"=53286459",Q490:Q513),2)</f>
        <v>41.5</v>
      </c>
      <c r="AE515">
        <f>ROUND(SUMIF(AA490:AA513,"=53286459",R490:R513),2)</f>
        <v>5.12</v>
      </c>
      <c r="AF515">
        <f>ROUND(SUMIF(AA490:AA513,"=53286459",S490:S513),2)</f>
        <v>242.48</v>
      </c>
      <c r="AG515">
        <f>ROUND(SUMIF(AA490:AA513,"=53286459",T490:T513),2)</f>
        <v>0</v>
      </c>
      <c r="AH515">
        <f>SUMIF(AA490:AA513,"=53286459",U490:U513)</f>
        <v>19.259599999999999</v>
      </c>
      <c r="AI515">
        <f>SUMIF(AA490:AA513,"=53286459",V490:V513)</f>
        <v>0</v>
      </c>
      <c r="AJ515">
        <f>ROUND(SUMIF(AA490:AA513,"=53286459",W490:W513),2)</f>
        <v>0</v>
      </c>
      <c r="AK515">
        <f>ROUND(SUMIF(AA490:AA513,"=53286459",X490:X513),2)</f>
        <v>271.58</v>
      </c>
      <c r="AL515">
        <f>ROUND(SUMIF(AA490:AA513,"=53286459",Y490:Y513),2)</f>
        <v>169.73</v>
      </c>
      <c r="AO515">
        <f t="shared" ref="AO515:BD515" si="394">ROUND(BX515,2)</f>
        <v>0</v>
      </c>
      <c r="AP515">
        <f t="shared" si="394"/>
        <v>0</v>
      </c>
      <c r="AQ515">
        <f t="shared" si="394"/>
        <v>0</v>
      </c>
      <c r="AR515">
        <f t="shared" si="394"/>
        <v>3497.45</v>
      </c>
      <c r="AS515">
        <f t="shared" si="394"/>
        <v>0</v>
      </c>
      <c r="AT515">
        <f t="shared" si="394"/>
        <v>3497.45</v>
      </c>
      <c r="AU515">
        <f t="shared" si="394"/>
        <v>0</v>
      </c>
      <c r="AV515">
        <f t="shared" si="394"/>
        <v>2763.2</v>
      </c>
      <c r="AW515">
        <f t="shared" si="394"/>
        <v>2763.2</v>
      </c>
      <c r="AX515">
        <f t="shared" si="394"/>
        <v>0</v>
      </c>
      <c r="AY515">
        <f t="shared" si="394"/>
        <v>2763.2</v>
      </c>
      <c r="AZ515">
        <f t="shared" si="394"/>
        <v>0</v>
      </c>
      <c r="BA515">
        <f t="shared" si="394"/>
        <v>0</v>
      </c>
      <c r="BB515">
        <f t="shared" si="394"/>
        <v>0</v>
      </c>
      <c r="BC515">
        <f t="shared" si="394"/>
        <v>0</v>
      </c>
      <c r="BD515">
        <f t="shared" si="394"/>
        <v>0</v>
      </c>
      <c r="BX515">
        <f>ROUND(SUMIF(AA490:AA513,"=53286459",FQ490:FQ513),2)</f>
        <v>0</v>
      </c>
      <c r="BY515">
        <f>ROUND(SUMIF(AA490:AA513,"=53286459",FR490:FR513),2)</f>
        <v>0</v>
      </c>
      <c r="BZ515">
        <f>ROUND(SUMIF(AA490:AA513,"=53286459",GL490:GL513),2)</f>
        <v>0</v>
      </c>
      <c r="CA515">
        <f>ROUND(SUMIF(AA490:AA513,"=53286459",GM490:GM513),2)</f>
        <v>3497.45</v>
      </c>
      <c r="CB515">
        <f>ROUND(SUMIF(AA490:AA513,"=53286459",GN490:GN513),2)</f>
        <v>0</v>
      </c>
      <c r="CC515">
        <f>ROUND(SUMIF(AA490:AA513,"=53286459",GO490:GO513),2)</f>
        <v>3497.45</v>
      </c>
      <c r="CD515">
        <f>ROUND(SUMIF(AA490:AA513,"=53286459",GP490:GP513),2)</f>
        <v>0</v>
      </c>
      <c r="CE515">
        <f>AC515-BX515</f>
        <v>2763.2</v>
      </c>
      <c r="CF515">
        <f>AC515-BY515</f>
        <v>2763.2</v>
      </c>
      <c r="CG515">
        <f>BX515-BZ515</f>
        <v>0</v>
      </c>
      <c r="CH515">
        <f>AC515-BX515-BY515+BZ515</f>
        <v>2763.2</v>
      </c>
      <c r="CI515">
        <f>BY515-BZ515</f>
        <v>0</v>
      </c>
      <c r="CJ515">
        <f>ROUND(SUMIF(AA490:AA513,"=53286459",GX490:GX513),2)</f>
        <v>0</v>
      </c>
      <c r="CK515">
        <f>ROUND(SUMIF(AA490:AA513,"=53286459",GY490:GY513),2)</f>
        <v>0</v>
      </c>
      <c r="CL515">
        <f>ROUND(SUMIF(AA490:AA513,"=53286459",GZ490:GZ513),2)</f>
        <v>0</v>
      </c>
      <c r="CM515">
        <f>ROUND(SUMIF(AA490:AA513,"=53286459",HD490:HD513),2)</f>
        <v>0</v>
      </c>
      <c r="DG515">
        <f t="shared" ref="DG515:DL515" si="395">ROUND(DT515,2)</f>
        <v>17980.91</v>
      </c>
      <c r="DH515">
        <f t="shared" si="395"/>
        <v>11626.79</v>
      </c>
      <c r="DI515">
        <f t="shared" si="395"/>
        <v>335.75</v>
      </c>
      <c r="DJ515">
        <f t="shared" si="395"/>
        <v>127.07</v>
      </c>
      <c r="DK515">
        <f t="shared" si="395"/>
        <v>6018.37</v>
      </c>
      <c r="DL515">
        <f t="shared" si="395"/>
        <v>0</v>
      </c>
      <c r="DM515">
        <f>DZ515</f>
        <v>19.259599999999999</v>
      </c>
      <c r="DN515">
        <f>EA515</f>
        <v>0</v>
      </c>
      <c r="DO515">
        <f>ROUND(EB515,2)</f>
        <v>0</v>
      </c>
      <c r="DP515">
        <f>ROUND(EC515,2)</f>
        <v>5416.55</v>
      </c>
      <c r="DQ515">
        <f>ROUND(ED515,2)</f>
        <v>2587.89</v>
      </c>
      <c r="DT515">
        <f>ROUND(SUMIF(AA490:AA513,"=53286460",O490:O513),2)</f>
        <v>17980.91</v>
      </c>
      <c r="DU515">
        <f>ROUND(SUMIF(AA490:AA513,"=53286460",P490:P513),2)</f>
        <v>11626.79</v>
      </c>
      <c r="DV515">
        <f>ROUND(SUMIF(AA490:AA513,"=53286460",Q490:Q513),2)</f>
        <v>335.75</v>
      </c>
      <c r="DW515">
        <f>ROUND(SUMIF(AA490:AA513,"=53286460",R490:R513),2)</f>
        <v>127.07</v>
      </c>
      <c r="DX515">
        <f>ROUND(SUMIF(AA490:AA513,"=53286460",S490:S513),2)</f>
        <v>6018.37</v>
      </c>
      <c r="DY515">
        <f>ROUND(SUMIF(AA490:AA513,"=53286460",T490:T513),2)</f>
        <v>0</v>
      </c>
      <c r="DZ515">
        <f>SUMIF(AA490:AA513,"=53286460",U490:U513)</f>
        <v>19.259599999999999</v>
      </c>
      <c r="EA515">
        <f>SUMIF(AA490:AA513,"=53286460",V490:V513)</f>
        <v>0</v>
      </c>
      <c r="EB515">
        <f>ROUND(SUMIF(AA490:AA513,"=53286460",W490:W513),2)</f>
        <v>0</v>
      </c>
      <c r="EC515">
        <f>ROUND(SUMIF(AA490:AA513,"=53286460",X490:X513),2)</f>
        <v>5416.55</v>
      </c>
      <c r="ED515">
        <f>ROUND(SUMIF(AA490:AA513,"=53286460",Y490:Y513),2)</f>
        <v>2587.89</v>
      </c>
      <c r="EG515">
        <f t="shared" ref="EG515:EV515" si="396">ROUND(FP515,2)</f>
        <v>0</v>
      </c>
      <c r="EH515">
        <f t="shared" si="396"/>
        <v>0</v>
      </c>
      <c r="EI515">
        <f t="shared" si="396"/>
        <v>0</v>
      </c>
      <c r="EJ515">
        <f t="shared" si="396"/>
        <v>26184.84</v>
      </c>
      <c r="EK515">
        <f t="shared" si="396"/>
        <v>0</v>
      </c>
      <c r="EL515">
        <f t="shared" si="396"/>
        <v>26184.84</v>
      </c>
      <c r="EM515">
        <f t="shared" si="396"/>
        <v>0</v>
      </c>
      <c r="EN515">
        <f t="shared" si="396"/>
        <v>11626.79</v>
      </c>
      <c r="EO515">
        <f t="shared" si="396"/>
        <v>11626.79</v>
      </c>
      <c r="EP515">
        <f t="shared" si="396"/>
        <v>0</v>
      </c>
      <c r="EQ515">
        <f t="shared" si="396"/>
        <v>11626.79</v>
      </c>
      <c r="ER515">
        <f t="shared" si="396"/>
        <v>0</v>
      </c>
      <c r="ES515">
        <f t="shared" si="396"/>
        <v>0</v>
      </c>
      <c r="ET515">
        <f t="shared" si="396"/>
        <v>0</v>
      </c>
      <c r="EU515">
        <f t="shared" si="396"/>
        <v>0</v>
      </c>
      <c r="EV515">
        <f t="shared" si="396"/>
        <v>0</v>
      </c>
      <c r="FP515">
        <f>ROUND(SUMIF(AA490:AA513,"=53286460",FQ490:FQ513),2)</f>
        <v>0</v>
      </c>
      <c r="FQ515">
        <f>ROUND(SUMIF(AA490:AA513,"=53286460",FR490:FR513),2)</f>
        <v>0</v>
      </c>
      <c r="FR515">
        <f>ROUND(SUMIF(AA490:AA513,"=53286460",GL490:GL513),2)</f>
        <v>0</v>
      </c>
      <c r="FS515">
        <f>ROUND(SUMIF(AA490:AA513,"=53286460",GM490:GM513),2)</f>
        <v>26184.84</v>
      </c>
      <c r="FT515">
        <f>ROUND(SUMIF(AA490:AA513,"=53286460",GN490:GN513),2)</f>
        <v>0</v>
      </c>
      <c r="FU515">
        <f>ROUND(SUMIF(AA490:AA513,"=53286460",GO490:GO513),2)</f>
        <v>26184.84</v>
      </c>
      <c r="FV515">
        <f>ROUND(SUMIF(AA490:AA513,"=53286460",GP490:GP513),2)</f>
        <v>0</v>
      </c>
      <c r="FW515">
        <f>DU515-FP515</f>
        <v>11626.79</v>
      </c>
      <c r="FX515">
        <f>DU515-FQ515</f>
        <v>11626.79</v>
      </c>
      <c r="FY515">
        <f>FP515-FR515</f>
        <v>0</v>
      </c>
      <c r="FZ515">
        <f>DU515-FP515-FQ515+FR515</f>
        <v>11626.79</v>
      </c>
      <c r="GA515">
        <f>FQ515-FR515</f>
        <v>0</v>
      </c>
      <c r="GB515">
        <f>ROUND(SUMIF(AA490:AA513,"=53286460",GX490:GX513),2)</f>
        <v>0</v>
      </c>
      <c r="GC515">
        <f>ROUND(SUMIF(AA490:AA513,"=53286460",GY490:GY513),2)</f>
        <v>0</v>
      </c>
      <c r="GD515">
        <f>ROUND(SUMIF(AA490:AA513,"=53286460",GZ490:GZ513),2)</f>
        <v>0</v>
      </c>
      <c r="GE515">
        <f>ROUND(SUMIF(AA490:AA513,"=53286460",HD490:HD513),2)</f>
        <v>0</v>
      </c>
      <c r="GX515">
        <v>0</v>
      </c>
    </row>
    <row r="517" spans="1:245" x14ac:dyDescent="0.2">
      <c r="A517">
        <v>50</v>
      </c>
      <c r="B517">
        <v>0</v>
      </c>
      <c r="C517">
        <v>0</v>
      </c>
      <c r="D517">
        <v>1</v>
      </c>
      <c r="E517">
        <v>201</v>
      </c>
      <c r="F517">
        <f>ROUND(Source!O515,O517)</f>
        <v>3047.18</v>
      </c>
      <c r="G517" t="s">
        <v>136</v>
      </c>
      <c r="H517" t="s">
        <v>137</v>
      </c>
      <c r="K517">
        <v>201</v>
      </c>
      <c r="L517">
        <v>1</v>
      </c>
      <c r="M517">
        <v>3</v>
      </c>
      <c r="N517" t="s">
        <v>3</v>
      </c>
      <c r="O517">
        <v>2</v>
      </c>
      <c r="P517">
        <f>ROUND(Source!DG515,O517)</f>
        <v>17980.91</v>
      </c>
    </row>
    <row r="518" spans="1:245" x14ac:dyDescent="0.2">
      <c r="A518">
        <v>50</v>
      </c>
      <c r="B518">
        <v>0</v>
      </c>
      <c r="C518">
        <v>0</v>
      </c>
      <c r="D518">
        <v>1</v>
      </c>
      <c r="E518">
        <v>202</v>
      </c>
      <c r="F518">
        <f>ROUND(Source!P515,O518)</f>
        <v>2763.2</v>
      </c>
      <c r="G518" t="s">
        <v>138</v>
      </c>
      <c r="H518" t="s">
        <v>139</v>
      </c>
      <c r="K518">
        <v>202</v>
      </c>
      <c r="L518">
        <v>2</v>
      </c>
      <c r="M518">
        <v>3</v>
      </c>
      <c r="N518" t="s">
        <v>3</v>
      </c>
      <c r="O518">
        <v>2</v>
      </c>
      <c r="P518">
        <f>ROUND(Source!DH515,O518)</f>
        <v>11626.79</v>
      </c>
    </row>
    <row r="519" spans="1:245" x14ac:dyDescent="0.2">
      <c r="A519">
        <v>50</v>
      </c>
      <c r="B519">
        <v>0</v>
      </c>
      <c r="C519">
        <v>0</v>
      </c>
      <c r="D519">
        <v>1</v>
      </c>
      <c r="E519">
        <v>222</v>
      </c>
      <c r="F519">
        <f>ROUND(Source!AO515,O519)</f>
        <v>0</v>
      </c>
      <c r="G519" t="s">
        <v>140</v>
      </c>
      <c r="H519" t="s">
        <v>141</v>
      </c>
      <c r="K519">
        <v>222</v>
      </c>
      <c r="L519">
        <v>3</v>
      </c>
      <c r="M519">
        <v>3</v>
      </c>
      <c r="N519" t="s">
        <v>3</v>
      </c>
      <c r="O519">
        <v>2</v>
      </c>
      <c r="P519">
        <f>ROUND(Source!EG515,O519)</f>
        <v>0</v>
      </c>
    </row>
    <row r="520" spans="1:245" x14ac:dyDescent="0.2">
      <c r="A520">
        <v>50</v>
      </c>
      <c r="B520">
        <v>0</v>
      </c>
      <c r="C520">
        <v>0</v>
      </c>
      <c r="D520">
        <v>1</v>
      </c>
      <c r="E520">
        <v>225</v>
      </c>
      <c r="F520">
        <f>ROUND(Source!AV515,O520)</f>
        <v>2763.2</v>
      </c>
      <c r="G520" t="s">
        <v>142</v>
      </c>
      <c r="H520" t="s">
        <v>143</v>
      </c>
      <c r="K520">
        <v>225</v>
      </c>
      <c r="L520">
        <v>4</v>
      </c>
      <c r="M520">
        <v>3</v>
      </c>
      <c r="N520" t="s">
        <v>3</v>
      </c>
      <c r="O520">
        <v>2</v>
      </c>
      <c r="P520">
        <f>ROUND(Source!EN515,O520)</f>
        <v>11626.79</v>
      </c>
    </row>
    <row r="521" spans="1:245" x14ac:dyDescent="0.2">
      <c r="A521">
        <v>50</v>
      </c>
      <c r="B521">
        <v>0</v>
      </c>
      <c r="C521">
        <v>0</v>
      </c>
      <c r="D521">
        <v>1</v>
      </c>
      <c r="E521">
        <v>226</v>
      </c>
      <c r="F521">
        <f>ROUND(Source!AW515,O521)</f>
        <v>2763.2</v>
      </c>
      <c r="G521" t="s">
        <v>144</v>
      </c>
      <c r="H521" t="s">
        <v>145</v>
      </c>
      <c r="K521">
        <v>226</v>
      </c>
      <c r="L521">
        <v>5</v>
      </c>
      <c r="M521">
        <v>3</v>
      </c>
      <c r="N521" t="s">
        <v>3</v>
      </c>
      <c r="O521">
        <v>2</v>
      </c>
      <c r="P521">
        <f>ROUND(Source!EO515,O521)</f>
        <v>11626.79</v>
      </c>
    </row>
    <row r="522" spans="1:245" x14ac:dyDescent="0.2">
      <c r="A522">
        <v>50</v>
      </c>
      <c r="B522">
        <v>0</v>
      </c>
      <c r="C522">
        <v>0</v>
      </c>
      <c r="D522">
        <v>1</v>
      </c>
      <c r="E522">
        <v>227</v>
      </c>
      <c r="F522">
        <f>ROUND(Source!AX515,O522)</f>
        <v>0</v>
      </c>
      <c r="G522" t="s">
        <v>146</v>
      </c>
      <c r="H522" t="s">
        <v>147</v>
      </c>
      <c r="K522">
        <v>227</v>
      </c>
      <c r="L522">
        <v>6</v>
      </c>
      <c r="M522">
        <v>3</v>
      </c>
      <c r="N522" t="s">
        <v>3</v>
      </c>
      <c r="O522">
        <v>2</v>
      </c>
      <c r="P522">
        <f>ROUND(Source!EP515,O522)</f>
        <v>0</v>
      </c>
    </row>
    <row r="523" spans="1:245" x14ac:dyDescent="0.2">
      <c r="A523">
        <v>50</v>
      </c>
      <c r="B523">
        <v>0</v>
      </c>
      <c r="C523">
        <v>0</v>
      </c>
      <c r="D523">
        <v>1</v>
      </c>
      <c r="E523">
        <v>228</v>
      </c>
      <c r="F523">
        <f>ROUND(Source!AY515,O523)</f>
        <v>2763.2</v>
      </c>
      <c r="G523" t="s">
        <v>148</v>
      </c>
      <c r="H523" t="s">
        <v>149</v>
      </c>
      <c r="K523">
        <v>228</v>
      </c>
      <c r="L523">
        <v>7</v>
      </c>
      <c r="M523">
        <v>3</v>
      </c>
      <c r="N523" t="s">
        <v>3</v>
      </c>
      <c r="O523">
        <v>2</v>
      </c>
      <c r="P523">
        <f>ROUND(Source!EQ515,O523)</f>
        <v>11626.79</v>
      </c>
    </row>
    <row r="524" spans="1:245" x14ac:dyDescent="0.2">
      <c r="A524">
        <v>50</v>
      </c>
      <c r="B524">
        <v>0</v>
      </c>
      <c r="C524">
        <v>0</v>
      </c>
      <c r="D524">
        <v>1</v>
      </c>
      <c r="E524">
        <v>216</v>
      </c>
      <c r="F524">
        <f>ROUND(Source!AP515,O524)</f>
        <v>0</v>
      </c>
      <c r="G524" t="s">
        <v>150</v>
      </c>
      <c r="H524" t="s">
        <v>151</v>
      </c>
      <c r="K524">
        <v>216</v>
      </c>
      <c r="L524">
        <v>8</v>
      </c>
      <c r="M524">
        <v>3</v>
      </c>
      <c r="N524" t="s">
        <v>3</v>
      </c>
      <c r="O524">
        <v>2</v>
      </c>
      <c r="P524">
        <f>ROUND(Source!EH515,O524)</f>
        <v>0</v>
      </c>
    </row>
    <row r="525" spans="1:245" x14ac:dyDescent="0.2">
      <c r="A525">
        <v>50</v>
      </c>
      <c r="B525">
        <v>0</v>
      </c>
      <c r="C525">
        <v>0</v>
      </c>
      <c r="D525">
        <v>1</v>
      </c>
      <c r="E525">
        <v>223</v>
      </c>
      <c r="F525">
        <f>ROUND(Source!AQ515,O525)</f>
        <v>0</v>
      </c>
      <c r="G525" t="s">
        <v>152</v>
      </c>
      <c r="H525" t="s">
        <v>153</v>
      </c>
      <c r="K525">
        <v>223</v>
      </c>
      <c r="L525">
        <v>9</v>
      </c>
      <c r="M525">
        <v>3</v>
      </c>
      <c r="N525" t="s">
        <v>3</v>
      </c>
      <c r="O525">
        <v>2</v>
      </c>
      <c r="P525">
        <f>ROUND(Source!EI515,O525)</f>
        <v>0</v>
      </c>
    </row>
    <row r="526" spans="1:245" x14ac:dyDescent="0.2">
      <c r="A526">
        <v>50</v>
      </c>
      <c r="B526">
        <v>0</v>
      </c>
      <c r="C526">
        <v>0</v>
      </c>
      <c r="D526">
        <v>1</v>
      </c>
      <c r="E526">
        <v>229</v>
      </c>
      <c r="F526">
        <f>ROUND(Source!AZ515,O526)</f>
        <v>0</v>
      </c>
      <c r="G526" t="s">
        <v>154</v>
      </c>
      <c r="H526" t="s">
        <v>155</v>
      </c>
      <c r="K526">
        <v>229</v>
      </c>
      <c r="L526">
        <v>10</v>
      </c>
      <c r="M526">
        <v>3</v>
      </c>
      <c r="N526" t="s">
        <v>3</v>
      </c>
      <c r="O526">
        <v>2</v>
      </c>
      <c r="P526">
        <f>ROUND(Source!ER515,O526)</f>
        <v>0</v>
      </c>
    </row>
    <row r="527" spans="1:245" x14ac:dyDescent="0.2">
      <c r="A527">
        <v>50</v>
      </c>
      <c r="B527">
        <v>0</v>
      </c>
      <c r="C527">
        <v>0</v>
      </c>
      <c r="D527">
        <v>1</v>
      </c>
      <c r="E527">
        <v>203</v>
      </c>
      <c r="F527">
        <f>ROUND(Source!Q515,O527)</f>
        <v>41.5</v>
      </c>
      <c r="G527" t="s">
        <v>156</v>
      </c>
      <c r="H527" t="s">
        <v>157</v>
      </c>
      <c r="K527">
        <v>203</v>
      </c>
      <c r="L527">
        <v>11</v>
      </c>
      <c r="M527">
        <v>3</v>
      </c>
      <c r="N527" t="s">
        <v>3</v>
      </c>
      <c r="O527">
        <v>2</v>
      </c>
      <c r="P527">
        <f>ROUND(Source!DI515,O527)</f>
        <v>335.75</v>
      </c>
    </row>
    <row r="528" spans="1:245" x14ac:dyDescent="0.2">
      <c r="A528">
        <v>50</v>
      </c>
      <c r="B528">
        <v>0</v>
      </c>
      <c r="C528">
        <v>0</v>
      </c>
      <c r="D528">
        <v>1</v>
      </c>
      <c r="E528">
        <v>231</v>
      </c>
      <c r="F528">
        <f>ROUND(Source!BB515,O528)</f>
        <v>0</v>
      </c>
      <c r="G528" t="s">
        <v>158</v>
      </c>
      <c r="H528" t="s">
        <v>159</v>
      </c>
      <c r="K528">
        <v>231</v>
      </c>
      <c r="L528">
        <v>12</v>
      </c>
      <c r="M528">
        <v>3</v>
      </c>
      <c r="N528" t="s">
        <v>3</v>
      </c>
      <c r="O528">
        <v>2</v>
      </c>
      <c r="P528">
        <f>ROUND(Source!ET515,O528)</f>
        <v>0</v>
      </c>
    </row>
    <row r="529" spans="1:16" x14ac:dyDescent="0.2">
      <c r="A529">
        <v>50</v>
      </c>
      <c r="B529">
        <v>0</v>
      </c>
      <c r="C529">
        <v>0</v>
      </c>
      <c r="D529">
        <v>1</v>
      </c>
      <c r="E529">
        <v>204</v>
      </c>
      <c r="F529">
        <f>ROUND(Source!R515,O529)</f>
        <v>5.12</v>
      </c>
      <c r="G529" t="s">
        <v>160</v>
      </c>
      <c r="H529" t="s">
        <v>161</v>
      </c>
      <c r="K529">
        <v>204</v>
      </c>
      <c r="L529">
        <v>13</v>
      </c>
      <c r="M529">
        <v>3</v>
      </c>
      <c r="N529" t="s">
        <v>3</v>
      </c>
      <c r="O529">
        <v>2</v>
      </c>
      <c r="P529">
        <f>ROUND(Source!DJ515,O529)</f>
        <v>127.07</v>
      </c>
    </row>
    <row r="530" spans="1:16" x14ac:dyDescent="0.2">
      <c r="A530">
        <v>50</v>
      </c>
      <c r="B530">
        <v>0</v>
      </c>
      <c r="C530">
        <v>0</v>
      </c>
      <c r="D530">
        <v>1</v>
      </c>
      <c r="E530">
        <v>205</v>
      </c>
      <c r="F530">
        <f>ROUND(Source!S515,O530)</f>
        <v>242.48</v>
      </c>
      <c r="G530" t="s">
        <v>162</v>
      </c>
      <c r="H530" t="s">
        <v>163</v>
      </c>
      <c r="K530">
        <v>205</v>
      </c>
      <c r="L530">
        <v>14</v>
      </c>
      <c r="M530">
        <v>3</v>
      </c>
      <c r="N530" t="s">
        <v>3</v>
      </c>
      <c r="O530">
        <v>2</v>
      </c>
      <c r="P530">
        <f>ROUND(Source!DK515,O530)</f>
        <v>6018.37</v>
      </c>
    </row>
    <row r="531" spans="1:16" x14ac:dyDescent="0.2">
      <c r="A531">
        <v>50</v>
      </c>
      <c r="B531">
        <v>0</v>
      </c>
      <c r="C531">
        <v>0</v>
      </c>
      <c r="D531">
        <v>1</v>
      </c>
      <c r="E531">
        <v>232</v>
      </c>
      <c r="F531">
        <f>ROUND(Source!BC515,O531)</f>
        <v>0</v>
      </c>
      <c r="G531" t="s">
        <v>164</v>
      </c>
      <c r="H531" t="s">
        <v>165</v>
      </c>
      <c r="K531">
        <v>232</v>
      </c>
      <c r="L531">
        <v>15</v>
      </c>
      <c r="M531">
        <v>3</v>
      </c>
      <c r="N531" t="s">
        <v>3</v>
      </c>
      <c r="O531">
        <v>2</v>
      </c>
      <c r="P531">
        <f>ROUND(Source!EU515,O531)</f>
        <v>0</v>
      </c>
    </row>
    <row r="532" spans="1:16" x14ac:dyDescent="0.2">
      <c r="A532">
        <v>50</v>
      </c>
      <c r="B532">
        <v>0</v>
      </c>
      <c r="C532">
        <v>0</v>
      </c>
      <c r="D532">
        <v>1</v>
      </c>
      <c r="E532">
        <v>214</v>
      </c>
      <c r="F532">
        <f>ROUND(Source!AS515,O532)</f>
        <v>0</v>
      </c>
      <c r="G532" t="s">
        <v>166</v>
      </c>
      <c r="H532" t="s">
        <v>167</v>
      </c>
      <c r="K532">
        <v>214</v>
      </c>
      <c r="L532">
        <v>16</v>
      </c>
      <c r="M532">
        <v>3</v>
      </c>
      <c r="N532" t="s">
        <v>3</v>
      </c>
      <c r="O532">
        <v>2</v>
      </c>
      <c r="P532">
        <f>ROUND(Source!EK515,O532)</f>
        <v>0</v>
      </c>
    </row>
    <row r="533" spans="1:16" x14ac:dyDescent="0.2">
      <c r="A533">
        <v>50</v>
      </c>
      <c r="B533">
        <v>0</v>
      </c>
      <c r="C533">
        <v>0</v>
      </c>
      <c r="D533">
        <v>1</v>
      </c>
      <c r="E533">
        <v>215</v>
      </c>
      <c r="F533">
        <f>ROUND(Source!AT515,O533)</f>
        <v>3497.45</v>
      </c>
      <c r="G533" t="s">
        <v>168</v>
      </c>
      <c r="H533" t="s">
        <v>169</v>
      </c>
      <c r="K533">
        <v>215</v>
      </c>
      <c r="L533">
        <v>17</v>
      </c>
      <c r="M533">
        <v>3</v>
      </c>
      <c r="N533" t="s">
        <v>3</v>
      </c>
      <c r="O533">
        <v>2</v>
      </c>
      <c r="P533">
        <f>ROUND(Source!EL515,O533)</f>
        <v>26184.84</v>
      </c>
    </row>
    <row r="534" spans="1:16" x14ac:dyDescent="0.2">
      <c r="A534">
        <v>50</v>
      </c>
      <c r="B534">
        <v>0</v>
      </c>
      <c r="C534">
        <v>0</v>
      </c>
      <c r="D534">
        <v>1</v>
      </c>
      <c r="E534">
        <v>217</v>
      </c>
      <c r="F534">
        <f>ROUND(Source!AU515,O534)</f>
        <v>0</v>
      </c>
      <c r="G534" t="s">
        <v>170</v>
      </c>
      <c r="H534" t="s">
        <v>171</v>
      </c>
      <c r="K534">
        <v>217</v>
      </c>
      <c r="L534">
        <v>18</v>
      </c>
      <c r="M534">
        <v>3</v>
      </c>
      <c r="N534" t="s">
        <v>3</v>
      </c>
      <c r="O534">
        <v>2</v>
      </c>
      <c r="P534">
        <f>ROUND(Source!EM515,O534)</f>
        <v>0</v>
      </c>
    </row>
    <row r="535" spans="1:16" x14ac:dyDescent="0.2">
      <c r="A535">
        <v>50</v>
      </c>
      <c r="B535">
        <v>0</v>
      </c>
      <c r="C535">
        <v>0</v>
      </c>
      <c r="D535">
        <v>1</v>
      </c>
      <c r="E535">
        <v>230</v>
      </c>
      <c r="F535">
        <f>ROUND(Source!BA515,O535)</f>
        <v>0</v>
      </c>
      <c r="G535" t="s">
        <v>172</v>
      </c>
      <c r="H535" t="s">
        <v>173</v>
      </c>
      <c r="K535">
        <v>230</v>
      </c>
      <c r="L535">
        <v>19</v>
      </c>
      <c r="M535">
        <v>3</v>
      </c>
      <c r="N535" t="s">
        <v>3</v>
      </c>
      <c r="O535">
        <v>2</v>
      </c>
      <c r="P535">
        <f>ROUND(Source!ES515,O535)</f>
        <v>0</v>
      </c>
    </row>
    <row r="536" spans="1:16" x14ac:dyDescent="0.2">
      <c r="A536">
        <v>50</v>
      </c>
      <c r="B536">
        <v>0</v>
      </c>
      <c r="C536">
        <v>0</v>
      </c>
      <c r="D536">
        <v>1</v>
      </c>
      <c r="E536">
        <v>206</v>
      </c>
      <c r="F536">
        <f>ROUND(Source!T515,O536)</f>
        <v>0</v>
      </c>
      <c r="G536" t="s">
        <v>174</v>
      </c>
      <c r="H536" t="s">
        <v>175</v>
      </c>
      <c r="K536">
        <v>206</v>
      </c>
      <c r="L536">
        <v>20</v>
      </c>
      <c r="M536">
        <v>3</v>
      </c>
      <c r="N536" t="s">
        <v>3</v>
      </c>
      <c r="O536">
        <v>2</v>
      </c>
      <c r="P536">
        <f>ROUND(Source!DL515,O536)</f>
        <v>0</v>
      </c>
    </row>
    <row r="537" spans="1:16" x14ac:dyDescent="0.2">
      <c r="A537">
        <v>50</v>
      </c>
      <c r="B537">
        <v>0</v>
      </c>
      <c r="C537">
        <v>0</v>
      </c>
      <c r="D537">
        <v>1</v>
      </c>
      <c r="E537">
        <v>207</v>
      </c>
      <c r="F537">
        <f>Source!U515</f>
        <v>19.259599999999999</v>
      </c>
      <c r="G537" t="s">
        <v>176</v>
      </c>
      <c r="H537" t="s">
        <v>177</v>
      </c>
      <c r="K537">
        <v>207</v>
      </c>
      <c r="L537">
        <v>21</v>
      </c>
      <c r="M537">
        <v>3</v>
      </c>
      <c r="N537" t="s">
        <v>3</v>
      </c>
      <c r="O537">
        <v>-1</v>
      </c>
      <c r="P537">
        <f>Source!DM515</f>
        <v>19.259599999999999</v>
      </c>
    </row>
    <row r="538" spans="1:16" x14ac:dyDescent="0.2">
      <c r="A538">
        <v>50</v>
      </c>
      <c r="B538">
        <v>0</v>
      </c>
      <c r="C538">
        <v>0</v>
      </c>
      <c r="D538">
        <v>1</v>
      </c>
      <c r="E538">
        <v>208</v>
      </c>
      <c r="F538">
        <f>Source!V515</f>
        <v>0</v>
      </c>
      <c r="G538" t="s">
        <v>178</v>
      </c>
      <c r="H538" t="s">
        <v>179</v>
      </c>
      <c r="K538">
        <v>208</v>
      </c>
      <c r="L538">
        <v>22</v>
      </c>
      <c r="M538">
        <v>3</v>
      </c>
      <c r="N538" t="s">
        <v>3</v>
      </c>
      <c r="O538">
        <v>-1</v>
      </c>
      <c r="P538">
        <f>Source!DN515</f>
        <v>0</v>
      </c>
    </row>
    <row r="539" spans="1:16" x14ac:dyDescent="0.2">
      <c r="A539">
        <v>50</v>
      </c>
      <c r="B539">
        <v>0</v>
      </c>
      <c r="C539">
        <v>0</v>
      </c>
      <c r="D539">
        <v>1</v>
      </c>
      <c r="E539">
        <v>209</v>
      </c>
      <c r="F539">
        <f>ROUND(Source!W515,O539)</f>
        <v>0</v>
      </c>
      <c r="G539" t="s">
        <v>180</v>
      </c>
      <c r="H539" t="s">
        <v>181</v>
      </c>
      <c r="K539">
        <v>209</v>
      </c>
      <c r="L539">
        <v>23</v>
      </c>
      <c r="M539">
        <v>3</v>
      </c>
      <c r="N539" t="s">
        <v>3</v>
      </c>
      <c r="O539">
        <v>2</v>
      </c>
      <c r="P539">
        <f>ROUND(Source!DO515,O539)</f>
        <v>0</v>
      </c>
    </row>
    <row r="540" spans="1:16" x14ac:dyDescent="0.2">
      <c r="A540">
        <v>50</v>
      </c>
      <c r="B540">
        <v>0</v>
      </c>
      <c r="C540">
        <v>0</v>
      </c>
      <c r="D540">
        <v>1</v>
      </c>
      <c r="E540">
        <v>233</v>
      </c>
      <c r="F540">
        <f>ROUND(Source!BD515,O540)</f>
        <v>0</v>
      </c>
      <c r="G540" t="s">
        <v>182</v>
      </c>
      <c r="H540" t="s">
        <v>183</v>
      </c>
      <c r="K540">
        <v>233</v>
      </c>
      <c r="L540">
        <v>24</v>
      </c>
      <c r="M540">
        <v>3</v>
      </c>
      <c r="N540" t="s">
        <v>3</v>
      </c>
      <c r="O540">
        <v>2</v>
      </c>
      <c r="P540">
        <f>ROUND(Source!EV515,O540)</f>
        <v>0</v>
      </c>
    </row>
    <row r="541" spans="1:16" x14ac:dyDescent="0.2">
      <c r="A541">
        <v>50</v>
      </c>
      <c r="B541">
        <v>0</v>
      </c>
      <c r="C541">
        <v>0</v>
      </c>
      <c r="D541">
        <v>1</v>
      </c>
      <c r="E541">
        <v>210</v>
      </c>
      <c r="F541">
        <f>ROUND(Source!X515,O541)</f>
        <v>271.58</v>
      </c>
      <c r="G541" t="s">
        <v>184</v>
      </c>
      <c r="H541" t="s">
        <v>185</v>
      </c>
      <c r="K541">
        <v>210</v>
      </c>
      <c r="L541">
        <v>25</v>
      </c>
      <c r="M541">
        <v>3</v>
      </c>
      <c r="N541" t="s">
        <v>3</v>
      </c>
      <c r="O541">
        <v>2</v>
      </c>
      <c r="P541">
        <f>ROUND(Source!DP515,O541)</f>
        <v>5416.55</v>
      </c>
    </row>
    <row r="542" spans="1:16" x14ac:dyDescent="0.2">
      <c r="A542">
        <v>50</v>
      </c>
      <c r="B542">
        <v>0</v>
      </c>
      <c r="C542">
        <v>0</v>
      </c>
      <c r="D542">
        <v>1</v>
      </c>
      <c r="E542">
        <v>211</v>
      </c>
      <c r="F542">
        <f>ROUND(Source!Y515,O542)</f>
        <v>169.73</v>
      </c>
      <c r="G542" t="s">
        <v>186</v>
      </c>
      <c r="H542" t="s">
        <v>187</v>
      </c>
      <c r="K542">
        <v>211</v>
      </c>
      <c r="L542">
        <v>26</v>
      </c>
      <c r="M542">
        <v>3</v>
      </c>
      <c r="N542" t="s">
        <v>3</v>
      </c>
      <c r="O542">
        <v>2</v>
      </c>
      <c r="P542">
        <f>ROUND(Source!DQ515,O542)</f>
        <v>2587.89</v>
      </c>
    </row>
    <row r="543" spans="1:16" x14ac:dyDescent="0.2">
      <c r="A543">
        <v>50</v>
      </c>
      <c r="B543">
        <v>0</v>
      </c>
      <c r="C543">
        <v>0</v>
      </c>
      <c r="D543">
        <v>1</v>
      </c>
      <c r="E543">
        <v>224</v>
      </c>
      <c r="F543">
        <f>ROUND(Source!AR515,O543)</f>
        <v>3497.45</v>
      </c>
      <c r="G543" t="s">
        <v>188</v>
      </c>
      <c r="H543" t="s">
        <v>189</v>
      </c>
      <c r="K543">
        <v>224</v>
      </c>
      <c r="L543">
        <v>27</v>
      </c>
      <c r="M543">
        <v>3</v>
      </c>
      <c r="N543" t="s">
        <v>3</v>
      </c>
      <c r="O543">
        <v>2</v>
      </c>
      <c r="P543">
        <f>ROUND(Source!EJ515,O543)</f>
        <v>26184.84</v>
      </c>
    </row>
    <row r="545" spans="1:206" x14ac:dyDescent="0.2">
      <c r="A545">
        <v>51</v>
      </c>
      <c r="B545">
        <f>B20</f>
        <v>1</v>
      </c>
      <c r="C545">
        <f>A20</f>
        <v>3</v>
      </c>
      <c r="D545">
        <f>ROW(A20)</f>
        <v>20</v>
      </c>
      <c r="F545" t="str">
        <f>IF(F20&lt;&gt;"",F20,"")</f>
        <v>4</v>
      </c>
      <c r="G545" t="str">
        <f>IF(G20&lt;&gt;"",G20,"")</f>
        <v>Вариант 2.2 (п.переход 4 полосы / 2 опоры на ПП)</v>
      </c>
      <c r="H545">
        <v>0</v>
      </c>
      <c r="O545">
        <f t="shared" ref="O545:T545" si="397">ROUND(O170+O253+O296+O339+O378+O419+O456+O515+AB545,2)</f>
        <v>161152.24</v>
      </c>
      <c r="P545">
        <f t="shared" si="397"/>
        <v>152521.79999999999</v>
      </c>
      <c r="Q545">
        <f t="shared" si="397"/>
        <v>6321.23</v>
      </c>
      <c r="R545">
        <f t="shared" si="397"/>
        <v>401.64</v>
      </c>
      <c r="S545">
        <f t="shared" si="397"/>
        <v>2309.21</v>
      </c>
      <c r="T545">
        <f t="shared" si="397"/>
        <v>0</v>
      </c>
      <c r="U545">
        <f>U170+U253+U296+U339+U378+U419+U456+U515+AH545</f>
        <v>196.08968800000002</v>
      </c>
      <c r="V545">
        <f>V170+V253+V296+V339+V378+V419+V456+V515+AI545</f>
        <v>0</v>
      </c>
      <c r="W545">
        <f>ROUND(W170+W253+W296+W339+W378+W419+W456+W515+AJ545,2)</f>
        <v>0</v>
      </c>
      <c r="X545">
        <f>ROUND(X170+X253+X296+X339+X378+X419+X456+X515+AK545,2)</f>
        <v>2520.2800000000002</v>
      </c>
      <c r="Y545">
        <f>ROUND(Y170+Y253+Y296+Y339+Y378+Y419+Y456+Y515+AL545,2)</f>
        <v>1791.17</v>
      </c>
      <c r="AO545">
        <f t="shared" ref="AO545:BD545" si="398">ROUND(AO170+AO253+AO296+AO339+AO378+AO419+AO456+AO515+BX545,2)</f>
        <v>0</v>
      </c>
      <c r="AP545">
        <f t="shared" si="398"/>
        <v>4078.66</v>
      </c>
      <c r="AQ545">
        <f t="shared" si="398"/>
        <v>0</v>
      </c>
      <c r="AR545">
        <f t="shared" si="398"/>
        <v>166166.60999999999</v>
      </c>
      <c r="AS545">
        <f t="shared" si="398"/>
        <v>112980.62</v>
      </c>
      <c r="AT545">
        <f t="shared" si="398"/>
        <v>44409.24</v>
      </c>
      <c r="AU545">
        <f t="shared" si="398"/>
        <v>4698.09</v>
      </c>
      <c r="AV545">
        <f t="shared" si="398"/>
        <v>152521.79999999999</v>
      </c>
      <c r="AW545">
        <f t="shared" si="398"/>
        <v>148443.14000000001</v>
      </c>
      <c r="AX545">
        <f t="shared" si="398"/>
        <v>0</v>
      </c>
      <c r="AY545">
        <f t="shared" si="398"/>
        <v>148443.14000000001</v>
      </c>
      <c r="AZ545">
        <f t="shared" si="398"/>
        <v>4078.66</v>
      </c>
      <c r="BA545">
        <f t="shared" si="398"/>
        <v>0</v>
      </c>
      <c r="BB545">
        <f t="shared" si="398"/>
        <v>0</v>
      </c>
      <c r="BC545">
        <f t="shared" si="398"/>
        <v>0</v>
      </c>
      <c r="BD545">
        <f t="shared" si="398"/>
        <v>0</v>
      </c>
      <c r="DG545">
        <f t="shared" ref="DG545:DL545" si="399">ROUND(DG170+DG253+DG296+DG339+DG378+DG419+DG456+DG515+DT545,2)</f>
        <v>983040.65</v>
      </c>
      <c r="DH545">
        <f t="shared" si="399"/>
        <v>867166.57</v>
      </c>
      <c r="DI545">
        <f t="shared" si="399"/>
        <v>58559.47</v>
      </c>
      <c r="DJ545">
        <f t="shared" si="399"/>
        <v>9968.69</v>
      </c>
      <c r="DK545">
        <f t="shared" si="399"/>
        <v>57314.61</v>
      </c>
      <c r="DL545">
        <f t="shared" si="399"/>
        <v>0</v>
      </c>
      <c r="DM545">
        <f>DM170+DM253+DM296+DM339+DM378+DM419+DM456+DM515+DZ545</f>
        <v>196.08968800000002</v>
      </c>
      <c r="DN545">
        <f>DN170+DN253+DN296+DN339+DN378+DN419+DN456+DN515+EA545</f>
        <v>0</v>
      </c>
      <c r="DO545">
        <f>ROUND(DO170+DO253+DO296+DO339+DO378+DO419+DO456+DO515+EB545,2)</f>
        <v>0</v>
      </c>
      <c r="DP545">
        <f>ROUND(DP170+DP253+DP296+DP339+DP378+DP419+DP456+DP515+EC545,2)</f>
        <v>51041.9</v>
      </c>
      <c r="DQ545">
        <f>ROUND(DQ170+DQ253+DQ296+DQ339+DQ378+DQ419+DQ456+DQ515+ED545,2)</f>
        <v>25253.07</v>
      </c>
      <c r="EG545">
        <f t="shared" ref="EG545:EV545" si="400">ROUND(EG170+EG253+EG296+EG339+EG378+EG419+EG456+EG515+FP545,2)</f>
        <v>0</v>
      </c>
      <c r="EH545">
        <f t="shared" si="400"/>
        <v>18761.830000000002</v>
      </c>
      <c r="EI545">
        <f t="shared" si="400"/>
        <v>0</v>
      </c>
      <c r="EJ545">
        <f t="shared" si="400"/>
        <v>1074986.44</v>
      </c>
      <c r="EK545">
        <f t="shared" si="400"/>
        <v>723205.84</v>
      </c>
      <c r="EL545">
        <f t="shared" si="400"/>
        <v>284620.84999999998</v>
      </c>
      <c r="EM545">
        <f t="shared" si="400"/>
        <v>48397.919999999998</v>
      </c>
      <c r="EN545">
        <f t="shared" si="400"/>
        <v>867166.57</v>
      </c>
      <c r="EO545">
        <f t="shared" si="400"/>
        <v>848404.74</v>
      </c>
      <c r="EP545">
        <f t="shared" si="400"/>
        <v>0</v>
      </c>
      <c r="EQ545">
        <f t="shared" si="400"/>
        <v>848404.74</v>
      </c>
      <c r="ER545">
        <f t="shared" si="400"/>
        <v>18761.830000000002</v>
      </c>
      <c r="ES545">
        <f t="shared" si="400"/>
        <v>0</v>
      </c>
      <c r="ET545">
        <f t="shared" si="400"/>
        <v>0</v>
      </c>
      <c r="EU545">
        <f t="shared" si="400"/>
        <v>0</v>
      </c>
      <c r="EV545">
        <f t="shared" si="400"/>
        <v>0</v>
      </c>
      <c r="GX545">
        <v>0</v>
      </c>
    </row>
    <row r="547" spans="1:206" x14ac:dyDescent="0.2">
      <c r="A547">
        <v>50</v>
      </c>
      <c r="B547">
        <v>0</v>
      </c>
      <c r="C547">
        <v>0</v>
      </c>
      <c r="D547">
        <v>1</v>
      </c>
      <c r="E547">
        <v>201</v>
      </c>
      <c r="F547">
        <f>ROUND(Source!O545,O547)</f>
        <v>161152.24</v>
      </c>
      <c r="G547" t="s">
        <v>136</v>
      </c>
      <c r="H547" t="s">
        <v>137</v>
      </c>
      <c r="K547">
        <v>201</v>
      </c>
      <c r="L547">
        <v>1</v>
      </c>
      <c r="M547">
        <v>3</v>
      </c>
      <c r="N547" t="s">
        <v>3</v>
      </c>
      <c r="O547">
        <v>2</v>
      </c>
      <c r="P547">
        <f>ROUND(Source!DG545,O547)</f>
        <v>983040.65</v>
      </c>
    </row>
    <row r="548" spans="1:206" x14ac:dyDescent="0.2">
      <c r="A548">
        <v>50</v>
      </c>
      <c r="B548">
        <v>0</v>
      </c>
      <c r="C548">
        <v>0</v>
      </c>
      <c r="D548">
        <v>1</v>
      </c>
      <c r="E548">
        <v>202</v>
      </c>
      <c r="F548">
        <f>ROUND(Source!P545,O548)</f>
        <v>152521.79999999999</v>
      </c>
      <c r="G548" t="s">
        <v>138</v>
      </c>
      <c r="H548" t="s">
        <v>139</v>
      </c>
      <c r="K548">
        <v>202</v>
      </c>
      <c r="L548">
        <v>2</v>
      </c>
      <c r="M548">
        <v>3</v>
      </c>
      <c r="N548" t="s">
        <v>3</v>
      </c>
      <c r="O548">
        <v>2</v>
      </c>
      <c r="P548">
        <f>ROUND(Source!DH545,O548)</f>
        <v>867166.57</v>
      </c>
    </row>
    <row r="549" spans="1:206" x14ac:dyDescent="0.2">
      <c r="A549">
        <v>50</v>
      </c>
      <c r="B549">
        <v>0</v>
      </c>
      <c r="C549">
        <v>0</v>
      </c>
      <c r="D549">
        <v>1</v>
      </c>
      <c r="E549">
        <v>222</v>
      </c>
      <c r="F549">
        <f>ROUND(Source!AO545,O549)</f>
        <v>0</v>
      </c>
      <c r="G549" t="s">
        <v>140</v>
      </c>
      <c r="H549" t="s">
        <v>141</v>
      </c>
      <c r="K549">
        <v>222</v>
      </c>
      <c r="L549">
        <v>3</v>
      </c>
      <c r="M549">
        <v>3</v>
      </c>
      <c r="N549" t="s">
        <v>3</v>
      </c>
      <c r="O549">
        <v>2</v>
      </c>
      <c r="P549">
        <f>ROUND(Source!EG545,O549)</f>
        <v>0</v>
      </c>
    </row>
    <row r="550" spans="1:206" x14ac:dyDescent="0.2">
      <c r="A550">
        <v>50</v>
      </c>
      <c r="B550">
        <v>0</v>
      </c>
      <c r="C550">
        <v>0</v>
      </c>
      <c r="D550">
        <v>1</v>
      </c>
      <c r="E550">
        <v>225</v>
      </c>
      <c r="F550">
        <f>ROUND(Source!AV545,O550)</f>
        <v>152521.79999999999</v>
      </c>
      <c r="G550" t="s">
        <v>142</v>
      </c>
      <c r="H550" t="s">
        <v>143</v>
      </c>
      <c r="K550">
        <v>225</v>
      </c>
      <c r="L550">
        <v>4</v>
      </c>
      <c r="M550">
        <v>3</v>
      </c>
      <c r="N550" t="s">
        <v>3</v>
      </c>
      <c r="O550">
        <v>2</v>
      </c>
      <c r="P550">
        <f>ROUND(Source!EN545,O550)</f>
        <v>867166.57</v>
      </c>
    </row>
    <row r="551" spans="1:206" x14ac:dyDescent="0.2">
      <c r="A551">
        <v>50</v>
      </c>
      <c r="B551">
        <v>0</v>
      </c>
      <c r="C551">
        <v>0</v>
      </c>
      <c r="D551">
        <v>1</v>
      </c>
      <c r="E551">
        <v>226</v>
      </c>
      <c r="F551">
        <f>ROUND(Source!AW545,O551)</f>
        <v>148443.14000000001</v>
      </c>
      <c r="G551" t="s">
        <v>144</v>
      </c>
      <c r="H551" t="s">
        <v>145</v>
      </c>
      <c r="K551">
        <v>226</v>
      </c>
      <c r="L551">
        <v>5</v>
      </c>
      <c r="M551">
        <v>3</v>
      </c>
      <c r="N551" t="s">
        <v>3</v>
      </c>
      <c r="O551">
        <v>2</v>
      </c>
      <c r="P551">
        <f>ROUND(Source!EO545,O551)</f>
        <v>848404.74</v>
      </c>
    </row>
    <row r="552" spans="1:206" x14ac:dyDescent="0.2">
      <c r="A552">
        <v>50</v>
      </c>
      <c r="B552">
        <v>0</v>
      </c>
      <c r="C552">
        <v>0</v>
      </c>
      <c r="D552">
        <v>1</v>
      </c>
      <c r="E552">
        <v>227</v>
      </c>
      <c r="F552">
        <f>ROUND(Source!AX545,O552)</f>
        <v>0</v>
      </c>
      <c r="G552" t="s">
        <v>146</v>
      </c>
      <c r="H552" t="s">
        <v>147</v>
      </c>
      <c r="K552">
        <v>227</v>
      </c>
      <c r="L552">
        <v>6</v>
      </c>
      <c r="M552">
        <v>3</v>
      </c>
      <c r="N552" t="s">
        <v>3</v>
      </c>
      <c r="O552">
        <v>2</v>
      </c>
      <c r="P552">
        <f>ROUND(Source!EP545,O552)</f>
        <v>0</v>
      </c>
    </row>
    <row r="553" spans="1:206" x14ac:dyDescent="0.2">
      <c r="A553">
        <v>50</v>
      </c>
      <c r="B553">
        <v>0</v>
      </c>
      <c r="C553">
        <v>0</v>
      </c>
      <c r="D553">
        <v>1</v>
      </c>
      <c r="E553">
        <v>228</v>
      </c>
      <c r="F553">
        <f>ROUND(Source!AY545,O553)</f>
        <v>148443.14000000001</v>
      </c>
      <c r="G553" t="s">
        <v>148</v>
      </c>
      <c r="H553" t="s">
        <v>149</v>
      </c>
      <c r="K553">
        <v>228</v>
      </c>
      <c r="L553">
        <v>7</v>
      </c>
      <c r="M553">
        <v>3</v>
      </c>
      <c r="N553" t="s">
        <v>3</v>
      </c>
      <c r="O553">
        <v>2</v>
      </c>
      <c r="P553">
        <f>ROUND(Source!EQ545,O553)</f>
        <v>848404.74</v>
      </c>
    </row>
    <row r="554" spans="1:206" x14ac:dyDescent="0.2">
      <c r="A554">
        <v>50</v>
      </c>
      <c r="B554">
        <v>0</v>
      </c>
      <c r="C554">
        <v>0</v>
      </c>
      <c r="D554">
        <v>1</v>
      </c>
      <c r="E554">
        <v>216</v>
      </c>
      <c r="F554">
        <f>ROUND(Source!AP545,O554)</f>
        <v>4078.66</v>
      </c>
      <c r="G554" t="s">
        <v>150</v>
      </c>
      <c r="H554" t="s">
        <v>151</v>
      </c>
      <c r="K554">
        <v>216</v>
      </c>
      <c r="L554">
        <v>8</v>
      </c>
      <c r="M554">
        <v>3</v>
      </c>
      <c r="N554" t="s">
        <v>3</v>
      </c>
      <c r="O554">
        <v>2</v>
      </c>
      <c r="P554">
        <f>ROUND(Source!EH545,O554)</f>
        <v>18761.830000000002</v>
      </c>
    </row>
    <row r="555" spans="1:206" x14ac:dyDescent="0.2">
      <c r="A555">
        <v>50</v>
      </c>
      <c r="B555">
        <v>0</v>
      </c>
      <c r="C555">
        <v>0</v>
      </c>
      <c r="D555">
        <v>1</v>
      </c>
      <c r="E555">
        <v>223</v>
      </c>
      <c r="F555">
        <f>ROUND(Source!AQ545,O555)</f>
        <v>0</v>
      </c>
      <c r="G555" t="s">
        <v>152</v>
      </c>
      <c r="H555" t="s">
        <v>153</v>
      </c>
      <c r="K555">
        <v>223</v>
      </c>
      <c r="L555">
        <v>9</v>
      </c>
      <c r="M555">
        <v>3</v>
      </c>
      <c r="N555" t="s">
        <v>3</v>
      </c>
      <c r="O555">
        <v>2</v>
      </c>
      <c r="P555">
        <f>ROUND(Source!EI545,O555)</f>
        <v>0</v>
      </c>
    </row>
    <row r="556" spans="1:206" x14ac:dyDescent="0.2">
      <c r="A556">
        <v>50</v>
      </c>
      <c r="B556">
        <v>0</v>
      </c>
      <c r="C556">
        <v>0</v>
      </c>
      <c r="D556">
        <v>1</v>
      </c>
      <c r="E556">
        <v>229</v>
      </c>
      <c r="F556">
        <f>ROUND(Source!AZ545,O556)</f>
        <v>4078.66</v>
      </c>
      <c r="G556" t="s">
        <v>154</v>
      </c>
      <c r="H556" t="s">
        <v>155</v>
      </c>
      <c r="K556">
        <v>229</v>
      </c>
      <c r="L556">
        <v>10</v>
      </c>
      <c r="M556">
        <v>3</v>
      </c>
      <c r="N556" t="s">
        <v>3</v>
      </c>
      <c r="O556">
        <v>2</v>
      </c>
      <c r="P556">
        <f>ROUND(Source!ER545,O556)</f>
        <v>18761.830000000002</v>
      </c>
    </row>
    <row r="557" spans="1:206" x14ac:dyDescent="0.2">
      <c r="A557">
        <v>50</v>
      </c>
      <c r="B557">
        <v>0</v>
      </c>
      <c r="C557">
        <v>0</v>
      </c>
      <c r="D557">
        <v>1</v>
      </c>
      <c r="E557">
        <v>203</v>
      </c>
      <c r="F557">
        <f>ROUND(Source!Q545,O557)</f>
        <v>6321.23</v>
      </c>
      <c r="G557" t="s">
        <v>156</v>
      </c>
      <c r="H557" t="s">
        <v>157</v>
      </c>
      <c r="K557">
        <v>203</v>
      </c>
      <c r="L557">
        <v>11</v>
      </c>
      <c r="M557">
        <v>3</v>
      </c>
      <c r="N557" t="s">
        <v>3</v>
      </c>
      <c r="O557">
        <v>2</v>
      </c>
      <c r="P557">
        <f>ROUND(Source!DI545,O557)</f>
        <v>58559.47</v>
      </c>
    </row>
    <row r="558" spans="1:206" x14ac:dyDescent="0.2">
      <c r="A558">
        <v>50</v>
      </c>
      <c r="B558">
        <v>0</v>
      </c>
      <c r="C558">
        <v>0</v>
      </c>
      <c r="D558">
        <v>1</v>
      </c>
      <c r="E558">
        <v>231</v>
      </c>
      <c r="F558">
        <f>ROUND(Source!BB545,O558)</f>
        <v>0</v>
      </c>
      <c r="G558" t="s">
        <v>158</v>
      </c>
      <c r="H558" t="s">
        <v>159</v>
      </c>
      <c r="K558">
        <v>231</v>
      </c>
      <c r="L558">
        <v>12</v>
      </c>
      <c r="M558">
        <v>3</v>
      </c>
      <c r="N558" t="s">
        <v>3</v>
      </c>
      <c r="O558">
        <v>2</v>
      </c>
      <c r="P558">
        <f>ROUND(Source!ET545,O558)</f>
        <v>0</v>
      </c>
    </row>
    <row r="559" spans="1:206" x14ac:dyDescent="0.2">
      <c r="A559">
        <v>50</v>
      </c>
      <c r="B559">
        <v>0</v>
      </c>
      <c r="C559">
        <v>0</v>
      </c>
      <c r="D559">
        <v>1</v>
      </c>
      <c r="E559">
        <v>204</v>
      </c>
      <c r="F559">
        <f>ROUND(Source!R545,O559)</f>
        <v>401.64</v>
      </c>
      <c r="G559" t="s">
        <v>160</v>
      </c>
      <c r="H559" t="s">
        <v>161</v>
      </c>
      <c r="K559">
        <v>204</v>
      </c>
      <c r="L559">
        <v>13</v>
      </c>
      <c r="M559">
        <v>3</v>
      </c>
      <c r="N559" t="s">
        <v>3</v>
      </c>
      <c r="O559">
        <v>2</v>
      </c>
      <c r="P559">
        <f>ROUND(Source!DJ545,O559)</f>
        <v>9968.69</v>
      </c>
    </row>
    <row r="560" spans="1:206" x14ac:dyDescent="0.2">
      <c r="A560">
        <v>50</v>
      </c>
      <c r="B560">
        <v>0</v>
      </c>
      <c r="C560">
        <v>0</v>
      </c>
      <c r="D560">
        <v>1</v>
      </c>
      <c r="E560">
        <v>205</v>
      </c>
      <c r="F560">
        <f>ROUND(Source!S545,O560)</f>
        <v>2309.21</v>
      </c>
      <c r="G560" t="s">
        <v>162</v>
      </c>
      <c r="H560" t="s">
        <v>163</v>
      </c>
      <c r="K560">
        <v>205</v>
      </c>
      <c r="L560">
        <v>14</v>
      </c>
      <c r="M560">
        <v>3</v>
      </c>
      <c r="N560" t="s">
        <v>3</v>
      </c>
      <c r="O560">
        <v>2</v>
      </c>
      <c r="P560">
        <f>ROUND(Source!DK545,O560)</f>
        <v>57314.61</v>
      </c>
    </row>
    <row r="561" spans="1:206" x14ac:dyDescent="0.2">
      <c r="A561">
        <v>50</v>
      </c>
      <c r="B561">
        <v>0</v>
      </c>
      <c r="C561">
        <v>0</v>
      </c>
      <c r="D561">
        <v>1</v>
      </c>
      <c r="E561">
        <v>232</v>
      </c>
      <c r="F561">
        <f>ROUND(Source!BC545,O561)</f>
        <v>0</v>
      </c>
      <c r="G561" t="s">
        <v>164</v>
      </c>
      <c r="H561" t="s">
        <v>165</v>
      </c>
      <c r="K561">
        <v>232</v>
      </c>
      <c r="L561">
        <v>15</v>
      </c>
      <c r="M561">
        <v>3</v>
      </c>
      <c r="N561" t="s">
        <v>3</v>
      </c>
      <c r="O561">
        <v>2</v>
      </c>
      <c r="P561">
        <f>ROUND(Source!EU545,O561)</f>
        <v>0</v>
      </c>
    </row>
    <row r="562" spans="1:206" x14ac:dyDescent="0.2">
      <c r="A562">
        <v>50</v>
      </c>
      <c r="B562">
        <v>0</v>
      </c>
      <c r="C562">
        <v>0</v>
      </c>
      <c r="D562">
        <v>1</v>
      </c>
      <c r="E562">
        <v>214</v>
      </c>
      <c r="F562">
        <f>ROUND(Source!AS545,O562)</f>
        <v>112980.62</v>
      </c>
      <c r="G562" t="s">
        <v>166</v>
      </c>
      <c r="H562" t="s">
        <v>167</v>
      </c>
      <c r="K562">
        <v>214</v>
      </c>
      <c r="L562">
        <v>16</v>
      </c>
      <c r="M562">
        <v>3</v>
      </c>
      <c r="N562" t="s">
        <v>3</v>
      </c>
      <c r="O562">
        <v>2</v>
      </c>
      <c r="P562">
        <f>ROUND(Source!EK545,O562)</f>
        <v>723205.84</v>
      </c>
    </row>
    <row r="563" spans="1:206" x14ac:dyDescent="0.2">
      <c r="A563">
        <v>50</v>
      </c>
      <c r="B563">
        <v>0</v>
      </c>
      <c r="C563">
        <v>0</v>
      </c>
      <c r="D563">
        <v>1</v>
      </c>
      <c r="E563">
        <v>215</v>
      </c>
      <c r="F563">
        <f>ROUND(Source!AT545,O563)</f>
        <v>44409.24</v>
      </c>
      <c r="G563" t="s">
        <v>168</v>
      </c>
      <c r="H563" t="s">
        <v>169</v>
      </c>
      <c r="K563">
        <v>215</v>
      </c>
      <c r="L563">
        <v>17</v>
      </c>
      <c r="M563">
        <v>3</v>
      </c>
      <c r="N563" t="s">
        <v>3</v>
      </c>
      <c r="O563">
        <v>2</v>
      </c>
      <c r="P563">
        <f>ROUND(Source!EL545,O563)</f>
        <v>284620.84999999998</v>
      </c>
    </row>
    <row r="564" spans="1:206" x14ac:dyDescent="0.2">
      <c r="A564">
        <v>50</v>
      </c>
      <c r="B564">
        <v>0</v>
      </c>
      <c r="C564">
        <v>0</v>
      </c>
      <c r="D564">
        <v>1</v>
      </c>
      <c r="E564">
        <v>217</v>
      </c>
      <c r="F564">
        <f>ROUND(Source!AU545,O564)</f>
        <v>4698.09</v>
      </c>
      <c r="G564" t="s">
        <v>170</v>
      </c>
      <c r="H564" t="s">
        <v>171</v>
      </c>
      <c r="K564">
        <v>217</v>
      </c>
      <c r="L564">
        <v>18</v>
      </c>
      <c r="M564">
        <v>3</v>
      </c>
      <c r="N564" t="s">
        <v>3</v>
      </c>
      <c r="O564">
        <v>2</v>
      </c>
      <c r="P564">
        <f>ROUND(Source!EM545,O564)</f>
        <v>48397.919999999998</v>
      </c>
    </row>
    <row r="565" spans="1:206" x14ac:dyDescent="0.2">
      <c r="A565">
        <v>50</v>
      </c>
      <c r="B565">
        <v>0</v>
      </c>
      <c r="C565">
        <v>0</v>
      </c>
      <c r="D565">
        <v>1</v>
      </c>
      <c r="E565">
        <v>230</v>
      </c>
      <c r="F565">
        <f>ROUND(Source!BA545,O565)</f>
        <v>0</v>
      </c>
      <c r="G565" t="s">
        <v>172</v>
      </c>
      <c r="H565" t="s">
        <v>173</v>
      </c>
      <c r="K565">
        <v>230</v>
      </c>
      <c r="L565">
        <v>19</v>
      </c>
      <c r="M565">
        <v>3</v>
      </c>
      <c r="N565" t="s">
        <v>3</v>
      </c>
      <c r="O565">
        <v>2</v>
      </c>
      <c r="P565">
        <f>ROUND(Source!ES545,O565)</f>
        <v>0</v>
      </c>
    </row>
    <row r="566" spans="1:206" x14ac:dyDescent="0.2">
      <c r="A566">
        <v>50</v>
      </c>
      <c r="B566">
        <v>0</v>
      </c>
      <c r="C566">
        <v>0</v>
      </c>
      <c r="D566">
        <v>1</v>
      </c>
      <c r="E566">
        <v>206</v>
      </c>
      <c r="F566">
        <f>ROUND(Source!T545,O566)</f>
        <v>0</v>
      </c>
      <c r="G566" t="s">
        <v>174</v>
      </c>
      <c r="H566" t="s">
        <v>175</v>
      </c>
      <c r="K566">
        <v>206</v>
      </c>
      <c r="L566">
        <v>20</v>
      </c>
      <c r="M566">
        <v>3</v>
      </c>
      <c r="N566" t="s">
        <v>3</v>
      </c>
      <c r="O566">
        <v>2</v>
      </c>
      <c r="P566">
        <f>ROUND(Source!DL545,O566)</f>
        <v>0</v>
      </c>
    </row>
    <row r="567" spans="1:206" x14ac:dyDescent="0.2">
      <c r="A567">
        <v>50</v>
      </c>
      <c r="B567">
        <v>0</v>
      </c>
      <c r="C567">
        <v>0</v>
      </c>
      <c r="D567">
        <v>1</v>
      </c>
      <c r="E567">
        <v>207</v>
      </c>
      <c r="F567">
        <f>Source!U545</f>
        <v>196.08968800000002</v>
      </c>
      <c r="G567" t="s">
        <v>176</v>
      </c>
      <c r="H567" t="s">
        <v>177</v>
      </c>
      <c r="K567">
        <v>207</v>
      </c>
      <c r="L567">
        <v>21</v>
      </c>
      <c r="M567">
        <v>3</v>
      </c>
      <c r="N567" t="s">
        <v>3</v>
      </c>
      <c r="O567">
        <v>-1</v>
      </c>
      <c r="P567">
        <f>Source!DM545</f>
        <v>196.08968800000002</v>
      </c>
    </row>
    <row r="568" spans="1:206" x14ac:dyDescent="0.2">
      <c r="A568">
        <v>50</v>
      </c>
      <c r="B568">
        <v>0</v>
      </c>
      <c r="C568">
        <v>0</v>
      </c>
      <c r="D568">
        <v>1</v>
      </c>
      <c r="E568">
        <v>208</v>
      </c>
      <c r="F568">
        <f>Source!V545</f>
        <v>0</v>
      </c>
      <c r="G568" t="s">
        <v>178</v>
      </c>
      <c r="H568" t="s">
        <v>179</v>
      </c>
      <c r="K568">
        <v>208</v>
      </c>
      <c r="L568">
        <v>22</v>
      </c>
      <c r="M568">
        <v>3</v>
      </c>
      <c r="N568" t="s">
        <v>3</v>
      </c>
      <c r="O568">
        <v>-1</v>
      </c>
      <c r="P568">
        <f>Source!DN545</f>
        <v>0</v>
      </c>
    </row>
    <row r="569" spans="1:206" x14ac:dyDescent="0.2">
      <c r="A569">
        <v>50</v>
      </c>
      <c r="B569">
        <v>0</v>
      </c>
      <c r="C569">
        <v>0</v>
      </c>
      <c r="D569">
        <v>1</v>
      </c>
      <c r="E569">
        <v>209</v>
      </c>
      <c r="F569">
        <f>ROUND(Source!W545,O569)</f>
        <v>0</v>
      </c>
      <c r="G569" t="s">
        <v>180</v>
      </c>
      <c r="H569" t="s">
        <v>181</v>
      </c>
      <c r="K569">
        <v>209</v>
      </c>
      <c r="L569">
        <v>23</v>
      </c>
      <c r="M569">
        <v>3</v>
      </c>
      <c r="N569" t="s">
        <v>3</v>
      </c>
      <c r="O569">
        <v>2</v>
      </c>
      <c r="P569">
        <f>ROUND(Source!DO545,O569)</f>
        <v>0</v>
      </c>
    </row>
    <row r="570" spans="1:206" x14ac:dyDescent="0.2">
      <c r="A570">
        <v>50</v>
      </c>
      <c r="B570">
        <v>0</v>
      </c>
      <c r="C570">
        <v>0</v>
      </c>
      <c r="D570">
        <v>1</v>
      </c>
      <c r="E570">
        <v>233</v>
      </c>
      <c r="F570">
        <f>ROUND(Source!BD545,O570)</f>
        <v>0</v>
      </c>
      <c r="G570" t="s">
        <v>182</v>
      </c>
      <c r="H570" t="s">
        <v>183</v>
      </c>
      <c r="K570">
        <v>233</v>
      </c>
      <c r="L570">
        <v>24</v>
      </c>
      <c r="M570">
        <v>3</v>
      </c>
      <c r="N570" t="s">
        <v>3</v>
      </c>
      <c r="O570">
        <v>2</v>
      </c>
      <c r="P570">
        <f>ROUND(Source!EV545,O570)</f>
        <v>0</v>
      </c>
    </row>
    <row r="571" spans="1:206" x14ac:dyDescent="0.2">
      <c r="A571">
        <v>50</v>
      </c>
      <c r="B571">
        <v>0</v>
      </c>
      <c r="C571">
        <v>0</v>
      </c>
      <c r="D571">
        <v>1</v>
      </c>
      <c r="E571">
        <v>210</v>
      </c>
      <c r="F571">
        <f>ROUND(Source!X545,O571)</f>
        <v>2520.2800000000002</v>
      </c>
      <c r="G571" t="s">
        <v>184</v>
      </c>
      <c r="H571" t="s">
        <v>185</v>
      </c>
      <c r="K571">
        <v>210</v>
      </c>
      <c r="L571">
        <v>25</v>
      </c>
      <c r="M571">
        <v>3</v>
      </c>
      <c r="N571" t="s">
        <v>3</v>
      </c>
      <c r="O571">
        <v>2</v>
      </c>
      <c r="P571">
        <f>ROUND(Source!DP545,O571)</f>
        <v>51041.9</v>
      </c>
    </row>
    <row r="572" spans="1:206" x14ac:dyDescent="0.2">
      <c r="A572">
        <v>50</v>
      </c>
      <c r="B572">
        <v>0</v>
      </c>
      <c r="C572">
        <v>0</v>
      </c>
      <c r="D572">
        <v>1</v>
      </c>
      <c r="E572">
        <v>211</v>
      </c>
      <c r="F572">
        <f>ROUND(Source!Y545,O572)</f>
        <v>1791.17</v>
      </c>
      <c r="G572" t="s">
        <v>186</v>
      </c>
      <c r="H572" t="s">
        <v>187</v>
      </c>
      <c r="K572">
        <v>211</v>
      </c>
      <c r="L572">
        <v>26</v>
      </c>
      <c r="M572">
        <v>3</v>
      </c>
      <c r="N572" t="s">
        <v>3</v>
      </c>
      <c r="O572">
        <v>2</v>
      </c>
      <c r="P572">
        <f>ROUND(Source!DQ545,O572)</f>
        <v>25253.07</v>
      </c>
    </row>
    <row r="573" spans="1:206" x14ac:dyDescent="0.2">
      <c r="A573">
        <v>50</v>
      </c>
      <c r="B573">
        <v>0</v>
      </c>
      <c r="C573">
        <v>0</v>
      </c>
      <c r="D573">
        <v>1</v>
      </c>
      <c r="E573">
        <v>224</v>
      </c>
      <c r="F573">
        <f>ROUND(Source!AR545,O573)</f>
        <v>166166.60999999999</v>
      </c>
      <c r="G573" t="s">
        <v>188</v>
      </c>
      <c r="H573" t="s">
        <v>189</v>
      </c>
      <c r="K573">
        <v>224</v>
      </c>
      <c r="L573">
        <v>27</v>
      </c>
      <c r="M573">
        <v>3</v>
      </c>
      <c r="N573" t="s">
        <v>3</v>
      </c>
      <c r="O573">
        <v>2</v>
      </c>
      <c r="P573">
        <f>ROUND(Source!EJ545,O573)</f>
        <v>1074986.44</v>
      </c>
    </row>
    <row r="575" spans="1:206" x14ac:dyDescent="0.2">
      <c r="A575">
        <v>51</v>
      </c>
      <c r="B575">
        <f>B12</f>
        <v>612</v>
      </c>
      <c r="C575">
        <f>A12</f>
        <v>1</v>
      </c>
      <c r="D575">
        <f>ROW(A12)</f>
        <v>12</v>
      </c>
      <c r="F575" t="str">
        <f>IF(F12&lt;&gt;"",F12,"")</f>
        <v>4 Таганский</v>
      </c>
      <c r="G575" t="str">
        <f>IF(G12&lt;&gt;"",G12,"")</f>
        <v>ЛС-04_Вариант 2.2 (п.переход 4 полосы / 2 опоры на ПП) 2 шт.</v>
      </c>
      <c r="H575">
        <v>0</v>
      </c>
      <c r="O575">
        <f t="shared" ref="O575:T575" si="401">ROUND(O545,2)</f>
        <v>161152.24</v>
      </c>
      <c r="P575">
        <f t="shared" si="401"/>
        <v>152521.79999999999</v>
      </c>
      <c r="Q575">
        <f t="shared" si="401"/>
        <v>6321.23</v>
      </c>
      <c r="R575">
        <f t="shared" si="401"/>
        <v>401.64</v>
      </c>
      <c r="S575">
        <f t="shared" si="401"/>
        <v>2309.21</v>
      </c>
      <c r="T575">
        <f t="shared" si="401"/>
        <v>0</v>
      </c>
      <c r="U575">
        <f>U545</f>
        <v>196.08968800000002</v>
      </c>
      <c r="V575">
        <f>V545</f>
        <v>0</v>
      </c>
      <c r="W575">
        <f>ROUND(W545,2)</f>
        <v>0</v>
      </c>
      <c r="X575">
        <f>ROUND(X545,2)</f>
        <v>2520.2800000000002</v>
      </c>
      <c r="Y575">
        <f>ROUND(Y545,2)</f>
        <v>1791.17</v>
      </c>
      <c r="AO575">
        <f t="shared" ref="AO575:BD575" si="402">ROUND(AO545,2)</f>
        <v>0</v>
      </c>
      <c r="AP575">
        <f t="shared" si="402"/>
        <v>4078.66</v>
      </c>
      <c r="AQ575">
        <f t="shared" si="402"/>
        <v>0</v>
      </c>
      <c r="AR575">
        <f t="shared" si="402"/>
        <v>166166.60999999999</v>
      </c>
      <c r="AS575">
        <f t="shared" si="402"/>
        <v>112980.62</v>
      </c>
      <c r="AT575">
        <f t="shared" si="402"/>
        <v>44409.24</v>
      </c>
      <c r="AU575">
        <f t="shared" si="402"/>
        <v>4698.09</v>
      </c>
      <c r="AV575">
        <f t="shared" si="402"/>
        <v>152521.79999999999</v>
      </c>
      <c r="AW575">
        <f t="shared" si="402"/>
        <v>148443.14000000001</v>
      </c>
      <c r="AX575">
        <f t="shared" si="402"/>
        <v>0</v>
      </c>
      <c r="AY575">
        <f t="shared" si="402"/>
        <v>148443.14000000001</v>
      </c>
      <c r="AZ575">
        <f t="shared" si="402"/>
        <v>4078.66</v>
      </c>
      <c r="BA575">
        <f t="shared" si="402"/>
        <v>0</v>
      </c>
      <c r="BB575">
        <f t="shared" si="402"/>
        <v>0</v>
      </c>
      <c r="BC575">
        <f t="shared" si="402"/>
        <v>0</v>
      </c>
      <c r="BD575">
        <f t="shared" si="402"/>
        <v>0</v>
      </c>
      <c r="DG575">
        <f t="shared" ref="DG575:DL575" si="403">ROUND(DG545,2)</f>
        <v>983040.65</v>
      </c>
      <c r="DH575">
        <f t="shared" si="403"/>
        <v>867166.57</v>
      </c>
      <c r="DI575">
        <f t="shared" si="403"/>
        <v>58559.47</v>
      </c>
      <c r="DJ575">
        <f t="shared" si="403"/>
        <v>9968.69</v>
      </c>
      <c r="DK575">
        <f t="shared" si="403"/>
        <v>57314.61</v>
      </c>
      <c r="DL575">
        <f t="shared" si="403"/>
        <v>0</v>
      </c>
      <c r="DM575">
        <f>DM545</f>
        <v>196.08968800000002</v>
      </c>
      <c r="DN575">
        <f>DN545</f>
        <v>0</v>
      </c>
      <c r="DO575">
        <f>ROUND(DO545,2)</f>
        <v>0</v>
      </c>
      <c r="DP575">
        <f>ROUND(DP545,2)</f>
        <v>51041.9</v>
      </c>
      <c r="DQ575">
        <f>ROUND(DQ545,2)</f>
        <v>25253.07</v>
      </c>
      <c r="EG575">
        <f t="shared" ref="EG575:EV575" si="404">ROUND(EG545,2)</f>
        <v>0</v>
      </c>
      <c r="EH575">
        <f t="shared" si="404"/>
        <v>18761.830000000002</v>
      </c>
      <c r="EI575">
        <f t="shared" si="404"/>
        <v>0</v>
      </c>
      <c r="EJ575">
        <f t="shared" si="404"/>
        <v>1074986.44</v>
      </c>
      <c r="EK575">
        <f t="shared" si="404"/>
        <v>723205.84</v>
      </c>
      <c r="EL575">
        <f t="shared" si="404"/>
        <v>284620.84999999998</v>
      </c>
      <c r="EM575">
        <f t="shared" si="404"/>
        <v>48397.919999999998</v>
      </c>
      <c r="EN575">
        <f t="shared" si="404"/>
        <v>867166.57</v>
      </c>
      <c r="EO575">
        <f t="shared" si="404"/>
        <v>848404.74</v>
      </c>
      <c r="EP575">
        <f t="shared" si="404"/>
        <v>0</v>
      </c>
      <c r="EQ575">
        <f t="shared" si="404"/>
        <v>848404.74</v>
      </c>
      <c r="ER575">
        <f t="shared" si="404"/>
        <v>18761.830000000002</v>
      </c>
      <c r="ES575">
        <f t="shared" si="404"/>
        <v>0</v>
      </c>
      <c r="ET575">
        <f t="shared" si="404"/>
        <v>0</v>
      </c>
      <c r="EU575">
        <f t="shared" si="404"/>
        <v>0</v>
      </c>
      <c r="EV575">
        <f t="shared" si="404"/>
        <v>0</v>
      </c>
      <c r="GX575">
        <v>0</v>
      </c>
    </row>
    <row r="577" spans="1:16" x14ac:dyDescent="0.2">
      <c r="A577">
        <v>50</v>
      </c>
      <c r="B577">
        <v>0</v>
      </c>
      <c r="C577">
        <v>0</v>
      </c>
      <c r="D577">
        <v>1</v>
      </c>
      <c r="E577">
        <v>201</v>
      </c>
      <c r="F577">
        <f>ROUND(Source!O575,O577)</f>
        <v>161152.24</v>
      </c>
      <c r="G577" t="s">
        <v>136</v>
      </c>
      <c r="H577" t="s">
        <v>137</v>
      </c>
      <c r="K577">
        <v>201</v>
      </c>
      <c r="L577">
        <v>1</v>
      </c>
      <c r="M577">
        <v>3</v>
      </c>
      <c r="N577" t="s">
        <v>3</v>
      </c>
      <c r="O577">
        <v>2</v>
      </c>
      <c r="P577">
        <f>ROUND(Source!DG575,O577)</f>
        <v>983040.65</v>
      </c>
    </row>
    <row r="578" spans="1:16" x14ac:dyDescent="0.2">
      <c r="A578">
        <v>50</v>
      </c>
      <c r="B578">
        <v>0</v>
      </c>
      <c r="C578">
        <v>0</v>
      </c>
      <c r="D578">
        <v>1</v>
      </c>
      <c r="E578">
        <v>202</v>
      </c>
      <c r="F578">
        <f>ROUND(Source!P575,O578)</f>
        <v>152521.79999999999</v>
      </c>
      <c r="G578" t="s">
        <v>138</v>
      </c>
      <c r="H578" t="s">
        <v>139</v>
      </c>
      <c r="K578">
        <v>202</v>
      </c>
      <c r="L578">
        <v>2</v>
      </c>
      <c r="M578">
        <v>3</v>
      </c>
      <c r="N578" t="s">
        <v>3</v>
      </c>
      <c r="O578">
        <v>2</v>
      </c>
      <c r="P578">
        <f>ROUND(Source!DH575,O578)</f>
        <v>867166.57</v>
      </c>
    </row>
    <row r="579" spans="1:16" x14ac:dyDescent="0.2">
      <c r="A579">
        <v>50</v>
      </c>
      <c r="B579">
        <v>0</v>
      </c>
      <c r="C579">
        <v>0</v>
      </c>
      <c r="D579">
        <v>1</v>
      </c>
      <c r="E579">
        <v>222</v>
      </c>
      <c r="F579">
        <f>ROUND(Source!AO575,O579)</f>
        <v>0</v>
      </c>
      <c r="G579" t="s">
        <v>140</v>
      </c>
      <c r="H579" t="s">
        <v>141</v>
      </c>
      <c r="K579">
        <v>222</v>
      </c>
      <c r="L579">
        <v>3</v>
      </c>
      <c r="M579">
        <v>3</v>
      </c>
      <c r="N579" t="s">
        <v>3</v>
      </c>
      <c r="O579">
        <v>2</v>
      </c>
      <c r="P579">
        <f>ROUND(Source!EG575,O579)</f>
        <v>0</v>
      </c>
    </row>
    <row r="580" spans="1:16" x14ac:dyDescent="0.2">
      <c r="A580">
        <v>50</v>
      </c>
      <c r="B580">
        <v>0</v>
      </c>
      <c r="C580">
        <v>0</v>
      </c>
      <c r="D580">
        <v>1</v>
      </c>
      <c r="E580">
        <v>225</v>
      </c>
      <c r="F580">
        <f>ROUND(Source!AV575,O580)</f>
        <v>152521.79999999999</v>
      </c>
      <c r="G580" t="s">
        <v>142</v>
      </c>
      <c r="H580" t="s">
        <v>143</v>
      </c>
      <c r="K580">
        <v>225</v>
      </c>
      <c r="L580">
        <v>4</v>
      </c>
      <c r="M580">
        <v>3</v>
      </c>
      <c r="N580" t="s">
        <v>3</v>
      </c>
      <c r="O580">
        <v>2</v>
      </c>
      <c r="P580">
        <f>ROUND(Source!EN575,O580)</f>
        <v>867166.57</v>
      </c>
    </row>
    <row r="581" spans="1:16" x14ac:dyDescent="0.2">
      <c r="A581">
        <v>50</v>
      </c>
      <c r="B581">
        <v>0</v>
      </c>
      <c r="C581">
        <v>0</v>
      </c>
      <c r="D581">
        <v>1</v>
      </c>
      <c r="E581">
        <v>226</v>
      </c>
      <c r="F581">
        <f>ROUND(Source!AW575,O581)</f>
        <v>148443.14000000001</v>
      </c>
      <c r="G581" t="s">
        <v>144</v>
      </c>
      <c r="H581" t="s">
        <v>145</v>
      </c>
      <c r="K581">
        <v>226</v>
      </c>
      <c r="L581">
        <v>5</v>
      </c>
      <c r="M581">
        <v>3</v>
      </c>
      <c r="N581" t="s">
        <v>3</v>
      </c>
      <c r="O581">
        <v>2</v>
      </c>
      <c r="P581">
        <f>ROUND(Source!EO575,O581)</f>
        <v>848404.74</v>
      </c>
    </row>
    <row r="582" spans="1:16" x14ac:dyDescent="0.2">
      <c r="A582">
        <v>50</v>
      </c>
      <c r="B582">
        <v>0</v>
      </c>
      <c r="C582">
        <v>0</v>
      </c>
      <c r="D582">
        <v>1</v>
      </c>
      <c r="E582">
        <v>227</v>
      </c>
      <c r="F582">
        <f>ROUND(Source!AX575,O582)</f>
        <v>0</v>
      </c>
      <c r="G582" t="s">
        <v>146</v>
      </c>
      <c r="H582" t="s">
        <v>147</v>
      </c>
      <c r="K582">
        <v>227</v>
      </c>
      <c r="L582">
        <v>6</v>
      </c>
      <c r="M582">
        <v>3</v>
      </c>
      <c r="N582" t="s">
        <v>3</v>
      </c>
      <c r="O582">
        <v>2</v>
      </c>
      <c r="P582">
        <f>ROUND(Source!EP575,O582)</f>
        <v>0</v>
      </c>
    </row>
    <row r="583" spans="1:16" x14ac:dyDescent="0.2">
      <c r="A583">
        <v>50</v>
      </c>
      <c r="B583">
        <v>0</v>
      </c>
      <c r="C583">
        <v>0</v>
      </c>
      <c r="D583">
        <v>1</v>
      </c>
      <c r="E583">
        <v>228</v>
      </c>
      <c r="F583">
        <f>ROUND(Source!AY575,O583)</f>
        <v>148443.14000000001</v>
      </c>
      <c r="G583" t="s">
        <v>148</v>
      </c>
      <c r="H583" t="s">
        <v>149</v>
      </c>
      <c r="K583">
        <v>228</v>
      </c>
      <c r="L583">
        <v>7</v>
      </c>
      <c r="M583">
        <v>3</v>
      </c>
      <c r="N583" t="s">
        <v>3</v>
      </c>
      <c r="O583">
        <v>2</v>
      </c>
      <c r="P583">
        <f>ROUND(Source!EQ575,O583)</f>
        <v>848404.74</v>
      </c>
    </row>
    <row r="584" spans="1:16" x14ac:dyDescent="0.2">
      <c r="A584">
        <v>50</v>
      </c>
      <c r="B584">
        <v>0</v>
      </c>
      <c r="C584">
        <v>0</v>
      </c>
      <c r="D584">
        <v>1</v>
      </c>
      <c r="E584">
        <v>216</v>
      </c>
      <c r="F584">
        <f>ROUND(Source!AP575,O584)</f>
        <v>4078.66</v>
      </c>
      <c r="G584" t="s">
        <v>150</v>
      </c>
      <c r="H584" t="s">
        <v>151</v>
      </c>
      <c r="K584">
        <v>216</v>
      </c>
      <c r="L584">
        <v>8</v>
      </c>
      <c r="M584">
        <v>3</v>
      </c>
      <c r="N584" t="s">
        <v>3</v>
      </c>
      <c r="O584">
        <v>2</v>
      </c>
      <c r="P584">
        <f>ROUND(Source!EH575,O584)</f>
        <v>18761.830000000002</v>
      </c>
    </row>
    <row r="585" spans="1:16" x14ac:dyDescent="0.2">
      <c r="A585">
        <v>50</v>
      </c>
      <c r="B585">
        <v>0</v>
      </c>
      <c r="C585">
        <v>0</v>
      </c>
      <c r="D585">
        <v>1</v>
      </c>
      <c r="E585">
        <v>223</v>
      </c>
      <c r="F585">
        <f>ROUND(Source!AQ575,O585)</f>
        <v>0</v>
      </c>
      <c r="G585" t="s">
        <v>152</v>
      </c>
      <c r="H585" t="s">
        <v>153</v>
      </c>
      <c r="K585">
        <v>223</v>
      </c>
      <c r="L585">
        <v>9</v>
      </c>
      <c r="M585">
        <v>3</v>
      </c>
      <c r="N585" t="s">
        <v>3</v>
      </c>
      <c r="O585">
        <v>2</v>
      </c>
      <c r="P585">
        <f>ROUND(Source!EI575,O585)</f>
        <v>0</v>
      </c>
    </row>
    <row r="586" spans="1:16" x14ac:dyDescent="0.2">
      <c r="A586">
        <v>50</v>
      </c>
      <c r="B586">
        <v>0</v>
      </c>
      <c r="C586">
        <v>0</v>
      </c>
      <c r="D586">
        <v>1</v>
      </c>
      <c r="E586">
        <v>229</v>
      </c>
      <c r="F586">
        <f>ROUND(Source!AZ575,O586)</f>
        <v>4078.66</v>
      </c>
      <c r="G586" t="s">
        <v>154</v>
      </c>
      <c r="H586" t="s">
        <v>155</v>
      </c>
      <c r="K586">
        <v>229</v>
      </c>
      <c r="L586">
        <v>10</v>
      </c>
      <c r="M586">
        <v>3</v>
      </c>
      <c r="N586" t="s">
        <v>3</v>
      </c>
      <c r="O586">
        <v>2</v>
      </c>
      <c r="P586">
        <f>ROUND(Source!ER575,O586)</f>
        <v>18761.830000000002</v>
      </c>
    </row>
    <row r="587" spans="1:16" x14ac:dyDescent="0.2">
      <c r="A587">
        <v>50</v>
      </c>
      <c r="B587">
        <v>0</v>
      </c>
      <c r="C587">
        <v>0</v>
      </c>
      <c r="D587">
        <v>1</v>
      </c>
      <c r="E587">
        <v>203</v>
      </c>
      <c r="F587">
        <f>ROUND(Source!Q575,O587)</f>
        <v>6321.23</v>
      </c>
      <c r="G587" t="s">
        <v>156</v>
      </c>
      <c r="H587" t="s">
        <v>157</v>
      </c>
      <c r="K587">
        <v>203</v>
      </c>
      <c r="L587">
        <v>11</v>
      </c>
      <c r="M587">
        <v>3</v>
      </c>
      <c r="N587" t="s">
        <v>3</v>
      </c>
      <c r="O587">
        <v>2</v>
      </c>
      <c r="P587">
        <f>ROUND(Source!DI575,O587)</f>
        <v>58559.47</v>
      </c>
    </row>
    <row r="588" spans="1:16" x14ac:dyDescent="0.2">
      <c r="A588">
        <v>50</v>
      </c>
      <c r="B588">
        <v>0</v>
      </c>
      <c r="C588">
        <v>0</v>
      </c>
      <c r="D588">
        <v>1</v>
      </c>
      <c r="E588">
        <v>231</v>
      </c>
      <c r="F588">
        <f>ROUND(Source!BB575,O588)</f>
        <v>0</v>
      </c>
      <c r="G588" t="s">
        <v>158</v>
      </c>
      <c r="H588" t="s">
        <v>159</v>
      </c>
      <c r="K588">
        <v>231</v>
      </c>
      <c r="L588">
        <v>12</v>
      </c>
      <c r="M588">
        <v>3</v>
      </c>
      <c r="N588" t="s">
        <v>3</v>
      </c>
      <c r="O588">
        <v>2</v>
      </c>
      <c r="P588">
        <f>ROUND(Source!ET575,O588)</f>
        <v>0</v>
      </c>
    </row>
    <row r="589" spans="1:16" x14ac:dyDescent="0.2">
      <c r="A589">
        <v>50</v>
      </c>
      <c r="B589">
        <v>0</v>
      </c>
      <c r="C589">
        <v>0</v>
      </c>
      <c r="D589">
        <v>1</v>
      </c>
      <c r="E589">
        <v>204</v>
      </c>
      <c r="F589">
        <f>ROUND(Source!R575,O589)</f>
        <v>401.64</v>
      </c>
      <c r="G589" t="s">
        <v>160</v>
      </c>
      <c r="H589" t="s">
        <v>161</v>
      </c>
      <c r="K589">
        <v>204</v>
      </c>
      <c r="L589">
        <v>13</v>
      </c>
      <c r="M589">
        <v>3</v>
      </c>
      <c r="N589" t="s">
        <v>3</v>
      </c>
      <c r="O589">
        <v>2</v>
      </c>
      <c r="P589">
        <f>ROUND(Source!DJ575,O589)</f>
        <v>9968.69</v>
      </c>
    </row>
    <row r="590" spans="1:16" x14ac:dyDescent="0.2">
      <c r="A590">
        <v>50</v>
      </c>
      <c r="B590">
        <v>0</v>
      </c>
      <c r="C590">
        <v>0</v>
      </c>
      <c r="D590">
        <v>1</v>
      </c>
      <c r="E590">
        <v>205</v>
      </c>
      <c r="F590">
        <f>ROUND(Source!S575,O590)</f>
        <v>2309.21</v>
      </c>
      <c r="G590" t="s">
        <v>162</v>
      </c>
      <c r="H590" t="s">
        <v>163</v>
      </c>
      <c r="K590">
        <v>205</v>
      </c>
      <c r="L590">
        <v>14</v>
      </c>
      <c r="M590">
        <v>3</v>
      </c>
      <c r="N590" t="s">
        <v>3</v>
      </c>
      <c r="O590">
        <v>2</v>
      </c>
      <c r="P590">
        <f>ROUND(Source!DK575,O590)</f>
        <v>57314.61</v>
      </c>
    </row>
    <row r="591" spans="1:16" x14ac:dyDescent="0.2">
      <c r="A591">
        <v>50</v>
      </c>
      <c r="B591">
        <v>0</v>
      </c>
      <c r="C591">
        <v>0</v>
      </c>
      <c r="D591">
        <v>1</v>
      </c>
      <c r="E591">
        <v>232</v>
      </c>
      <c r="F591">
        <f>ROUND(Source!BC575,O591)</f>
        <v>0</v>
      </c>
      <c r="G591" t="s">
        <v>164</v>
      </c>
      <c r="H591" t="s">
        <v>165</v>
      </c>
      <c r="K591">
        <v>232</v>
      </c>
      <c r="L591">
        <v>15</v>
      </c>
      <c r="M591">
        <v>3</v>
      </c>
      <c r="N591" t="s">
        <v>3</v>
      </c>
      <c r="O591">
        <v>2</v>
      </c>
      <c r="P591">
        <f>ROUND(Source!EU575,O591)</f>
        <v>0</v>
      </c>
    </row>
    <row r="592" spans="1:16" x14ac:dyDescent="0.2">
      <c r="A592">
        <v>50</v>
      </c>
      <c r="B592">
        <v>0</v>
      </c>
      <c r="C592">
        <v>0</v>
      </c>
      <c r="D592">
        <v>1</v>
      </c>
      <c r="E592">
        <v>214</v>
      </c>
      <c r="F592">
        <f>ROUND(Source!AS575,O592)</f>
        <v>112980.62</v>
      </c>
      <c r="G592" t="s">
        <v>166</v>
      </c>
      <c r="H592" t="s">
        <v>167</v>
      </c>
      <c r="K592">
        <v>214</v>
      </c>
      <c r="L592">
        <v>16</v>
      </c>
      <c r="M592">
        <v>3</v>
      </c>
      <c r="N592" t="s">
        <v>3</v>
      </c>
      <c r="O592">
        <v>2</v>
      </c>
      <c r="P592">
        <f>ROUND(Source!EK575,O592)</f>
        <v>723205.84</v>
      </c>
    </row>
    <row r="593" spans="1:16" x14ac:dyDescent="0.2">
      <c r="A593">
        <v>50</v>
      </c>
      <c r="B593">
        <v>0</v>
      </c>
      <c r="C593">
        <v>0</v>
      </c>
      <c r="D593">
        <v>1</v>
      </c>
      <c r="E593">
        <v>215</v>
      </c>
      <c r="F593">
        <f>ROUND(Source!AT575,O593)</f>
        <v>44409.24</v>
      </c>
      <c r="G593" t="s">
        <v>168</v>
      </c>
      <c r="H593" t="s">
        <v>169</v>
      </c>
      <c r="K593">
        <v>215</v>
      </c>
      <c r="L593">
        <v>17</v>
      </c>
      <c r="M593">
        <v>3</v>
      </c>
      <c r="N593" t="s">
        <v>3</v>
      </c>
      <c r="O593">
        <v>2</v>
      </c>
      <c r="P593">
        <f>ROUND(Source!EL575,O593)</f>
        <v>284620.84999999998</v>
      </c>
    </row>
    <row r="594" spans="1:16" x14ac:dyDescent="0.2">
      <c r="A594">
        <v>50</v>
      </c>
      <c r="B594">
        <v>0</v>
      </c>
      <c r="C594">
        <v>0</v>
      </c>
      <c r="D594">
        <v>1</v>
      </c>
      <c r="E594">
        <v>217</v>
      </c>
      <c r="F594">
        <f>ROUND(Source!AU575,O594)</f>
        <v>4698.09</v>
      </c>
      <c r="G594" t="s">
        <v>170</v>
      </c>
      <c r="H594" t="s">
        <v>171</v>
      </c>
      <c r="K594">
        <v>217</v>
      </c>
      <c r="L594">
        <v>18</v>
      </c>
      <c r="M594">
        <v>3</v>
      </c>
      <c r="N594" t="s">
        <v>3</v>
      </c>
      <c r="O594">
        <v>2</v>
      </c>
      <c r="P594">
        <f>ROUND(Source!EM575,O594)</f>
        <v>48397.919999999998</v>
      </c>
    </row>
    <row r="595" spans="1:16" x14ac:dyDescent="0.2">
      <c r="A595">
        <v>50</v>
      </c>
      <c r="B595">
        <v>0</v>
      </c>
      <c r="C595">
        <v>0</v>
      </c>
      <c r="D595">
        <v>1</v>
      </c>
      <c r="E595">
        <v>230</v>
      </c>
      <c r="F595">
        <f>ROUND(Source!BA575,O595)</f>
        <v>0</v>
      </c>
      <c r="G595" t="s">
        <v>172</v>
      </c>
      <c r="H595" t="s">
        <v>173</v>
      </c>
      <c r="K595">
        <v>230</v>
      </c>
      <c r="L595">
        <v>19</v>
      </c>
      <c r="M595">
        <v>3</v>
      </c>
      <c r="N595" t="s">
        <v>3</v>
      </c>
      <c r="O595">
        <v>2</v>
      </c>
      <c r="P595">
        <f>ROUND(Source!ES575,O595)</f>
        <v>0</v>
      </c>
    </row>
    <row r="596" spans="1:16" x14ac:dyDescent="0.2">
      <c r="A596">
        <v>50</v>
      </c>
      <c r="B596">
        <v>0</v>
      </c>
      <c r="C596">
        <v>0</v>
      </c>
      <c r="D596">
        <v>1</v>
      </c>
      <c r="E596">
        <v>206</v>
      </c>
      <c r="F596">
        <f>ROUND(Source!T575,O596)</f>
        <v>0</v>
      </c>
      <c r="G596" t="s">
        <v>174</v>
      </c>
      <c r="H596" t="s">
        <v>175</v>
      </c>
      <c r="K596">
        <v>206</v>
      </c>
      <c r="L596">
        <v>20</v>
      </c>
      <c r="M596">
        <v>3</v>
      </c>
      <c r="N596" t="s">
        <v>3</v>
      </c>
      <c r="O596">
        <v>2</v>
      </c>
      <c r="P596">
        <f>ROUND(Source!DL575,O596)</f>
        <v>0</v>
      </c>
    </row>
    <row r="597" spans="1:16" x14ac:dyDescent="0.2">
      <c r="A597">
        <v>50</v>
      </c>
      <c r="B597">
        <v>0</v>
      </c>
      <c r="C597">
        <v>0</v>
      </c>
      <c r="D597">
        <v>1</v>
      </c>
      <c r="E597">
        <v>207</v>
      </c>
      <c r="F597">
        <f>Source!U575</f>
        <v>196.08968800000002</v>
      </c>
      <c r="G597" t="s">
        <v>176</v>
      </c>
      <c r="H597" t="s">
        <v>177</v>
      </c>
      <c r="K597">
        <v>207</v>
      </c>
      <c r="L597">
        <v>21</v>
      </c>
      <c r="M597">
        <v>3</v>
      </c>
      <c r="N597" t="s">
        <v>3</v>
      </c>
      <c r="O597">
        <v>-1</v>
      </c>
      <c r="P597">
        <f>Source!DM575</f>
        <v>196.08968800000002</v>
      </c>
    </row>
    <row r="598" spans="1:16" x14ac:dyDescent="0.2">
      <c r="A598">
        <v>50</v>
      </c>
      <c r="B598">
        <v>0</v>
      </c>
      <c r="C598">
        <v>0</v>
      </c>
      <c r="D598">
        <v>1</v>
      </c>
      <c r="E598">
        <v>208</v>
      </c>
      <c r="F598">
        <f>Source!V575</f>
        <v>0</v>
      </c>
      <c r="G598" t="s">
        <v>178</v>
      </c>
      <c r="H598" t="s">
        <v>179</v>
      </c>
      <c r="K598">
        <v>208</v>
      </c>
      <c r="L598">
        <v>22</v>
      </c>
      <c r="M598">
        <v>3</v>
      </c>
      <c r="N598" t="s">
        <v>3</v>
      </c>
      <c r="O598">
        <v>-1</v>
      </c>
      <c r="P598">
        <f>Source!DN575</f>
        <v>0</v>
      </c>
    </row>
    <row r="599" spans="1:16" x14ac:dyDescent="0.2">
      <c r="A599">
        <v>50</v>
      </c>
      <c r="B599">
        <v>0</v>
      </c>
      <c r="C599">
        <v>0</v>
      </c>
      <c r="D599">
        <v>1</v>
      </c>
      <c r="E599">
        <v>209</v>
      </c>
      <c r="F599">
        <f>ROUND(Source!W575,O599)</f>
        <v>0</v>
      </c>
      <c r="G599" t="s">
        <v>180</v>
      </c>
      <c r="H599" t="s">
        <v>181</v>
      </c>
      <c r="K599">
        <v>209</v>
      </c>
      <c r="L599">
        <v>23</v>
      </c>
      <c r="M599">
        <v>3</v>
      </c>
      <c r="N599" t="s">
        <v>3</v>
      </c>
      <c r="O599">
        <v>2</v>
      </c>
      <c r="P599">
        <f>ROUND(Source!DO575,O599)</f>
        <v>0</v>
      </c>
    </row>
    <row r="600" spans="1:16" x14ac:dyDescent="0.2">
      <c r="A600">
        <v>50</v>
      </c>
      <c r="B600">
        <v>0</v>
      </c>
      <c r="C600">
        <v>0</v>
      </c>
      <c r="D600">
        <v>1</v>
      </c>
      <c r="E600">
        <v>233</v>
      </c>
      <c r="F600">
        <f>ROUND(Source!BD575,O600)</f>
        <v>0</v>
      </c>
      <c r="G600" t="s">
        <v>182</v>
      </c>
      <c r="H600" t="s">
        <v>183</v>
      </c>
      <c r="K600">
        <v>233</v>
      </c>
      <c r="L600">
        <v>24</v>
      </c>
      <c r="M600">
        <v>3</v>
      </c>
      <c r="N600" t="s">
        <v>3</v>
      </c>
      <c r="O600">
        <v>2</v>
      </c>
      <c r="P600">
        <f>ROUND(Source!EV575,O600)</f>
        <v>0</v>
      </c>
    </row>
    <row r="601" spans="1:16" x14ac:dyDescent="0.2">
      <c r="A601">
        <v>50</v>
      </c>
      <c r="B601">
        <v>0</v>
      </c>
      <c r="C601">
        <v>0</v>
      </c>
      <c r="D601">
        <v>1</v>
      </c>
      <c r="E601">
        <v>210</v>
      </c>
      <c r="F601">
        <f>ROUND(Source!X575,O601)</f>
        <v>2520.2800000000002</v>
      </c>
      <c r="G601" t="s">
        <v>184</v>
      </c>
      <c r="H601" t="s">
        <v>185</v>
      </c>
      <c r="K601">
        <v>210</v>
      </c>
      <c r="L601">
        <v>25</v>
      </c>
      <c r="M601">
        <v>3</v>
      </c>
      <c r="N601" t="s">
        <v>3</v>
      </c>
      <c r="O601">
        <v>2</v>
      </c>
      <c r="P601">
        <f>ROUND(Source!DP575,O601)</f>
        <v>51041.9</v>
      </c>
    </row>
    <row r="602" spans="1:16" x14ac:dyDescent="0.2">
      <c r="A602">
        <v>50</v>
      </c>
      <c r="B602">
        <v>0</v>
      </c>
      <c r="C602">
        <v>0</v>
      </c>
      <c r="D602">
        <v>1</v>
      </c>
      <c r="E602">
        <v>211</v>
      </c>
      <c r="F602">
        <f>ROUND(Source!Y575,O602)</f>
        <v>1791.17</v>
      </c>
      <c r="G602" t="s">
        <v>186</v>
      </c>
      <c r="H602" t="s">
        <v>187</v>
      </c>
      <c r="K602">
        <v>211</v>
      </c>
      <c r="L602">
        <v>26</v>
      </c>
      <c r="M602">
        <v>3</v>
      </c>
      <c r="N602" t="s">
        <v>3</v>
      </c>
      <c r="O602">
        <v>2</v>
      </c>
      <c r="P602">
        <f>ROUND(Source!DQ575,O602)</f>
        <v>25253.07</v>
      </c>
    </row>
    <row r="603" spans="1:16" x14ac:dyDescent="0.2">
      <c r="A603">
        <v>50</v>
      </c>
      <c r="B603">
        <v>0</v>
      </c>
      <c r="C603">
        <v>0</v>
      </c>
      <c r="D603">
        <v>1</v>
      </c>
      <c r="E603">
        <v>224</v>
      </c>
      <c r="F603">
        <f>ROUND(Source!AR575,O603)</f>
        <v>166166.60999999999</v>
      </c>
      <c r="G603" t="s">
        <v>188</v>
      </c>
      <c r="H603" t="s">
        <v>189</v>
      </c>
      <c r="K603">
        <v>224</v>
      </c>
      <c r="L603">
        <v>27</v>
      </c>
      <c r="M603">
        <v>3</v>
      </c>
      <c r="N603" t="s">
        <v>3</v>
      </c>
      <c r="O603">
        <v>2</v>
      </c>
      <c r="P603">
        <f>ROUND(Source!EJ575,O603)</f>
        <v>1074986.44</v>
      </c>
    </row>
    <row r="604" spans="1:16" x14ac:dyDescent="0.2">
      <c r="A604">
        <v>50</v>
      </c>
      <c r="B604">
        <v>1</v>
      </c>
      <c r="C604">
        <v>0</v>
      </c>
      <c r="D604">
        <v>2</v>
      </c>
      <c r="E604">
        <v>0</v>
      </c>
      <c r="F604">
        <f>ROUND(F603*0.2,O604)</f>
        <v>33233.32</v>
      </c>
      <c r="G604" t="s">
        <v>458</v>
      </c>
      <c r="H604" t="s">
        <v>459</v>
      </c>
      <c r="K604">
        <v>212</v>
      </c>
      <c r="L604">
        <v>28</v>
      </c>
      <c r="M604">
        <v>0</v>
      </c>
      <c r="N604" t="s">
        <v>3</v>
      </c>
      <c r="O604">
        <v>2</v>
      </c>
      <c r="P604">
        <f>ROUND(P603*0.2,O604)</f>
        <v>214997.29</v>
      </c>
    </row>
    <row r="605" spans="1:16" x14ac:dyDescent="0.2">
      <c r="A605">
        <v>50</v>
      </c>
      <c r="B605">
        <v>1</v>
      </c>
      <c r="C605">
        <v>0</v>
      </c>
      <c r="D605">
        <v>2</v>
      </c>
      <c r="E605">
        <v>213</v>
      </c>
      <c r="F605">
        <f>ROUND(F604+F603,O605)</f>
        <v>199399.93</v>
      </c>
      <c r="G605" t="s">
        <v>460</v>
      </c>
      <c r="H605" t="s">
        <v>461</v>
      </c>
      <c r="K605">
        <v>212</v>
      </c>
      <c r="L605">
        <v>29</v>
      </c>
      <c r="M605">
        <v>0</v>
      </c>
      <c r="N605" t="s">
        <v>462</v>
      </c>
      <c r="O605">
        <v>2</v>
      </c>
      <c r="P605">
        <f>ROUND(P604+P603,O605)</f>
        <v>1289983.73</v>
      </c>
    </row>
    <row r="607" spans="1:16" x14ac:dyDescent="0.2">
      <c r="A607">
        <v>61</v>
      </c>
      <c r="F607">
        <v>600</v>
      </c>
      <c r="G607" t="s">
        <v>4</v>
      </c>
      <c r="H607" t="s">
        <v>463</v>
      </c>
    </row>
    <row r="610" spans="1:27" x14ac:dyDescent="0.2">
      <c r="A610">
        <v>-1</v>
      </c>
    </row>
    <row r="612" spans="1:27" x14ac:dyDescent="0.2">
      <c r="A612">
        <v>75</v>
      </c>
      <c r="B612" t="s">
        <v>464</v>
      </c>
      <c r="C612">
        <v>2000</v>
      </c>
      <c r="D612">
        <v>0</v>
      </c>
      <c r="E612">
        <v>1</v>
      </c>
      <c r="G612">
        <v>0</v>
      </c>
      <c r="H612">
        <v>1</v>
      </c>
      <c r="I612">
        <v>0</v>
      </c>
      <c r="J612">
        <v>3</v>
      </c>
      <c r="K612">
        <v>98</v>
      </c>
      <c r="L612">
        <v>77</v>
      </c>
      <c r="M612">
        <v>0</v>
      </c>
      <c r="N612">
        <v>53286459</v>
      </c>
      <c r="O612">
        <v>1</v>
      </c>
    </row>
    <row r="613" spans="1:27" x14ac:dyDescent="0.2">
      <c r="A613">
        <v>75</v>
      </c>
      <c r="B613" t="s">
        <v>465</v>
      </c>
      <c r="C613">
        <v>2021</v>
      </c>
      <c r="D613">
        <v>0</v>
      </c>
      <c r="E613">
        <v>1</v>
      </c>
      <c r="G613">
        <v>0</v>
      </c>
      <c r="H613">
        <v>2</v>
      </c>
      <c r="I613">
        <v>1</v>
      </c>
      <c r="J613">
        <v>1</v>
      </c>
      <c r="K613">
        <v>93</v>
      </c>
      <c r="L613">
        <v>64</v>
      </c>
      <c r="M613">
        <v>1</v>
      </c>
      <c r="N613">
        <v>53286460</v>
      </c>
      <c r="O613">
        <v>2</v>
      </c>
    </row>
    <row r="614" spans="1:27" x14ac:dyDescent="0.2">
      <c r="A614">
        <v>1</v>
      </c>
      <c r="B614" t="s">
        <v>466</v>
      </c>
      <c r="C614" t="s">
        <v>467</v>
      </c>
      <c r="D614">
        <v>2021</v>
      </c>
      <c r="E614">
        <v>1</v>
      </c>
      <c r="F614">
        <v>1</v>
      </c>
      <c r="G614">
        <v>1</v>
      </c>
      <c r="H614">
        <v>0</v>
      </c>
      <c r="I614">
        <v>2</v>
      </c>
      <c r="J614">
        <v>1</v>
      </c>
      <c r="K614">
        <v>5.65</v>
      </c>
      <c r="L614">
        <v>4.5999999999999996</v>
      </c>
      <c r="M614">
        <v>1</v>
      </c>
      <c r="N614">
        <v>1</v>
      </c>
      <c r="O614">
        <v>5.65</v>
      </c>
      <c r="P614">
        <v>4.5999999999999996</v>
      </c>
      <c r="Q614">
        <v>1</v>
      </c>
      <c r="R614" t="s">
        <v>3</v>
      </c>
      <c r="S614" t="s">
        <v>3</v>
      </c>
      <c r="T614" t="s">
        <v>3</v>
      </c>
      <c r="U614" t="s">
        <v>3</v>
      </c>
      <c r="V614" t="s">
        <v>3</v>
      </c>
      <c r="W614" t="s">
        <v>3</v>
      </c>
      <c r="X614" t="s">
        <v>3</v>
      </c>
      <c r="Y614" t="s">
        <v>3</v>
      </c>
      <c r="Z614" t="s">
        <v>3</v>
      </c>
      <c r="AA614" t="s">
        <v>468</v>
      </c>
    </row>
    <row r="618" spans="1:27" x14ac:dyDescent="0.2">
      <c r="A618">
        <v>65</v>
      </c>
      <c r="C618">
        <v>1</v>
      </c>
      <c r="D618">
        <v>0</v>
      </c>
      <c r="E618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469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20004</v>
      </c>
      <c r="M1">
        <v>10</v>
      </c>
      <c r="N1">
        <v>11</v>
      </c>
      <c r="O1">
        <v>1</v>
      </c>
      <c r="P1">
        <v>0</v>
      </c>
      <c r="Q1">
        <v>1</v>
      </c>
    </row>
    <row r="4" spans="1:133" x14ac:dyDescent="0.2">
      <c r="A4">
        <v>1</v>
      </c>
      <c r="B4">
        <v>1</v>
      </c>
      <c r="C4">
        <v>0</v>
      </c>
      <c r="F4" t="s">
        <v>4</v>
      </c>
      <c r="G4" t="s">
        <v>5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>
        <v>2021</v>
      </c>
      <c r="Q4" t="s">
        <v>3</v>
      </c>
      <c r="AE4">
        <v>0</v>
      </c>
    </row>
    <row r="12" spans="1:133" x14ac:dyDescent="0.2">
      <c r="A12">
        <v>1</v>
      </c>
      <c r="B12">
        <v>53</v>
      </c>
      <c r="C12">
        <v>0</v>
      </c>
      <c r="E12">
        <v>0</v>
      </c>
      <c r="F12" t="s">
        <v>6</v>
      </c>
      <c r="G12" t="s">
        <v>7</v>
      </c>
      <c r="H12" t="s">
        <v>3</v>
      </c>
      <c r="I12">
        <v>0</v>
      </c>
      <c r="J12" t="s">
        <v>3</v>
      </c>
      <c r="K12">
        <v>0</v>
      </c>
      <c r="O12">
        <v>0</v>
      </c>
      <c r="P12">
        <v>0</v>
      </c>
      <c r="Q12">
        <v>0</v>
      </c>
      <c r="R12">
        <v>175</v>
      </c>
      <c r="S12">
        <v>157</v>
      </c>
      <c r="U12" t="s">
        <v>3</v>
      </c>
      <c r="V12">
        <v>0</v>
      </c>
      <c r="W12" t="s">
        <v>3</v>
      </c>
      <c r="X12" t="s">
        <v>3</v>
      </c>
      <c r="Y12" t="s">
        <v>3</v>
      </c>
      <c r="Z12" t="s">
        <v>3</v>
      </c>
      <c r="AA12" t="s">
        <v>3</v>
      </c>
      <c r="AB12" t="s">
        <v>3</v>
      </c>
      <c r="AC12" t="s">
        <v>3</v>
      </c>
      <c r="AD12" t="s">
        <v>3</v>
      </c>
      <c r="AE12" t="s">
        <v>3</v>
      </c>
      <c r="AF12" t="s">
        <v>3</v>
      </c>
      <c r="AG12" t="s">
        <v>3</v>
      </c>
      <c r="AH12" t="s">
        <v>3</v>
      </c>
      <c r="AI12" t="s">
        <v>3</v>
      </c>
      <c r="AJ12" t="s">
        <v>3</v>
      </c>
      <c r="AL12" t="s">
        <v>3</v>
      </c>
      <c r="AM12" t="s">
        <v>3</v>
      </c>
      <c r="AN12" t="s">
        <v>3</v>
      </c>
      <c r="AP12" t="s">
        <v>3</v>
      </c>
      <c r="AQ12" t="s">
        <v>3</v>
      </c>
      <c r="AR12" t="s">
        <v>3</v>
      </c>
      <c r="AX12" t="s">
        <v>3</v>
      </c>
      <c r="AY12" t="s">
        <v>3</v>
      </c>
      <c r="AZ12" t="s">
        <v>3</v>
      </c>
      <c r="BH12" t="s">
        <v>8</v>
      </c>
      <c r="BI12" t="s">
        <v>9</v>
      </c>
      <c r="BJ12">
        <v>1</v>
      </c>
      <c r="BK12">
        <v>1</v>
      </c>
      <c r="BL12">
        <v>0</v>
      </c>
      <c r="BM12">
        <v>0</v>
      </c>
      <c r="BN12">
        <v>1</v>
      </c>
      <c r="BO12">
        <v>0</v>
      </c>
      <c r="BP12">
        <v>6</v>
      </c>
      <c r="BQ12">
        <v>2</v>
      </c>
      <c r="BR12">
        <v>1</v>
      </c>
      <c r="BS12">
        <v>1</v>
      </c>
      <c r="BT12">
        <v>0</v>
      </c>
      <c r="BU12">
        <v>0</v>
      </c>
      <c r="BV12">
        <v>0</v>
      </c>
      <c r="BW12">
        <v>0</v>
      </c>
      <c r="BX12">
        <v>0</v>
      </c>
      <c r="BY12" t="s">
        <v>10</v>
      </c>
      <c r="BZ12" t="s">
        <v>11</v>
      </c>
      <c r="CA12" t="s">
        <v>12</v>
      </c>
      <c r="CB12" t="s">
        <v>12</v>
      </c>
      <c r="CC12" t="s">
        <v>12</v>
      </c>
      <c r="CD12" t="s">
        <v>12</v>
      </c>
      <c r="CE12" t="s">
        <v>13</v>
      </c>
      <c r="CF12">
        <v>0</v>
      </c>
      <c r="CG12">
        <v>0</v>
      </c>
      <c r="CH12">
        <v>16785416</v>
      </c>
      <c r="CI12" t="s">
        <v>3</v>
      </c>
      <c r="CJ12" t="s">
        <v>3</v>
      </c>
      <c r="CK12">
        <v>59</v>
      </c>
      <c r="EC12">
        <v>0</v>
      </c>
    </row>
    <row r="14" spans="1:133" x14ac:dyDescent="0.2">
      <c r="A14">
        <v>22</v>
      </c>
      <c r="B14">
        <v>0</v>
      </c>
      <c r="C14">
        <v>0</v>
      </c>
      <c r="D14">
        <v>53286459</v>
      </c>
      <c r="E14">
        <v>53286460</v>
      </c>
      <c r="F14">
        <v>3</v>
      </c>
    </row>
    <row r="16" spans="1:133" x14ac:dyDescent="0.2">
      <c r="A16">
        <v>3</v>
      </c>
      <c r="B16">
        <v>1</v>
      </c>
      <c r="C16" t="s">
        <v>14</v>
      </c>
      <c r="D16" t="s">
        <v>15</v>
      </c>
      <c r="E16">
        <f>(Source!F562)/1000</f>
        <v>112.98062</v>
      </c>
      <c r="F16">
        <f>(Source!F563)/1000</f>
        <v>44.409239999999997</v>
      </c>
      <c r="G16">
        <f>(Source!F554)/1000</f>
        <v>4.0786600000000002</v>
      </c>
      <c r="H16">
        <f>(Source!F564)/1000+(Source!F565)/1000</f>
        <v>4.6980900000000005</v>
      </c>
      <c r="I16">
        <f>E16+F16+G16+H16</f>
        <v>166.16661000000002</v>
      </c>
      <c r="J16">
        <f>(Source!F560)/1000</f>
        <v>2.3092100000000002</v>
      </c>
      <c r="T16">
        <f>(Source!P562)/1000</f>
        <v>723.20583999999997</v>
      </c>
      <c r="U16">
        <f>(Source!P563)/1000</f>
        <v>284.62084999999996</v>
      </c>
      <c r="V16">
        <f>(Source!P554)/1000</f>
        <v>18.761830000000003</v>
      </c>
      <c r="W16">
        <f>(Source!P564)/1000+(Source!P565)/1000</f>
        <v>48.397919999999999</v>
      </c>
      <c r="X16">
        <f>T16+U16+V16+W16</f>
        <v>1074.9864399999997</v>
      </c>
      <c r="Y16">
        <f>(Source!P560)/1000</f>
        <v>57.314610000000002</v>
      </c>
      <c r="AI16">
        <v>0</v>
      </c>
      <c r="AJ16">
        <v>-1</v>
      </c>
      <c r="AK16" t="s">
        <v>3</v>
      </c>
      <c r="AL16" t="s">
        <v>3</v>
      </c>
      <c r="AM16" t="s">
        <v>3</v>
      </c>
      <c r="AN16">
        <v>0</v>
      </c>
      <c r="AO16" t="s">
        <v>3</v>
      </c>
      <c r="AP16" t="s">
        <v>3</v>
      </c>
      <c r="AT16">
        <v>161152.24</v>
      </c>
      <c r="AU16">
        <v>152521.79999999999</v>
      </c>
      <c r="AV16">
        <v>0</v>
      </c>
      <c r="AW16">
        <v>4078.66</v>
      </c>
      <c r="AX16">
        <v>0</v>
      </c>
      <c r="AY16">
        <v>6321.23</v>
      </c>
      <c r="AZ16">
        <v>401.64</v>
      </c>
      <c r="BA16">
        <v>2309.21</v>
      </c>
      <c r="BB16">
        <v>112980.62</v>
      </c>
      <c r="BC16">
        <v>44409.24</v>
      </c>
      <c r="BD16">
        <v>4698.09</v>
      </c>
      <c r="BE16">
        <v>0</v>
      </c>
      <c r="BF16">
        <v>196.08968799999997</v>
      </c>
      <c r="BG16">
        <v>0</v>
      </c>
      <c r="BH16">
        <v>0</v>
      </c>
      <c r="BI16">
        <v>2520.2800000000002</v>
      </c>
      <c r="BJ16">
        <v>1791.17</v>
      </c>
      <c r="BK16">
        <v>166166.60999999999</v>
      </c>
      <c r="BR16">
        <v>983040.65</v>
      </c>
      <c r="BS16">
        <v>867166.57</v>
      </c>
      <c r="BT16">
        <v>0</v>
      </c>
      <c r="BU16">
        <v>18761.830000000002</v>
      </c>
      <c r="BV16">
        <v>0</v>
      </c>
      <c r="BW16">
        <v>58559.47</v>
      </c>
      <c r="BX16">
        <v>9968.69</v>
      </c>
      <c r="BY16">
        <v>57314.61</v>
      </c>
      <c r="BZ16">
        <v>723205.84</v>
      </c>
      <c r="CA16">
        <v>284620.84999999998</v>
      </c>
      <c r="CB16">
        <v>48397.919999999998</v>
      </c>
      <c r="CC16">
        <v>0</v>
      </c>
      <c r="CD16">
        <v>196.08968799999997</v>
      </c>
      <c r="CE16">
        <v>0</v>
      </c>
      <c r="CF16">
        <v>0</v>
      </c>
      <c r="CG16">
        <v>51041.9</v>
      </c>
      <c r="CH16">
        <v>25253.07</v>
      </c>
      <c r="CI16">
        <v>1074986.44</v>
      </c>
    </row>
    <row r="18" spans="1:25" x14ac:dyDescent="0.2">
      <c r="A18">
        <v>51</v>
      </c>
      <c r="E18">
        <f>SUMIF(A16:A17,3,E16:E17)</f>
        <v>112.98062</v>
      </c>
      <c r="F18">
        <f>SUMIF(A16:A17,3,F16:F17)</f>
        <v>44.409239999999997</v>
      </c>
      <c r="G18">
        <f>SUMIF(A16:A17,3,G16:G17)</f>
        <v>4.0786600000000002</v>
      </c>
      <c r="H18">
        <f>SUMIF(A16:A17,3,H16:H17)</f>
        <v>4.6980900000000005</v>
      </c>
      <c r="I18">
        <f>SUMIF(A16:A17,3,I16:I17)</f>
        <v>166.16661000000002</v>
      </c>
      <c r="J18">
        <f>SUMIF(A16:A17,3,J16:J17)</f>
        <v>2.3092100000000002</v>
      </c>
      <c r="T18">
        <f>SUMIF(A16:A17,3,T16:T17)</f>
        <v>723.20583999999997</v>
      </c>
      <c r="U18">
        <f>SUMIF(A16:A17,3,U16:U17)</f>
        <v>284.62084999999996</v>
      </c>
      <c r="V18">
        <f>SUMIF(A16:A17,3,V16:V17)</f>
        <v>18.761830000000003</v>
      </c>
      <c r="W18">
        <f>SUMIF(A16:A17,3,W16:W17)</f>
        <v>48.397919999999999</v>
      </c>
      <c r="X18">
        <f>SUMIF(A16:A17,3,X16:X17)</f>
        <v>1074.9864399999997</v>
      </c>
      <c r="Y18">
        <f>SUMIF(A16:A17,3,Y16:Y17)</f>
        <v>57.314610000000002</v>
      </c>
    </row>
    <row r="20" spans="1:25" x14ac:dyDescent="0.2">
      <c r="A20">
        <v>50</v>
      </c>
      <c r="B20">
        <v>0</v>
      </c>
      <c r="C20">
        <v>0</v>
      </c>
      <c r="D20">
        <v>1</v>
      </c>
      <c r="E20">
        <v>201</v>
      </c>
      <c r="F20">
        <v>161152.24</v>
      </c>
      <c r="G20" t="s">
        <v>136</v>
      </c>
      <c r="H20" t="s">
        <v>137</v>
      </c>
      <c r="K20">
        <v>201</v>
      </c>
      <c r="L20">
        <v>1</v>
      </c>
      <c r="M20">
        <v>3</v>
      </c>
      <c r="N20" t="s">
        <v>3</v>
      </c>
      <c r="O20">
        <v>2</v>
      </c>
      <c r="P20">
        <v>983040.65</v>
      </c>
    </row>
    <row r="21" spans="1:25" x14ac:dyDescent="0.2">
      <c r="A21">
        <v>50</v>
      </c>
      <c r="B21">
        <v>0</v>
      </c>
      <c r="C21">
        <v>0</v>
      </c>
      <c r="D21">
        <v>1</v>
      </c>
      <c r="E21">
        <v>202</v>
      </c>
      <c r="F21">
        <v>152521.79999999999</v>
      </c>
      <c r="G21" t="s">
        <v>138</v>
      </c>
      <c r="H21" t="s">
        <v>139</v>
      </c>
      <c r="K21">
        <v>202</v>
      </c>
      <c r="L21">
        <v>2</v>
      </c>
      <c r="M21">
        <v>3</v>
      </c>
      <c r="N21" t="s">
        <v>3</v>
      </c>
      <c r="O21">
        <v>2</v>
      </c>
      <c r="P21">
        <v>867166.57</v>
      </c>
    </row>
    <row r="22" spans="1:25" x14ac:dyDescent="0.2">
      <c r="A22">
        <v>50</v>
      </c>
      <c r="B22">
        <v>0</v>
      </c>
      <c r="C22">
        <v>0</v>
      </c>
      <c r="D22">
        <v>1</v>
      </c>
      <c r="E22">
        <v>222</v>
      </c>
      <c r="F22">
        <v>0</v>
      </c>
      <c r="G22" t="s">
        <v>140</v>
      </c>
      <c r="H22" t="s">
        <v>141</v>
      </c>
      <c r="K22">
        <v>222</v>
      </c>
      <c r="L22">
        <v>3</v>
      </c>
      <c r="M22">
        <v>3</v>
      </c>
      <c r="N22" t="s">
        <v>3</v>
      </c>
      <c r="O22">
        <v>2</v>
      </c>
      <c r="P22">
        <v>0</v>
      </c>
    </row>
    <row r="23" spans="1:25" x14ac:dyDescent="0.2">
      <c r="A23">
        <v>50</v>
      </c>
      <c r="B23">
        <v>0</v>
      </c>
      <c r="C23">
        <v>0</v>
      </c>
      <c r="D23">
        <v>1</v>
      </c>
      <c r="E23">
        <v>225</v>
      </c>
      <c r="F23">
        <v>152521.79999999999</v>
      </c>
      <c r="G23" t="s">
        <v>142</v>
      </c>
      <c r="H23" t="s">
        <v>143</v>
      </c>
      <c r="K23">
        <v>225</v>
      </c>
      <c r="L23">
        <v>4</v>
      </c>
      <c r="M23">
        <v>3</v>
      </c>
      <c r="N23" t="s">
        <v>3</v>
      </c>
      <c r="O23">
        <v>2</v>
      </c>
      <c r="P23">
        <v>867166.57</v>
      </c>
    </row>
    <row r="24" spans="1:25" x14ac:dyDescent="0.2">
      <c r="A24">
        <v>50</v>
      </c>
      <c r="B24">
        <v>0</v>
      </c>
      <c r="C24">
        <v>0</v>
      </c>
      <c r="D24">
        <v>1</v>
      </c>
      <c r="E24">
        <v>226</v>
      </c>
      <c r="F24">
        <v>148443.14000000001</v>
      </c>
      <c r="G24" t="s">
        <v>144</v>
      </c>
      <c r="H24" t="s">
        <v>145</v>
      </c>
      <c r="K24">
        <v>226</v>
      </c>
      <c r="L24">
        <v>5</v>
      </c>
      <c r="M24">
        <v>3</v>
      </c>
      <c r="N24" t="s">
        <v>3</v>
      </c>
      <c r="O24">
        <v>2</v>
      </c>
      <c r="P24">
        <v>848404.74</v>
      </c>
    </row>
    <row r="25" spans="1:25" x14ac:dyDescent="0.2">
      <c r="A25">
        <v>50</v>
      </c>
      <c r="B25">
        <v>0</v>
      </c>
      <c r="C25">
        <v>0</v>
      </c>
      <c r="D25">
        <v>1</v>
      </c>
      <c r="E25">
        <v>227</v>
      </c>
      <c r="F25">
        <v>0</v>
      </c>
      <c r="G25" t="s">
        <v>146</v>
      </c>
      <c r="H25" t="s">
        <v>147</v>
      </c>
      <c r="K25">
        <v>227</v>
      </c>
      <c r="L25">
        <v>6</v>
      </c>
      <c r="M25">
        <v>3</v>
      </c>
      <c r="N25" t="s">
        <v>3</v>
      </c>
      <c r="O25">
        <v>2</v>
      </c>
      <c r="P25">
        <v>0</v>
      </c>
    </row>
    <row r="26" spans="1:25" x14ac:dyDescent="0.2">
      <c r="A26">
        <v>50</v>
      </c>
      <c r="B26">
        <v>0</v>
      </c>
      <c r="C26">
        <v>0</v>
      </c>
      <c r="D26">
        <v>1</v>
      </c>
      <c r="E26">
        <v>228</v>
      </c>
      <c r="F26">
        <v>148443.14000000001</v>
      </c>
      <c r="G26" t="s">
        <v>148</v>
      </c>
      <c r="H26" t="s">
        <v>149</v>
      </c>
      <c r="K26">
        <v>228</v>
      </c>
      <c r="L26">
        <v>7</v>
      </c>
      <c r="M26">
        <v>3</v>
      </c>
      <c r="N26" t="s">
        <v>3</v>
      </c>
      <c r="O26">
        <v>2</v>
      </c>
      <c r="P26">
        <v>848404.74</v>
      </c>
    </row>
    <row r="27" spans="1:25" x14ac:dyDescent="0.2">
      <c r="A27">
        <v>50</v>
      </c>
      <c r="B27">
        <v>0</v>
      </c>
      <c r="C27">
        <v>0</v>
      </c>
      <c r="D27">
        <v>1</v>
      </c>
      <c r="E27">
        <v>216</v>
      </c>
      <c r="F27">
        <v>4078.66</v>
      </c>
      <c r="G27" t="s">
        <v>150</v>
      </c>
      <c r="H27" t="s">
        <v>151</v>
      </c>
      <c r="K27">
        <v>216</v>
      </c>
      <c r="L27">
        <v>8</v>
      </c>
      <c r="M27">
        <v>3</v>
      </c>
      <c r="N27" t="s">
        <v>3</v>
      </c>
      <c r="O27">
        <v>2</v>
      </c>
      <c r="P27">
        <v>18761.830000000002</v>
      </c>
    </row>
    <row r="28" spans="1:25" x14ac:dyDescent="0.2">
      <c r="A28">
        <v>50</v>
      </c>
      <c r="B28">
        <v>0</v>
      </c>
      <c r="C28">
        <v>0</v>
      </c>
      <c r="D28">
        <v>1</v>
      </c>
      <c r="E28">
        <v>223</v>
      </c>
      <c r="F28">
        <v>0</v>
      </c>
      <c r="G28" t="s">
        <v>152</v>
      </c>
      <c r="H28" t="s">
        <v>153</v>
      </c>
      <c r="K28">
        <v>223</v>
      </c>
      <c r="L28">
        <v>9</v>
      </c>
      <c r="M28">
        <v>3</v>
      </c>
      <c r="N28" t="s">
        <v>3</v>
      </c>
      <c r="O28">
        <v>2</v>
      </c>
      <c r="P28">
        <v>0</v>
      </c>
    </row>
    <row r="29" spans="1:25" x14ac:dyDescent="0.2">
      <c r="A29">
        <v>50</v>
      </c>
      <c r="B29">
        <v>0</v>
      </c>
      <c r="C29">
        <v>0</v>
      </c>
      <c r="D29">
        <v>1</v>
      </c>
      <c r="E29">
        <v>229</v>
      </c>
      <c r="F29">
        <v>4078.66</v>
      </c>
      <c r="G29" t="s">
        <v>154</v>
      </c>
      <c r="H29" t="s">
        <v>155</v>
      </c>
      <c r="K29">
        <v>229</v>
      </c>
      <c r="L29">
        <v>10</v>
      </c>
      <c r="M29">
        <v>3</v>
      </c>
      <c r="N29" t="s">
        <v>3</v>
      </c>
      <c r="O29">
        <v>2</v>
      </c>
      <c r="P29">
        <v>18761.830000000002</v>
      </c>
    </row>
    <row r="30" spans="1:25" x14ac:dyDescent="0.2">
      <c r="A30">
        <v>50</v>
      </c>
      <c r="B30">
        <v>0</v>
      </c>
      <c r="C30">
        <v>0</v>
      </c>
      <c r="D30">
        <v>1</v>
      </c>
      <c r="E30">
        <v>203</v>
      </c>
      <c r="F30">
        <v>6321.23</v>
      </c>
      <c r="G30" t="s">
        <v>156</v>
      </c>
      <c r="H30" t="s">
        <v>157</v>
      </c>
      <c r="K30">
        <v>203</v>
      </c>
      <c r="L30">
        <v>11</v>
      </c>
      <c r="M30">
        <v>3</v>
      </c>
      <c r="N30" t="s">
        <v>3</v>
      </c>
      <c r="O30">
        <v>2</v>
      </c>
      <c r="P30">
        <v>58559.47</v>
      </c>
    </row>
    <row r="31" spans="1:25" x14ac:dyDescent="0.2">
      <c r="A31">
        <v>50</v>
      </c>
      <c r="B31">
        <v>0</v>
      </c>
      <c r="C31">
        <v>0</v>
      </c>
      <c r="D31">
        <v>1</v>
      </c>
      <c r="E31">
        <v>231</v>
      </c>
      <c r="F31">
        <v>0</v>
      </c>
      <c r="G31" t="s">
        <v>158</v>
      </c>
      <c r="H31" t="s">
        <v>159</v>
      </c>
      <c r="K31">
        <v>231</v>
      </c>
      <c r="L31">
        <v>12</v>
      </c>
      <c r="M31">
        <v>3</v>
      </c>
      <c r="N31" t="s">
        <v>3</v>
      </c>
      <c r="O31">
        <v>2</v>
      </c>
      <c r="P31">
        <v>0</v>
      </c>
    </row>
    <row r="32" spans="1:25" x14ac:dyDescent="0.2">
      <c r="A32">
        <v>50</v>
      </c>
      <c r="B32">
        <v>0</v>
      </c>
      <c r="C32">
        <v>0</v>
      </c>
      <c r="D32">
        <v>1</v>
      </c>
      <c r="E32">
        <v>204</v>
      </c>
      <c r="F32">
        <v>401.64</v>
      </c>
      <c r="G32" t="s">
        <v>160</v>
      </c>
      <c r="H32" t="s">
        <v>161</v>
      </c>
      <c r="K32">
        <v>204</v>
      </c>
      <c r="L32">
        <v>13</v>
      </c>
      <c r="M32">
        <v>3</v>
      </c>
      <c r="N32" t="s">
        <v>3</v>
      </c>
      <c r="O32">
        <v>2</v>
      </c>
      <c r="P32">
        <v>9968.69</v>
      </c>
    </row>
    <row r="33" spans="1:16" x14ac:dyDescent="0.2">
      <c r="A33">
        <v>50</v>
      </c>
      <c r="B33">
        <v>0</v>
      </c>
      <c r="C33">
        <v>0</v>
      </c>
      <c r="D33">
        <v>1</v>
      </c>
      <c r="E33">
        <v>205</v>
      </c>
      <c r="F33">
        <v>2309.21</v>
      </c>
      <c r="G33" t="s">
        <v>162</v>
      </c>
      <c r="H33" t="s">
        <v>163</v>
      </c>
      <c r="K33">
        <v>205</v>
      </c>
      <c r="L33">
        <v>14</v>
      </c>
      <c r="M33">
        <v>3</v>
      </c>
      <c r="N33" t="s">
        <v>3</v>
      </c>
      <c r="O33">
        <v>2</v>
      </c>
      <c r="P33">
        <v>57314.61</v>
      </c>
    </row>
    <row r="34" spans="1:16" x14ac:dyDescent="0.2">
      <c r="A34">
        <v>50</v>
      </c>
      <c r="B34">
        <v>0</v>
      </c>
      <c r="C34">
        <v>0</v>
      </c>
      <c r="D34">
        <v>1</v>
      </c>
      <c r="E34">
        <v>232</v>
      </c>
      <c r="F34">
        <v>0</v>
      </c>
      <c r="G34" t="s">
        <v>164</v>
      </c>
      <c r="H34" t="s">
        <v>165</v>
      </c>
      <c r="K34">
        <v>232</v>
      </c>
      <c r="L34">
        <v>15</v>
      </c>
      <c r="M34">
        <v>3</v>
      </c>
      <c r="N34" t="s">
        <v>3</v>
      </c>
      <c r="O34">
        <v>2</v>
      </c>
      <c r="P34">
        <v>0</v>
      </c>
    </row>
    <row r="35" spans="1:16" x14ac:dyDescent="0.2">
      <c r="A35">
        <v>50</v>
      </c>
      <c r="B35">
        <v>0</v>
      </c>
      <c r="C35">
        <v>0</v>
      </c>
      <c r="D35">
        <v>1</v>
      </c>
      <c r="E35">
        <v>214</v>
      </c>
      <c r="F35">
        <v>112980.62</v>
      </c>
      <c r="G35" t="s">
        <v>166</v>
      </c>
      <c r="H35" t="s">
        <v>167</v>
      </c>
      <c r="K35">
        <v>214</v>
      </c>
      <c r="L35">
        <v>16</v>
      </c>
      <c r="M35">
        <v>3</v>
      </c>
      <c r="N35" t="s">
        <v>3</v>
      </c>
      <c r="O35">
        <v>2</v>
      </c>
      <c r="P35">
        <v>723205.84</v>
      </c>
    </row>
    <row r="36" spans="1:16" x14ac:dyDescent="0.2">
      <c r="A36">
        <v>50</v>
      </c>
      <c r="B36">
        <v>0</v>
      </c>
      <c r="C36">
        <v>0</v>
      </c>
      <c r="D36">
        <v>1</v>
      </c>
      <c r="E36">
        <v>215</v>
      </c>
      <c r="F36">
        <v>44409.24</v>
      </c>
      <c r="G36" t="s">
        <v>168</v>
      </c>
      <c r="H36" t="s">
        <v>169</v>
      </c>
      <c r="K36">
        <v>215</v>
      </c>
      <c r="L36">
        <v>17</v>
      </c>
      <c r="M36">
        <v>3</v>
      </c>
      <c r="N36" t="s">
        <v>3</v>
      </c>
      <c r="O36">
        <v>2</v>
      </c>
      <c r="P36">
        <v>284620.84999999998</v>
      </c>
    </row>
    <row r="37" spans="1:16" x14ac:dyDescent="0.2">
      <c r="A37">
        <v>50</v>
      </c>
      <c r="B37">
        <v>0</v>
      </c>
      <c r="C37">
        <v>0</v>
      </c>
      <c r="D37">
        <v>1</v>
      </c>
      <c r="E37">
        <v>217</v>
      </c>
      <c r="F37">
        <v>4698.09</v>
      </c>
      <c r="G37" t="s">
        <v>170</v>
      </c>
      <c r="H37" t="s">
        <v>171</v>
      </c>
      <c r="K37">
        <v>217</v>
      </c>
      <c r="L37">
        <v>18</v>
      </c>
      <c r="M37">
        <v>3</v>
      </c>
      <c r="N37" t="s">
        <v>3</v>
      </c>
      <c r="O37">
        <v>2</v>
      </c>
      <c r="P37">
        <v>48397.919999999998</v>
      </c>
    </row>
    <row r="38" spans="1:16" x14ac:dyDescent="0.2">
      <c r="A38">
        <v>50</v>
      </c>
      <c r="B38">
        <v>0</v>
      </c>
      <c r="C38">
        <v>0</v>
      </c>
      <c r="D38">
        <v>1</v>
      </c>
      <c r="E38">
        <v>230</v>
      </c>
      <c r="F38">
        <v>0</v>
      </c>
      <c r="G38" t="s">
        <v>172</v>
      </c>
      <c r="H38" t="s">
        <v>173</v>
      </c>
      <c r="K38">
        <v>230</v>
      </c>
      <c r="L38">
        <v>19</v>
      </c>
      <c r="M38">
        <v>3</v>
      </c>
      <c r="N38" t="s">
        <v>3</v>
      </c>
      <c r="O38">
        <v>2</v>
      </c>
      <c r="P38">
        <v>0</v>
      </c>
    </row>
    <row r="39" spans="1:16" x14ac:dyDescent="0.2">
      <c r="A39">
        <v>50</v>
      </c>
      <c r="B39">
        <v>0</v>
      </c>
      <c r="C39">
        <v>0</v>
      </c>
      <c r="D39">
        <v>1</v>
      </c>
      <c r="E39">
        <v>206</v>
      </c>
      <c r="F39">
        <v>0</v>
      </c>
      <c r="G39" t="s">
        <v>174</v>
      </c>
      <c r="H39" t="s">
        <v>175</v>
      </c>
      <c r="K39">
        <v>206</v>
      </c>
      <c r="L39">
        <v>20</v>
      </c>
      <c r="M39">
        <v>3</v>
      </c>
      <c r="N39" t="s">
        <v>3</v>
      </c>
      <c r="O39">
        <v>2</v>
      </c>
      <c r="P39">
        <v>0</v>
      </c>
    </row>
    <row r="40" spans="1:16" x14ac:dyDescent="0.2">
      <c r="A40">
        <v>50</v>
      </c>
      <c r="B40">
        <v>0</v>
      </c>
      <c r="C40">
        <v>0</v>
      </c>
      <c r="D40">
        <v>1</v>
      </c>
      <c r="E40">
        <v>207</v>
      </c>
      <c r="F40">
        <v>196.08968799999997</v>
      </c>
      <c r="G40" t="s">
        <v>176</v>
      </c>
      <c r="H40" t="s">
        <v>177</v>
      </c>
      <c r="K40">
        <v>207</v>
      </c>
      <c r="L40">
        <v>21</v>
      </c>
      <c r="M40">
        <v>3</v>
      </c>
      <c r="N40" t="s">
        <v>3</v>
      </c>
      <c r="O40">
        <v>-1</v>
      </c>
      <c r="P40">
        <v>196.08968799999997</v>
      </c>
    </row>
    <row r="41" spans="1:16" x14ac:dyDescent="0.2">
      <c r="A41">
        <v>50</v>
      </c>
      <c r="B41">
        <v>0</v>
      </c>
      <c r="C41">
        <v>0</v>
      </c>
      <c r="D41">
        <v>1</v>
      </c>
      <c r="E41">
        <v>208</v>
      </c>
      <c r="F41">
        <v>0</v>
      </c>
      <c r="G41" t="s">
        <v>178</v>
      </c>
      <c r="H41" t="s">
        <v>179</v>
      </c>
      <c r="K41">
        <v>208</v>
      </c>
      <c r="L41">
        <v>22</v>
      </c>
      <c r="M41">
        <v>3</v>
      </c>
      <c r="N41" t="s">
        <v>3</v>
      </c>
      <c r="O41">
        <v>-1</v>
      </c>
      <c r="P41">
        <v>0</v>
      </c>
    </row>
    <row r="42" spans="1:16" x14ac:dyDescent="0.2">
      <c r="A42">
        <v>50</v>
      </c>
      <c r="B42">
        <v>0</v>
      </c>
      <c r="C42">
        <v>0</v>
      </c>
      <c r="D42">
        <v>1</v>
      </c>
      <c r="E42">
        <v>209</v>
      </c>
      <c r="F42">
        <v>0</v>
      </c>
      <c r="G42" t="s">
        <v>180</v>
      </c>
      <c r="H42" t="s">
        <v>181</v>
      </c>
      <c r="K42">
        <v>209</v>
      </c>
      <c r="L42">
        <v>23</v>
      </c>
      <c r="M42">
        <v>3</v>
      </c>
      <c r="N42" t="s">
        <v>3</v>
      </c>
      <c r="O42">
        <v>2</v>
      </c>
      <c r="P42">
        <v>0</v>
      </c>
    </row>
    <row r="43" spans="1:16" x14ac:dyDescent="0.2">
      <c r="A43">
        <v>50</v>
      </c>
      <c r="B43">
        <v>0</v>
      </c>
      <c r="C43">
        <v>0</v>
      </c>
      <c r="D43">
        <v>1</v>
      </c>
      <c r="E43">
        <v>233</v>
      </c>
      <c r="F43">
        <v>0</v>
      </c>
      <c r="G43" t="s">
        <v>182</v>
      </c>
      <c r="H43" t="s">
        <v>183</v>
      </c>
      <c r="K43">
        <v>233</v>
      </c>
      <c r="L43">
        <v>24</v>
      </c>
      <c r="M43">
        <v>3</v>
      </c>
      <c r="N43" t="s">
        <v>3</v>
      </c>
      <c r="O43">
        <v>2</v>
      </c>
      <c r="P43">
        <v>0</v>
      </c>
    </row>
    <row r="44" spans="1:16" x14ac:dyDescent="0.2">
      <c r="A44">
        <v>50</v>
      </c>
      <c r="B44">
        <v>0</v>
      </c>
      <c r="C44">
        <v>0</v>
      </c>
      <c r="D44">
        <v>1</v>
      </c>
      <c r="E44">
        <v>210</v>
      </c>
      <c r="F44">
        <v>2520.2800000000002</v>
      </c>
      <c r="G44" t="s">
        <v>184</v>
      </c>
      <c r="H44" t="s">
        <v>185</v>
      </c>
      <c r="K44">
        <v>210</v>
      </c>
      <c r="L44">
        <v>25</v>
      </c>
      <c r="M44">
        <v>3</v>
      </c>
      <c r="N44" t="s">
        <v>3</v>
      </c>
      <c r="O44">
        <v>2</v>
      </c>
      <c r="P44">
        <v>51041.9</v>
      </c>
    </row>
    <row r="45" spans="1:16" x14ac:dyDescent="0.2">
      <c r="A45">
        <v>50</v>
      </c>
      <c r="B45">
        <v>0</v>
      </c>
      <c r="C45">
        <v>0</v>
      </c>
      <c r="D45">
        <v>1</v>
      </c>
      <c r="E45">
        <v>211</v>
      </c>
      <c r="F45">
        <v>1791.17</v>
      </c>
      <c r="G45" t="s">
        <v>186</v>
      </c>
      <c r="H45" t="s">
        <v>187</v>
      </c>
      <c r="K45">
        <v>211</v>
      </c>
      <c r="L45">
        <v>26</v>
      </c>
      <c r="M45">
        <v>3</v>
      </c>
      <c r="N45" t="s">
        <v>3</v>
      </c>
      <c r="O45">
        <v>2</v>
      </c>
      <c r="P45">
        <v>25253.07</v>
      </c>
    </row>
    <row r="46" spans="1:16" x14ac:dyDescent="0.2">
      <c r="A46">
        <v>50</v>
      </c>
      <c r="B46">
        <v>0</v>
      </c>
      <c r="C46">
        <v>0</v>
      </c>
      <c r="D46">
        <v>1</v>
      </c>
      <c r="E46">
        <v>224</v>
      </c>
      <c r="F46">
        <v>166166.60999999999</v>
      </c>
      <c r="G46" t="s">
        <v>188</v>
      </c>
      <c r="H46" t="s">
        <v>189</v>
      </c>
      <c r="K46">
        <v>224</v>
      </c>
      <c r="L46">
        <v>27</v>
      </c>
      <c r="M46">
        <v>3</v>
      </c>
      <c r="N46" t="s">
        <v>3</v>
      </c>
      <c r="O46">
        <v>2</v>
      </c>
      <c r="P46">
        <v>1074986.44</v>
      </c>
    </row>
    <row r="47" spans="1:16" x14ac:dyDescent="0.2">
      <c r="A47">
        <v>50</v>
      </c>
      <c r="B47">
        <v>1</v>
      </c>
      <c r="C47">
        <v>0</v>
      </c>
      <c r="D47">
        <v>2</v>
      </c>
      <c r="E47">
        <v>0</v>
      </c>
      <c r="F47">
        <v>33233.32</v>
      </c>
      <c r="G47" t="s">
        <v>458</v>
      </c>
      <c r="H47" t="s">
        <v>459</v>
      </c>
      <c r="K47">
        <v>212</v>
      </c>
      <c r="L47">
        <v>28</v>
      </c>
      <c r="M47">
        <v>0</v>
      </c>
      <c r="N47" t="s">
        <v>3</v>
      </c>
      <c r="O47">
        <v>2</v>
      </c>
      <c r="P47">
        <v>214997.29</v>
      </c>
    </row>
    <row r="48" spans="1:16" x14ac:dyDescent="0.2">
      <c r="A48">
        <v>50</v>
      </c>
      <c r="B48">
        <v>1</v>
      </c>
      <c r="C48">
        <v>0</v>
      </c>
      <c r="D48">
        <v>2</v>
      </c>
      <c r="E48">
        <v>213</v>
      </c>
      <c r="F48">
        <v>199399.93</v>
      </c>
      <c r="G48" t="s">
        <v>460</v>
      </c>
      <c r="H48" t="s">
        <v>461</v>
      </c>
      <c r="K48">
        <v>212</v>
      </c>
      <c r="L48">
        <v>29</v>
      </c>
      <c r="M48">
        <v>0</v>
      </c>
      <c r="N48" t="s">
        <v>462</v>
      </c>
      <c r="O48">
        <v>2</v>
      </c>
      <c r="P48">
        <v>1289983.73</v>
      </c>
    </row>
    <row r="50" spans="1:27" x14ac:dyDescent="0.2">
      <c r="A50">
        <v>-1</v>
      </c>
    </row>
    <row r="53" spans="1:27" x14ac:dyDescent="0.2">
      <c r="A53">
        <v>75</v>
      </c>
      <c r="B53" t="s">
        <v>464</v>
      </c>
      <c r="C53">
        <v>2000</v>
      </c>
      <c r="D53">
        <v>0</v>
      </c>
      <c r="E53">
        <v>1</v>
      </c>
      <c r="G53">
        <v>0</v>
      </c>
      <c r="H53">
        <v>1</v>
      </c>
      <c r="I53">
        <v>0</v>
      </c>
      <c r="J53">
        <v>3</v>
      </c>
      <c r="K53">
        <v>98</v>
      </c>
      <c r="L53">
        <v>77</v>
      </c>
      <c r="M53">
        <v>0</v>
      </c>
      <c r="N53">
        <v>53286459</v>
      </c>
      <c r="O53">
        <v>1</v>
      </c>
    </row>
    <row r="54" spans="1:27" x14ac:dyDescent="0.2">
      <c r="A54">
        <v>75</v>
      </c>
      <c r="B54" t="s">
        <v>465</v>
      </c>
      <c r="C54">
        <v>2021</v>
      </c>
      <c r="D54">
        <v>0</v>
      </c>
      <c r="E54">
        <v>1</v>
      </c>
      <c r="G54">
        <v>0</v>
      </c>
      <c r="H54">
        <v>2</v>
      </c>
      <c r="I54">
        <v>1</v>
      </c>
      <c r="J54">
        <v>1</v>
      </c>
      <c r="K54">
        <v>93</v>
      </c>
      <c r="L54">
        <v>64</v>
      </c>
      <c r="M54">
        <v>1</v>
      </c>
      <c r="N54">
        <v>53286460</v>
      </c>
      <c r="O54">
        <v>2</v>
      </c>
    </row>
    <row r="55" spans="1:27" x14ac:dyDescent="0.2">
      <c r="A55">
        <v>1</v>
      </c>
      <c r="B55" t="s">
        <v>466</v>
      </c>
      <c r="C55" t="s">
        <v>467</v>
      </c>
      <c r="D55">
        <v>2021</v>
      </c>
      <c r="E55">
        <v>1</v>
      </c>
      <c r="F55">
        <v>1</v>
      </c>
      <c r="G55">
        <v>1</v>
      </c>
      <c r="H55">
        <v>0</v>
      </c>
      <c r="I55">
        <v>2</v>
      </c>
      <c r="J55">
        <v>1</v>
      </c>
      <c r="K55">
        <v>5.65</v>
      </c>
      <c r="L55">
        <v>4.5999999999999996</v>
      </c>
      <c r="M55">
        <v>1</v>
      </c>
      <c r="N55">
        <v>1</v>
      </c>
      <c r="O55">
        <v>5.65</v>
      </c>
      <c r="P55">
        <v>4.5999999999999996</v>
      </c>
      <c r="Q55">
        <v>1</v>
      </c>
      <c r="R55" t="s">
        <v>3</v>
      </c>
      <c r="S55" t="s">
        <v>3</v>
      </c>
      <c r="T55" t="s">
        <v>3</v>
      </c>
      <c r="U55" t="s">
        <v>3</v>
      </c>
      <c r="V55" t="s">
        <v>3</v>
      </c>
      <c r="W55" t="s">
        <v>3</v>
      </c>
      <c r="X55" t="s">
        <v>3</v>
      </c>
      <c r="Y55" t="s">
        <v>3</v>
      </c>
      <c r="Z55" t="s">
        <v>3</v>
      </c>
      <c r="AA55" t="s">
        <v>468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0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ROW(Source!A32)</f>
        <v>32</v>
      </c>
      <c r="B1">
        <v>53286459</v>
      </c>
      <c r="C1">
        <v>53287104</v>
      </c>
      <c r="D1">
        <v>30515951</v>
      </c>
      <c r="E1">
        <v>30515945</v>
      </c>
      <c r="F1">
        <v>1</v>
      </c>
      <c r="G1">
        <v>30515945</v>
      </c>
      <c r="H1">
        <v>1</v>
      </c>
      <c r="I1" t="s">
        <v>470</v>
      </c>
      <c r="J1" t="s">
        <v>3</v>
      </c>
      <c r="K1" t="s">
        <v>471</v>
      </c>
      <c r="L1">
        <v>1191</v>
      </c>
      <c r="N1">
        <v>1013</v>
      </c>
      <c r="O1" t="s">
        <v>472</v>
      </c>
      <c r="P1" t="s">
        <v>472</v>
      </c>
      <c r="Q1">
        <v>1</v>
      </c>
      <c r="W1">
        <v>0</v>
      </c>
      <c r="X1">
        <v>476480486</v>
      </c>
      <c r="Y1">
        <v>155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155</v>
      </c>
      <c r="AU1" t="s">
        <v>3</v>
      </c>
      <c r="AV1">
        <v>1</v>
      </c>
      <c r="AW1">
        <v>2</v>
      </c>
      <c r="AX1">
        <v>53287110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Y1*Source!I32</f>
        <v>0.31</v>
      </c>
      <c r="CY1">
        <f>AD1</f>
        <v>0</v>
      </c>
      <c r="CZ1">
        <f>AH1</f>
        <v>0</v>
      </c>
      <c r="DA1">
        <f>AL1</f>
        <v>1</v>
      </c>
      <c r="DB1">
        <f t="shared" ref="DB1:DB32" si="0">ROUND(ROUND(AT1*CZ1,2),6)</f>
        <v>0</v>
      </c>
      <c r="DC1">
        <f t="shared" ref="DC1:DC32" si="1">ROUND(ROUND(AT1*AG1,2),6)</f>
        <v>0</v>
      </c>
    </row>
    <row r="2" spans="1:107" x14ac:dyDescent="0.2">
      <c r="A2">
        <f>ROW(Source!A32)</f>
        <v>32</v>
      </c>
      <c r="B2">
        <v>53286459</v>
      </c>
      <c r="C2">
        <v>53287104</v>
      </c>
      <c r="D2">
        <v>30595693</v>
      </c>
      <c r="E2">
        <v>1</v>
      </c>
      <c r="F2">
        <v>1</v>
      </c>
      <c r="G2">
        <v>30515945</v>
      </c>
      <c r="H2">
        <v>2</v>
      </c>
      <c r="I2" t="s">
        <v>473</v>
      </c>
      <c r="J2" t="s">
        <v>474</v>
      </c>
      <c r="K2" t="s">
        <v>475</v>
      </c>
      <c r="L2">
        <v>1367</v>
      </c>
      <c r="N2">
        <v>1011</v>
      </c>
      <c r="O2" t="s">
        <v>476</v>
      </c>
      <c r="P2" t="s">
        <v>476</v>
      </c>
      <c r="Q2">
        <v>1</v>
      </c>
      <c r="W2">
        <v>0</v>
      </c>
      <c r="X2">
        <v>-1426791</v>
      </c>
      <c r="Y2">
        <v>37.5</v>
      </c>
      <c r="AA2">
        <v>0</v>
      </c>
      <c r="AB2">
        <v>60.77</v>
      </c>
      <c r="AC2">
        <v>18.48</v>
      </c>
      <c r="AD2">
        <v>0</v>
      </c>
      <c r="AE2">
        <v>0</v>
      </c>
      <c r="AF2">
        <v>60.77</v>
      </c>
      <c r="AG2">
        <v>18.48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37.5</v>
      </c>
      <c r="AU2" t="s">
        <v>3</v>
      </c>
      <c r="AV2">
        <v>0</v>
      </c>
      <c r="AW2">
        <v>2</v>
      </c>
      <c r="AX2">
        <v>53287111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Y2*Source!I32</f>
        <v>7.4999999999999997E-2</v>
      </c>
      <c r="CY2">
        <f>AB2</f>
        <v>60.77</v>
      </c>
      <c r="CZ2">
        <f>AF2</f>
        <v>60.77</v>
      </c>
      <c r="DA2">
        <f>AJ2</f>
        <v>1</v>
      </c>
      <c r="DB2">
        <f t="shared" si="0"/>
        <v>2278.88</v>
      </c>
      <c r="DC2">
        <f t="shared" si="1"/>
        <v>693</v>
      </c>
    </row>
    <row r="3" spans="1:107" x14ac:dyDescent="0.2">
      <c r="A3">
        <f>ROW(Source!A32)</f>
        <v>32</v>
      </c>
      <c r="B3">
        <v>53286459</v>
      </c>
      <c r="C3">
        <v>53287104</v>
      </c>
      <c r="D3">
        <v>30596152</v>
      </c>
      <c r="E3">
        <v>1</v>
      </c>
      <c r="F3">
        <v>1</v>
      </c>
      <c r="G3">
        <v>30515945</v>
      </c>
      <c r="H3">
        <v>2</v>
      </c>
      <c r="I3" t="s">
        <v>477</v>
      </c>
      <c r="J3" t="s">
        <v>478</v>
      </c>
      <c r="K3" t="s">
        <v>479</v>
      </c>
      <c r="L3">
        <v>1367</v>
      </c>
      <c r="N3">
        <v>1011</v>
      </c>
      <c r="O3" t="s">
        <v>476</v>
      </c>
      <c r="P3" t="s">
        <v>476</v>
      </c>
      <c r="Q3">
        <v>1</v>
      </c>
      <c r="W3">
        <v>0</v>
      </c>
      <c r="X3">
        <v>-48163219</v>
      </c>
      <c r="Y3">
        <v>75</v>
      </c>
      <c r="AA3">
        <v>0</v>
      </c>
      <c r="AB3">
        <v>3.16</v>
      </c>
      <c r="AC3">
        <v>0.04</v>
      </c>
      <c r="AD3">
        <v>0</v>
      </c>
      <c r="AE3">
        <v>0</v>
      </c>
      <c r="AF3">
        <v>3.16</v>
      </c>
      <c r="AG3">
        <v>0.04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75</v>
      </c>
      <c r="AU3" t="s">
        <v>3</v>
      </c>
      <c r="AV3">
        <v>0</v>
      </c>
      <c r="AW3">
        <v>2</v>
      </c>
      <c r="AX3">
        <v>53287112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Y3*Source!I32</f>
        <v>0.15</v>
      </c>
      <c r="CY3">
        <f>AB3</f>
        <v>3.16</v>
      </c>
      <c r="CZ3">
        <f>AF3</f>
        <v>3.16</v>
      </c>
      <c r="DA3">
        <f>AJ3</f>
        <v>1</v>
      </c>
      <c r="DB3">
        <f t="shared" si="0"/>
        <v>237</v>
      </c>
      <c r="DC3">
        <f t="shared" si="1"/>
        <v>3</v>
      </c>
    </row>
    <row r="4" spans="1:107" x14ac:dyDescent="0.2">
      <c r="A4">
        <f>ROW(Source!A32)</f>
        <v>32</v>
      </c>
      <c r="B4">
        <v>53286459</v>
      </c>
      <c r="C4">
        <v>53287104</v>
      </c>
      <c r="D4">
        <v>30595528</v>
      </c>
      <c r="E4">
        <v>1</v>
      </c>
      <c r="F4">
        <v>1</v>
      </c>
      <c r="G4">
        <v>30515945</v>
      </c>
      <c r="H4">
        <v>2</v>
      </c>
      <c r="I4" t="s">
        <v>480</v>
      </c>
      <c r="J4" t="s">
        <v>481</v>
      </c>
      <c r="K4" t="s">
        <v>482</v>
      </c>
      <c r="L4">
        <v>1367</v>
      </c>
      <c r="N4">
        <v>1011</v>
      </c>
      <c r="O4" t="s">
        <v>476</v>
      </c>
      <c r="P4" t="s">
        <v>476</v>
      </c>
      <c r="Q4">
        <v>1</v>
      </c>
      <c r="W4">
        <v>0</v>
      </c>
      <c r="X4">
        <v>856318566</v>
      </c>
      <c r="Y4">
        <v>1.55</v>
      </c>
      <c r="AA4">
        <v>0</v>
      </c>
      <c r="AB4">
        <v>125.13</v>
      </c>
      <c r="AC4">
        <v>24.74</v>
      </c>
      <c r="AD4">
        <v>0</v>
      </c>
      <c r="AE4">
        <v>0</v>
      </c>
      <c r="AF4">
        <v>125.13</v>
      </c>
      <c r="AG4">
        <v>24.74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1.55</v>
      </c>
      <c r="AU4" t="s">
        <v>3</v>
      </c>
      <c r="AV4">
        <v>0</v>
      </c>
      <c r="AW4">
        <v>2</v>
      </c>
      <c r="AX4">
        <v>53287113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Y4*Source!I32</f>
        <v>3.1000000000000003E-3</v>
      </c>
      <c r="CY4">
        <f>AB4</f>
        <v>125.13</v>
      </c>
      <c r="CZ4">
        <f>AF4</f>
        <v>125.13</v>
      </c>
      <c r="DA4">
        <f>AJ4</f>
        <v>1</v>
      </c>
      <c r="DB4">
        <f t="shared" si="0"/>
        <v>193.95</v>
      </c>
      <c r="DC4">
        <f t="shared" si="1"/>
        <v>38.35</v>
      </c>
    </row>
    <row r="5" spans="1:107" x14ac:dyDescent="0.2">
      <c r="A5">
        <f>ROW(Source!A32)</f>
        <v>32</v>
      </c>
      <c r="B5">
        <v>53286459</v>
      </c>
      <c r="C5">
        <v>53287104</v>
      </c>
      <c r="D5">
        <v>30516999</v>
      </c>
      <c r="E5">
        <v>30515945</v>
      </c>
      <c r="F5">
        <v>1</v>
      </c>
      <c r="G5">
        <v>30515945</v>
      </c>
      <c r="H5">
        <v>2</v>
      </c>
      <c r="I5" t="s">
        <v>483</v>
      </c>
      <c r="J5" t="s">
        <v>3</v>
      </c>
      <c r="K5" t="s">
        <v>484</v>
      </c>
      <c r="L5">
        <v>1344</v>
      </c>
      <c r="N5">
        <v>1008</v>
      </c>
      <c r="O5" t="s">
        <v>485</v>
      </c>
      <c r="P5" t="s">
        <v>485</v>
      </c>
      <c r="Q5">
        <v>1</v>
      </c>
      <c r="W5">
        <v>0</v>
      </c>
      <c r="X5">
        <v>-1180195794</v>
      </c>
      <c r="Y5">
        <v>3.72</v>
      </c>
      <c r="AA5">
        <v>0</v>
      </c>
      <c r="AB5">
        <v>1</v>
      </c>
      <c r="AC5">
        <v>0</v>
      </c>
      <c r="AD5">
        <v>0</v>
      </c>
      <c r="AE5">
        <v>0</v>
      </c>
      <c r="AF5">
        <v>1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3.72</v>
      </c>
      <c r="AU5" t="s">
        <v>3</v>
      </c>
      <c r="AV5">
        <v>0</v>
      </c>
      <c r="AW5">
        <v>2</v>
      </c>
      <c r="AX5">
        <v>53287114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Y5*Source!I32</f>
        <v>7.4400000000000004E-3</v>
      </c>
      <c r="CY5">
        <f>AB5</f>
        <v>1</v>
      </c>
      <c r="CZ5">
        <f>AF5</f>
        <v>1</v>
      </c>
      <c r="DA5">
        <f>AJ5</f>
        <v>1</v>
      </c>
      <c r="DB5">
        <f t="shared" si="0"/>
        <v>3.72</v>
      </c>
      <c r="DC5">
        <f t="shared" si="1"/>
        <v>0</v>
      </c>
    </row>
    <row r="6" spans="1:107" x14ac:dyDescent="0.2">
      <c r="A6">
        <f>ROW(Source!A33)</f>
        <v>33</v>
      </c>
      <c r="B6">
        <v>53286460</v>
      </c>
      <c r="C6">
        <v>53287104</v>
      </c>
      <c r="D6">
        <v>30515951</v>
      </c>
      <c r="E6">
        <v>30515945</v>
      </c>
      <c r="F6">
        <v>1</v>
      </c>
      <c r="G6">
        <v>30515945</v>
      </c>
      <c r="H6">
        <v>1</v>
      </c>
      <c r="I6" t="s">
        <v>470</v>
      </c>
      <c r="J6" t="s">
        <v>3</v>
      </c>
      <c r="K6" t="s">
        <v>471</v>
      </c>
      <c r="L6">
        <v>1191</v>
      </c>
      <c r="N6">
        <v>1013</v>
      </c>
      <c r="O6" t="s">
        <v>472</v>
      </c>
      <c r="P6" t="s">
        <v>472</v>
      </c>
      <c r="Q6">
        <v>1</v>
      </c>
      <c r="W6">
        <v>0</v>
      </c>
      <c r="X6">
        <v>476480486</v>
      </c>
      <c r="Y6">
        <v>155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155</v>
      </c>
      <c r="AU6" t="s">
        <v>3</v>
      </c>
      <c r="AV6">
        <v>1</v>
      </c>
      <c r="AW6">
        <v>2</v>
      </c>
      <c r="AX6">
        <v>53287110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Y6*Source!I33</f>
        <v>0.31</v>
      </c>
      <c r="CY6">
        <f>AD6</f>
        <v>0</v>
      </c>
      <c r="CZ6">
        <f>AH6</f>
        <v>0</v>
      </c>
      <c r="DA6">
        <f>AL6</f>
        <v>1</v>
      </c>
      <c r="DB6">
        <f t="shared" si="0"/>
        <v>0</v>
      </c>
      <c r="DC6">
        <f t="shared" si="1"/>
        <v>0</v>
      </c>
    </row>
    <row r="7" spans="1:107" x14ac:dyDescent="0.2">
      <c r="A7">
        <f>ROW(Source!A33)</f>
        <v>33</v>
      </c>
      <c r="B7">
        <v>53286460</v>
      </c>
      <c r="C7">
        <v>53287104</v>
      </c>
      <c r="D7">
        <v>30595693</v>
      </c>
      <c r="E7">
        <v>1</v>
      </c>
      <c r="F7">
        <v>1</v>
      </c>
      <c r="G7">
        <v>30515945</v>
      </c>
      <c r="H7">
        <v>2</v>
      </c>
      <c r="I7" t="s">
        <v>473</v>
      </c>
      <c r="J7" t="s">
        <v>474</v>
      </c>
      <c r="K7" t="s">
        <v>475</v>
      </c>
      <c r="L7">
        <v>1367</v>
      </c>
      <c r="N7">
        <v>1011</v>
      </c>
      <c r="O7" t="s">
        <v>476</v>
      </c>
      <c r="P7" t="s">
        <v>476</v>
      </c>
      <c r="Q7">
        <v>1</v>
      </c>
      <c r="W7">
        <v>0</v>
      </c>
      <c r="X7">
        <v>-1426791</v>
      </c>
      <c r="Y7">
        <v>37.5</v>
      </c>
      <c r="AA7">
        <v>0</v>
      </c>
      <c r="AB7">
        <v>781.97</v>
      </c>
      <c r="AC7">
        <v>480.23</v>
      </c>
      <c r="AD7">
        <v>0</v>
      </c>
      <c r="AE7">
        <v>0</v>
      </c>
      <c r="AF7">
        <v>60.77</v>
      </c>
      <c r="AG7">
        <v>18.48</v>
      </c>
      <c r="AH7">
        <v>0</v>
      </c>
      <c r="AI7">
        <v>1</v>
      </c>
      <c r="AJ7">
        <v>12.29</v>
      </c>
      <c r="AK7">
        <v>24.82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37.5</v>
      </c>
      <c r="AU7" t="s">
        <v>3</v>
      </c>
      <c r="AV7">
        <v>0</v>
      </c>
      <c r="AW7">
        <v>2</v>
      </c>
      <c r="AX7">
        <v>53287111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Y7*Source!I33</f>
        <v>7.4999999999999997E-2</v>
      </c>
      <c r="CY7">
        <f>AB7</f>
        <v>781.97</v>
      </c>
      <c r="CZ7">
        <f>AF7</f>
        <v>60.77</v>
      </c>
      <c r="DA7">
        <f>AJ7</f>
        <v>12.29</v>
      </c>
      <c r="DB7">
        <f t="shared" si="0"/>
        <v>2278.88</v>
      </c>
      <c r="DC7">
        <f t="shared" si="1"/>
        <v>693</v>
      </c>
    </row>
    <row r="8" spans="1:107" x14ac:dyDescent="0.2">
      <c r="A8">
        <f>ROW(Source!A33)</f>
        <v>33</v>
      </c>
      <c r="B8">
        <v>53286460</v>
      </c>
      <c r="C8">
        <v>53287104</v>
      </c>
      <c r="D8">
        <v>30596152</v>
      </c>
      <c r="E8">
        <v>1</v>
      </c>
      <c r="F8">
        <v>1</v>
      </c>
      <c r="G8">
        <v>30515945</v>
      </c>
      <c r="H8">
        <v>2</v>
      </c>
      <c r="I8" t="s">
        <v>477</v>
      </c>
      <c r="J8" t="s">
        <v>478</v>
      </c>
      <c r="K8" t="s">
        <v>479</v>
      </c>
      <c r="L8">
        <v>1367</v>
      </c>
      <c r="N8">
        <v>1011</v>
      </c>
      <c r="O8" t="s">
        <v>476</v>
      </c>
      <c r="P8" t="s">
        <v>476</v>
      </c>
      <c r="Q8">
        <v>1</v>
      </c>
      <c r="W8">
        <v>0</v>
      </c>
      <c r="X8">
        <v>-48163219</v>
      </c>
      <c r="Y8">
        <v>75</v>
      </c>
      <c r="AA8">
        <v>0</v>
      </c>
      <c r="AB8">
        <v>6.55</v>
      </c>
      <c r="AC8">
        <v>1.04</v>
      </c>
      <c r="AD8">
        <v>0</v>
      </c>
      <c r="AE8">
        <v>0</v>
      </c>
      <c r="AF8">
        <v>3.16</v>
      </c>
      <c r="AG8">
        <v>0.04</v>
      </c>
      <c r="AH8">
        <v>0</v>
      </c>
      <c r="AI8">
        <v>1</v>
      </c>
      <c r="AJ8">
        <v>1.98</v>
      </c>
      <c r="AK8">
        <v>24.82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75</v>
      </c>
      <c r="AU8" t="s">
        <v>3</v>
      </c>
      <c r="AV8">
        <v>0</v>
      </c>
      <c r="AW8">
        <v>2</v>
      </c>
      <c r="AX8">
        <v>53287112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Y8*Source!I33</f>
        <v>0.15</v>
      </c>
      <c r="CY8">
        <f>AB8</f>
        <v>6.55</v>
      </c>
      <c r="CZ8">
        <f>AF8</f>
        <v>3.16</v>
      </c>
      <c r="DA8">
        <f>AJ8</f>
        <v>1.98</v>
      </c>
      <c r="DB8">
        <f t="shared" si="0"/>
        <v>237</v>
      </c>
      <c r="DC8">
        <f t="shared" si="1"/>
        <v>3</v>
      </c>
    </row>
    <row r="9" spans="1:107" x14ac:dyDescent="0.2">
      <c r="A9">
        <f>ROW(Source!A33)</f>
        <v>33</v>
      </c>
      <c r="B9">
        <v>53286460</v>
      </c>
      <c r="C9">
        <v>53287104</v>
      </c>
      <c r="D9">
        <v>30595528</v>
      </c>
      <c r="E9">
        <v>1</v>
      </c>
      <c r="F9">
        <v>1</v>
      </c>
      <c r="G9">
        <v>30515945</v>
      </c>
      <c r="H9">
        <v>2</v>
      </c>
      <c r="I9" t="s">
        <v>480</v>
      </c>
      <c r="J9" t="s">
        <v>481</v>
      </c>
      <c r="K9" t="s">
        <v>482</v>
      </c>
      <c r="L9">
        <v>1367</v>
      </c>
      <c r="N9">
        <v>1011</v>
      </c>
      <c r="O9" t="s">
        <v>476</v>
      </c>
      <c r="P9" t="s">
        <v>476</v>
      </c>
      <c r="Q9">
        <v>1</v>
      </c>
      <c r="W9">
        <v>0</v>
      </c>
      <c r="X9">
        <v>856318566</v>
      </c>
      <c r="Y9">
        <v>1.55</v>
      </c>
      <c r="AA9">
        <v>0</v>
      </c>
      <c r="AB9">
        <v>1557.72</v>
      </c>
      <c r="AC9">
        <v>642.91</v>
      </c>
      <c r="AD9">
        <v>0</v>
      </c>
      <c r="AE9">
        <v>0</v>
      </c>
      <c r="AF9">
        <v>125.13</v>
      </c>
      <c r="AG9">
        <v>24.74</v>
      </c>
      <c r="AH9">
        <v>0</v>
      </c>
      <c r="AI9">
        <v>1</v>
      </c>
      <c r="AJ9">
        <v>11.89</v>
      </c>
      <c r="AK9">
        <v>24.82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1.55</v>
      </c>
      <c r="AU9" t="s">
        <v>3</v>
      </c>
      <c r="AV9">
        <v>0</v>
      </c>
      <c r="AW9">
        <v>2</v>
      </c>
      <c r="AX9">
        <v>53287113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Y9*Source!I33</f>
        <v>3.1000000000000003E-3</v>
      </c>
      <c r="CY9">
        <f>AB9</f>
        <v>1557.72</v>
      </c>
      <c r="CZ9">
        <f>AF9</f>
        <v>125.13</v>
      </c>
      <c r="DA9">
        <f>AJ9</f>
        <v>11.89</v>
      </c>
      <c r="DB9">
        <f t="shared" si="0"/>
        <v>193.95</v>
      </c>
      <c r="DC9">
        <f t="shared" si="1"/>
        <v>38.35</v>
      </c>
    </row>
    <row r="10" spans="1:107" x14ac:dyDescent="0.2">
      <c r="A10">
        <f>ROW(Source!A33)</f>
        <v>33</v>
      </c>
      <c r="B10">
        <v>53286460</v>
      </c>
      <c r="C10">
        <v>53287104</v>
      </c>
      <c r="D10">
        <v>30516999</v>
      </c>
      <c r="E10">
        <v>30515945</v>
      </c>
      <c r="F10">
        <v>1</v>
      </c>
      <c r="G10">
        <v>30515945</v>
      </c>
      <c r="H10">
        <v>2</v>
      </c>
      <c r="I10" t="s">
        <v>483</v>
      </c>
      <c r="J10" t="s">
        <v>3</v>
      </c>
      <c r="K10" t="s">
        <v>484</v>
      </c>
      <c r="L10">
        <v>1344</v>
      </c>
      <c r="N10">
        <v>1008</v>
      </c>
      <c r="O10" t="s">
        <v>485</v>
      </c>
      <c r="P10" t="s">
        <v>485</v>
      </c>
      <c r="Q10">
        <v>1</v>
      </c>
      <c r="W10">
        <v>0</v>
      </c>
      <c r="X10">
        <v>-1180195794</v>
      </c>
      <c r="Y10">
        <v>3.72</v>
      </c>
      <c r="AA10">
        <v>0</v>
      </c>
      <c r="AB10">
        <v>1.05</v>
      </c>
      <c r="AC10">
        <v>0</v>
      </c>
      <c r="AD10">
        <v>0</v>
      </c>
      <c r="AE10">
        <v>0</v>
      </c>
      <c r="AF10">
        <v>1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3.72</v>
      </c>
      <c r="AU10" t="s">
        <v>3</v>
      </c>
      <c r="AV10">
        <v>0</v>
      </c>
      <c r="AW10">
        <v>2</v>
      </c>
      <c r="AX10">
        <v>53287114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Y10*Source!I33</f>
        <v>7.4400000000000004E-3</v>
      </c>
      <c r="CY10">
        <f>AB10</f>
        <v>1.05</v>
      </c>
      <c r="CZ10">
        <f>AF10</f>
        <v>1</v>
      </c>
      <c r="DA10">
        <f>AJ10</f>
        <v>1</v>
      </c>
      <c r="DB10">
        <f t="shared" si="0"/>
        <v>3.72</v>
      </c>
      <c r="DC10">
        <f t="shared" si="1"/>
        <v>0</v>
      </c>
    </row>
    <row r="11" spans="1:107" x14ac:dyDescent="0.2">
      <c r="A11">
        <f>ROW(Source!A34)</f>
        <v>34</v>
      </c>
      <c r="B11">
        <v>53286459</v>
      </c>
      <c r="C11">
        <v>53287115</v>
      </c>
      <c r="D11">
        <v>30515951</v>
      </c>
      <c r="E11">
        <v>30515945</v>
      </c>
      <c r="F11">
        <v>1</v>
      </c>
      <c r="G11">
        <v>30515945</v>
      </c>
      <c r="H11">
        <v>1</v>
      </c>
      <c r="I11" t="s">
        <v>470</v>
      </c>
      <c r="J11" t="s">
        <v>3</v>
      </c>
      <c r="K11" t="s">
        <v>471</v>
      </c>
      <c r="L11">
        <v>1191</v>
      </c>
      <c r="N11">
        <v>1013</v>
      </c>
      <c r="O11" t="s">
        <v>472</v>
      </c>
      <c r="P11" t="s">
        <v>472</v>
      </c>
      <c r="Q11">
        <v>1</v>
      </c>
      <c r="W11">
        <v>0</v>
      </c>
      <c r="X11">
        <v>476480486</v>
      </c>
      <c r="Y11">
        <v>49.5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49.5</v>
      </c>
      <c r="AU11" t="s">
        <v>3</v>
      </c>
      <c r="AV11">
        <v>1</v>
      </c>
      <c r="AW11">
        <v>2</v>
      </c>
      <c r="AX11">
        <v>53287120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Y11*Source!I34</f>
        <v>9.9000000000000005E-2</v>
      </c>
      <c r="CY11">
        <f>AD11</f>
        <v>0</v>
      </c>
      <c r="CZ11">
        <f>AH11</f>
        <v>0</v>
      </c>
      <c r="DA11">
        <f>AL11</f>
        <v>1</v>
      </c>
      <c r="DB11">
        <f t="shared" si="0"/>
        <v>0</v>
      </c>
      <c r="DC11">
        <f t="shared" si="1"/>
        <v>0</v>
      </c>
    </row>
    <row r="12" spans="1:107" x14ac:dyDescent="0.2">
      <c r="A12">
        <f>ROW(Source!A34)</f>
        <v>34</v>
      </c>
      <c r="B12">
        <v>53286459</v>
      </c>
      <c r="C12">
        <v>53287115</v>
      </c>
      <c r="D12">
        <v>30595253</v>
      </c>
      <c r="E12">
        <v>1</v>
      </c>
      <c r="F12">
        <v>1</v>
      </c>
      <c r="G12">
        <v>30515945</v>
      </c>
      <c r="H12">
        <v>2</v>
      </c>
      <c r="I12" t="s">
        <v>486</v>
      </c>
      <c r="J12" t="s">
        <v>487</v>
      </c>
      <c r="K12" t="s">
        <v>488</v>
      </c>
      <c r="L12">
        <v>1367</v>
      </c>
      <c r="N12">
        <v>1011</v>
      </c>
      <c r="O12" t="s">
        <v>476</v>
      </c>
      <c r="P12" t="s">
        <v>476</v>
      </c>
      <c r="Q12">
        <v>1</v>
      </c>
      <c r="W12">
        <v>0</v>
      </c>
      <c r="X12">
        <v>1109083233</v>
      </c>
      <c r="Y12">
        <v>2.87</v>
      </c>
      <c r="AA12">
        <v>0</v>
      </c>
      <c r="AB12">
        <v>95.06</v>
      </c>
      <c r="AC12">
        <v>22.22</v>
      </c>
      <c r="AD12">
        <v>0</v>
      </c>
      <c r="AE12">
        <v>0</v>
      </c>
      <c r="AF12">
        <v>95.06</v>
      </c>
      <c r="AG12">
        <v>22.22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2.87</v>
      </c>
      <c r="AU12" t="s">
        <v>3</v>
      </c>
      <c r="AV12">
        <v>0</v>
      </c>
      <c r="AW12">
        <v>2</v>
      </c>
      <c r="AX12">
        <v>53287121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Y12*Source!I34</f>
        <v>5.7400000000000003E-3</v>
      </c>
      <c r="CY12">
        <f>AB12</f>
        <v>95.06</v>
      </c>
      <c r="CZ12">
        <f>AF12</f>
        <v>95.06</v>
      </c>
      <c r="DA12">
        <f>AJ12</f>
        <v>1</v>
      </c>
      <c r="DB12">
        <f t="shared" si="0"/>
        <v>272.82</v>
      </c>
      <c r="DC12">
        <f t="shared" si="1"/>
        <v>63.77</v>
      </c>
    </row>
    <row r="13" spans="1:107" x14ac:dyDescent="0.2">
      <c r="A13">
        <f>ROW(Source!A34)</f>
        <v>34</v>
      </c>
      <c r="B13">
        <v>53286459</v>
      </c>
      <c r="C13">
        <v>53287115</v>
      </c>
      <c r="D13">
        <v>30595230</v>
      </c>
      <c r="E13">
        <v>1</v>
      </c>
      <c r="F13">
        <v>1</v>
      </c>
      <c r="G13">
        <v>30515945</v>
      </c>
      <c r="H13">
        <v>2</v>
      </c>
      <c r="I13" t="s">
        <v>489</v>
      </c>
      <c r="J13" t="s">
        <v>490</v>
      </c>
      <c r="K13" t="s">
        <v>491</v>
      </c>
      <c r="L13">
        <v>1367</v>
      </c>
      <c r="N13">
        <v>1011</v>
      </c>
      <c r="O13" t="s">
        <v>476</v>
      </c>
      <c r="P13" t="s">
        <v>476</v>
      </c>
      <c r="Q13">
        <v>1</v>
      </c>
      <c r="W13">
        <v>0</v>
      </c>
      <c r="X13">
        <v>-998810610</v>
      </c>
      <c r="Y13">
        <v>7.86</v>
      </c>
      <c r="AA13">
        <v>0</v>
      </c>
      <c r="AB13">
        <v>164.9</v>
      </c>
      <c r="AC13">
        <v>27.47</v>
      </c>
      <c r="AD13">
        <v>0</v>
      </c>
      <c r="AE13">
        <v>0</v>
      </c>
      <c r="AF13">
        <v>164.9</v>
      </c>
      <c r="AG13">
        <v>27.47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7.86</v>
      </c>
      <c r="AU13" t="s">
        <v>3</v>
      </c>
      <c r="AV13">
        <v>0</v>
      </c>
      <c r="AW13">
        <v>2</v>
      </c>
      <c r="AX13">
        <v>53287122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Y13*Source!I34</f>
        <v>1.5720000000000001E-2</v>
      </c>
      <c r="CY13">
        <f>AB13</f>
        <v>164.9</v>
      </c>
      <c r="CZ13">
        <f>AF13</f>
        <v>164.9</v>
      </c>
      <c r="DA13">
        <f>AJ13</f>
        <v>1</v>
      </c>
      <c r="DB13">
        <f t="shared" si="0"/>
        <v>1296.1099999999999</v>
      </c>
      <c r="DC13">
        <f t="shared" si="1"/>
        <v>215.91</v>
      </c>
    </row>
    <row r="14" spans="1:107" x14ac:dyDescent="0.2">
      <c r="A14">
        <f>ROW(Source!A34)</f>
        <v>34</v>
      </c>
      <c r="B14">
        <v>53286459</v>
      </c>
      <c r="C14">
        <v>53287115</v>
      </c>
      <c r="D14">
        <v>30516999</v>
      </c>
      <c r="E14">
        <v>30515945</v>
      </c>
      <c r="F14">
        <v>1</v>
      </c>
      <c r="G14">
        <v>30515945</v>
      </c>
      <c r="H14">
        <v>2</v>
      </c>
      <c r="I14" t="s">
        <v>483</v>
      </c>
      <c r="J14" t="s">
        <v>3</v>
      </c>
      <c r="K14" t="s">
        <v>484</v>
      </c>
      <c r="L14">
        <v>1344</v>
      </c>
      <c r="N14">
        <v>1008</v>
      </c>
      <c r="O14" t="s">
        <v>485</v>
      </c>
      <c r="P14" t="s">
        <v>485</v>
      </c>
      <c r="Q14">
        <v>1</v>
      </c>
      <c r="W14">
        <v>0</v>
      </c>
      <c r="X14">
        <v>-1180195794</v>
      </c>
      <c r="Y14">
        <v>5.21</v>
      </c>
      <c r="AA14">
        <v>0</v>
      </c>
      <c r="AB14">
        <v>1</v>
      </c>
      <c r="AC14">
        <v>0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5.21</v>
      </c>
      <c r="AU14" t="s">
        <v>3</v>
      </c>
      <c r="AV14">
        <v>0</v>
      </c>
      <c r="AW14">
        <v>2</v>
      </c>
      <c r="AX14">
        <v>53287123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Y14*Source!I34</f>
        <v>1.042E-2</v>
      </c>
      <c r="CY14">
        <f>AB14</f>
        <v>1</v>
      </c>
      <c r="CZ14">
        <f>AF14</f>
        <v>1</v>
      </c>
      <c r="DA14">
        <f>AJ14</f>
        <v>1</v>
      </c>
      <c r="DB14">
        <f t="shared" si="0"/>
        <v>5.21</v>
      </c>
      <c r="DC14">
        <f t="shared" si="1"/>
        <v>0</v>
      </c>
    </row>
    <row r="15" spans="1:107" x14ac:dyDescent="0.2">
      <c r="A15">
        <f>ROW(Source!A35)</f>
        <v>35</v>
      </c>
      <c r="B15">
        <v>53286460</v>
      </c>
      <c r="C15">
        <v>53287115</v>
      </c>
      <c r="D15">
        <v>30515951</v>
      </c>
      <c r="E15">
        <v>30515945</v>
      </c>
      <c r="F15">
        <v>1</v>
      </c>
      <c r="G15">
        <v>30515945</v>
      </c>
      <c r="H15">
        <v>1</v>
      </c>
      <c r="I15" t="s">
        <v>470</v>
      </c>
      <c r="J15" t="s">
        <v>3</v>
      </c>
      <c r="K15" t="s">
        <v>471</v>
      </c>
      <c r="L15">
        <v>1191</v>
      </c>
      <c r="N15">
        <v>1013</v>
      </c>
      <c r="O15" t="s">
        <v>472</v>
      </c>
      <c r="P15" t="s">
        <v>472</v>
      </c>
      <c r="Q15">
        <v>1</v>
      </c>
      <c r="W15">
        <v>0</v>
      </c>
      <c r="X15">
        <v>476480486</v>
      </c>
      <c r="Y15">
        <v>49.5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49.5</v>
      </c>
      <c r="AU15" t="s">
        <v>3</v>
      </c>
      <c r="AV15">
        <v>1</v>
      </c>
      <c r="AW15">
        <v>2</v>
      </c>
      <c r="AX15">
        <v>53287120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Y15*Source!I35</f>
        <v>9.9000000000000005E-2</v>
      </c>
      <c r="CY15">
        <f>AD15</f>
        <v>0</v>
      </c>
      <c r="CZ15">
        <f>AH15</f>
        <v>0</v>
      </c>
      <c r="DA15">
        <f>AL15</f>
        <v>1</v>
      </c>
      <c r="DB15">
        <f t="shared" si="0"/>
        <v>0</v>
      </c>
      <c r="DC15">
        <f t="shared" si="1"/>
        <v>0</v>
      </c>
    </row>
    <row r="16" spans="1:107" x14ac:dyDescent="0.2">
      <c r="A16">
        <f>ROW(Source!A35)</f>
        <v>35</v>
      </c>
      <c r="B16">
        <v>53286460</v>
      </c>
      <c r="C16">
        <v>53287115</v>
      </c>
      <c r="D16">
        <v>30595253</v>
      </c>
      <c r="E16">
        <v>1</v>
      </c>
      <c r="F16">
        <v>1</v>
      </c>
      <c r="G16">
        <v>30515945</v>
      </c>
      <c r="H16">
        <v>2</v>
      </c>
      <c r="I16" t="s">
        <v>486</v>
      </c>
      <c r="J16" t="s">
        <v>487</v>
      </c>
      <c r="K16" t="s">
        <v>488</v>
      </c>
      <c r="L16">
        <v>1367</v>
      </c>
      <c r="N16">
        <v>1011</v>
      </c>
      <c r="O16" t="s">
        <v>476</v>
      </c>
      <c r="P16" t="s">
        <v>476</v>
      </c>
      <c r="Q16">
        <v>1</v>
      </c>
      <c r="W16">
        <v>0</v>
      </c>
      <c r="X16">
        <v>1109083233</v>
      </c>
      <c r="Y16">
        <v>2.87</v>
      </c>
      <c r="AA16">
        <v>0</v>
      </c>
      <c r="AB16">
        <v>833.05</v>
      </c>
      <c r="AC16">
        <v>577.41999999999996</v>
      </c>
      <c r="AD16">
        <v>0</v>
      </c>
      <c r="AE16">
        <v>0</v>
      </c>
      <c r="AF16">
        <v>95.06</v>
      </c>
      <c r="AG16">
        <v>22.22</v>
      </c>
      <c r="AH16">
        <v>0</v>
      </c>
      <c r="AI16">
        <v>1</v>
      </c>
      <c r="AJ16">
        <v>8.3699999999999992</v>
      </c>
      <c r="AK16">
        <v>24.82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2.87</v>
      </c>
      <c r="AU16" t="s">
        <v>3</v>
      </c>
      <c r="AV16">
        <v>0</v>
      </c>
      <c r="AW16">
        <v>2</v>
      </c>
      <c r="AX16">
        <v>53287121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Y16*Source!I35</f>
        <v>5.7400000000000003E-3</v>
      </c>
      <c r="CY16">
        <f>AB16</f>
        <v>833.05</v>
      </c>
      <c r="CZ16">
        <f>AF16</f>
        <v>95.06</v>
      </c>
      <c r="DA16">
        <f>AJ16</f>
        <v>8.3699999999999992</v>
      </c>
      <c r="DB16">
        <f t="shared" si="0"/>
        <v>272.82</v>
      </c>
      <c r="DC16">
        <f t="shared" si="1"/>
        <v>63.77</v>
      </c>
    </row>
    <row r="17" spans="1:107" x14ac:dyDescent="0.2">
      <c r="A17">
        <f>ROW(Source!A35)</f>
        <v>35</v>
      </c>
      <c r="B17">
        <v>53286460</v>
      </c>
      <c r="C17">
        <v>53287115</v>
      </c>
      <c r="D17">
        <v>30595230</v>
      </c>
      <c r="E17">
        <v>1</v>
      </c>
      <c r="F17">
        <v>1</v>
      </c>
      <c r="G17">
        <v>30515945</v>
      </c>
      <c r="H17">
        <v>2</v>
      </c>
      <c r="I17" t="s">
        <v>489</v>
      </c>
      <c r="J17" t="s">
        <v>490</v>
      </c>
      <c r="K17" t="s">
        <v>491</v>
      </c>
      <c r="L17">
        <v>1367</v>
      </c>
      <c r="N17">
        <v>1011</v>
      </c>
      <c r="O17" t="s">
        <v>476</v>
      </c>
      <c r="P17" t="s">
        <v>476</v>
      </c>
      <c r="Q17">
        <v>1</v>
      </c>
      <c r="W17">
        <v>0</v>
      </c>
      <c r="X17">
        <v>-998810610</v>
      </c>
      <c r="Y17">
        <v>7.86</v>
      </c>
      <c r="AA17">
        <v>0</v>
      </c>
      <c r="AB17">
        <v>1761.03</v>
      </c>
      <c r="AC17">
        <v>713.85</v>
      </c>
      <c r="AD17">
        <v>0</v>
      </c>
      <c r="AE17">
        <v>0</v>
      </c>
      <c r="AF17">
        <v>164.9</v>
      </c>
      <c r="AG17">
        <v>27.47</v>
      </c>
      <c r="AH17">
        <v>0</v>
      </c>
      <c r="AI17">
        <v>1</v>
      </c>
      <c r="AJ17">
        <v>10.199999999999999</v>
      </c>
      <c r="AK17">
        <v>24.82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7.86</v>
      </c>
      <c r="AU17" t="s">
        <v>3</v>
      </c>
      <c r="AV17">
        <v>0</v>
      </c>
      <c r="AW17">
        <v>2</v>
      </c>
      <c r="AX17">
        <v>53287122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Y17*Source!I35</f>
        <v>1.5720000000000001E-2</v>
      </c>
      <c r="CY17">
        <f>AB17</f>
        <v>1761.03</v>
      </c>
      <c r="CZ17">
        <f>AF17</f>
        <v>164.9</v>
      </c>
      <c r="DA17">
        <f>AJ17</f>
        <v>10.199999999999999</v>
      </c>
      <c r="DB17">
        <f t="shared" si="0"/>
        <v>1296.1099999999999</v>
      </c>
      <c r="DC17">
        <f t="shared" si="1"/>
        <v>215.91</v>
      </c>
    </row>
    <row r="18" spans="1:107" x14ac:dyDescent="0.2">
      <c r="A18">
        <f>ROW(Source!A35)</f>
        <v>35</v>
      </c>
      <c r="B18">
        <v>53286460</v>
      </c>
      <c r="C18">
        <v>53287115</v>
      </c>
      <c r="D18">
        <v>30516999</v>
      </c>
      <c r="E18">
        <v>30515945</v>
      </c>
      <c r="F18">
        <v>1</v>
      </c>
      <c r="G18">
        <v>30515945</v>
      </c>
      <c r="H18">
        <v>2</v>
      </c>
      <c r="I18" t="s">
        <v>483</v>
      </c>
      <c r="J18" t="s">
        <v>3</v>
      </c>
      <c r="K18" t="s">
        <v>484</v>
      </c>
      <c r="L18">
        <v>1344</v>
      </c>
      <c r="N18">
        <v>1008</v>
      </c>
      <c r="O18" t="s">
        <v>485</v>
      </c>
      <c r="P18" t="s">
        <v>485</v>
      </c>
      <c r="Q18">
        <v>1</v>
      </c>
      <c r="W18">
        <v>0</v>
      </c>
      <c r="X18">
        <v>-1180195794</v>
      </c>
      <c r="Y18">
        <v>5.21</v>
      </c>
      <c r="AA18">
        <v>0</v>
      </c>
      <c r="AB18">
        <v>1.05</v>
      </c>
      <c r="AC18">
        <v>0</v>
      </c>
      <c r="AD18">
        <v>0</v>
      </c>
      <c r="AE18">
        <v>0</v>
      </c>
      <c r="AF18">
        <v>1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5.21</v>
      </c>
      <c r="AU18" t="s">
        <v>3</v>
      </c>
      <c r="AV18">
        <v>0</v>
      </c>
      <c r="AW18">
        <v>2</v>
      </c>
      <c r="AX18">
        <v>53287123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Y18*Source!I35</f>
        <v>1.042E-2</v>
      </c>
      <c r="CY18">
        <f>AB18</f>
        <v>1.05</v>
      </c>
      <c r="CZ18">
        <f>AF18</f>
        <v>1</v>
      </c>
      <c r="DA18">
        <f>AJ18</f>
        <v>1</v>
      </c>
      <c r="DB18">
        <f t="shared" si="0"/>
        <v>5.21</v>
      </c>
      <c r="DC18">
        <f t="shared" si="1"/>
        <v>0</v>
      </c>
    </row>
    <row r="19" spans="1:107" x14ac:dyDescent="0.2">
      <c r="A19">
        <f>ROW(Source!A36)</f>
        <v>36</v>
      </c>
      <c r="B19">
        <v>53286459</v>
      </c>
      <c r="C19">
        <v>53287124</v>
      </c>
      <c r="D19">
        <v>30515951</v>
      </c>
      <c r="E19">
        <v>30515945</v>
      </c>
      <c r="F19">
        <v>1</v>
      </c>
      <c r="G19">
        <v>30515945</v>
      </c>
      <c r="H19">
        <v>1</v>
      </c>
      <c r="I19" t="s">
        <v>470</v>
      </c>
      <c r="J19" t="s">
        <v>3</v>
      </c>
      <c r="K19" t="s">
        <v>471</v>
      </c>
      <c r="L19">
        <v>1191</v>
      </c>
      <c r="N19">
        <v>1013</v>
      </c>
      <c r="O19" t="s">
        <v>472</v>
      </c>
      <c r="P19" t="s">
        <v>472</v>
      </c>
      <c r="Q19">
        <v>1</v>
      </c>
      <c r="W19">
        <v>0</v>
      </c>
      <c r="X19">
        <v>476480486</v>
      </c>
      <c r="Y19">
        <v>11.7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11.7</v>
      </c>
      <c r="AU19" t="s">
        <v>3</v>
      </c>
      <c r="AV19">
        <v>1</v>
      </c>
      <c r="AW19">
        <v>2</v>
      </c>
      <c r="AX19">
        <v>53287129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Y19*Source!I36</f>
        <v>2.3400000000000001E-2</v>
      </c>
      <c r="CY19">
        <f>AD19</f>
        <v>0</v>
      </c>
      <c r="CZ19">
        <f>AH19</f>
        <v>0</v>
      </c>
      <c r="DA19">
        <f>AL19</f>
        <v>1</v>
      </c>
      <c r="DB19">
        <f t="shared" si="0"/>
        <v>0</v>
      </c>
      <c r="DC19">
        <f t="shared" si="1"/>
        <v>0</v>
      </c>
    </row>
    <row r="20" spans="1:107" x14ac:dyDescent="0.2">
      <c r="A20">
        <f>ROW(Source!A36)</f>
        <v>36</v>
      </c>
      <c r="B20">
        <v>53286459</v>
      </c>
      <c r="C20">
        <v>53287124</v>
      </c>
      <c r="D20">
        <v>30595274</v>
      </c>
      <c r="E20">
        <v>1</v>
      </c>
      <c r="F20">
        <v>1</v>
      </c>
      <c r="G20">
        <v>30515945</v>
      </c>
      <c r="H20">
        <v>2</v>
      </c>
      <c r="I20" t="s">
        <v>492</v>
      </c>
      <c r="J20" t="s">
        <v>493</v>
      </c>
      <c r="K20" t="s">
        <v>494</v>
      </c>
      <c r="L20">
        <v>1367</v>
      </c>
      <c r="N20">
        <v>1011</v>
      </c>
      <c r="O20" t="s">
        <v>476</v>
      </c>
      <c r="P20" t="s">
        <v>476</v>
      </c>
      <c r="Q20">
        <v>1</v>
      </c>
      <c r="W20">
        <v>0</v>
      </c>
      <c r="X20">
        <v>1928543733</v>
      </c>
      <c r="Y20">
        <v>1.26</v>
      </c>
      <c r="AA20">
        <v>0</v>
      </c>
      <c r="AB20">
        <v>116.89</v>
      </c>
      <c r="AC20">
        <v>23.41</v>
      </c>
      <c r="AD20">
        <v>0</v>
      </c>
      <c r="AE20">
        <v>0</v>
      </c>
      <c r="AF20">
        <v>116.89</v>
      </c>
      <c r="AG20">
        <v>23.41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1.26</v>
      </c>
      <c r="AU20" t="s">
        <v>3</v>
      </c>
      <c r="AV20">
        <v>0</v>
      </c>
      <c r="AW20">
        <v>2</v>
      </c>
      <c r="AX20">
        <v>53287130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Y20*Source!I36</f>
        <v>2.5200000000000001E-3</v>
      </c>
      <c r="CY20">
        <f>AB20</f>
        <v>116.89</v>
      </c>
      <c r="CZ20">
        <f>AF20</f>
        <v>116.89</v>
      </c>
      <c r="DA20">
        <f>AJ20</f>
        <v>1</v>
      </c>
      <c r="DB20">
        <f t="shared" si="0"/>
        <v>147.28</v>
      </c>
      <c r="DC20">
        <f t="shared" si="1"/>
        <v>29.5</v>
      </c>
    </row>
    <row r="21" spans="1:107" x14ac:dyDescent="0.2">
      <c r="A21">
        <f>ROW(Source!A36)</f>
        <v>36</v>
      </c>
      <c r="B21">
        <v>53286459</v>
      </c>
      <c r="C21">
        <v>53287124</v>
      </c>
      <c r="D21">
        <v>30595528</v>
      </c>
      <c r="E21">
        <v>1</v>
      </c>
      <c r="F21">
        <v>1</v>
      </c>
      <c r="G21">
        <v>30515945</v>
      </c>
      <c r="H21">
        <v>2</v>
      </c>
      <c r="I21" t="s">
        <v>480</v>
      </c>
      <c r="J21" t="s">
        <v>481</v>
      </c>
      <c r="K21" t="s">
        <v>482</v>
      </c>
      <c r="L21">
        <v>1367</v>
      </c>
      <c r="N21">
        <v>1011</v>
      </c>
      <c r="O21" t="s">
        <v>476</v>
      </c>
      <c r="P21" t="s">
        <v>476</v>
      </c>
      <c r="Q21">
        <v>1</v>
      </c>
      <c r="W21">
        <v>0</v>
      </c>
      <c r="X21">
        <v>856318566</v>
      </c>
      <c r="Y21">
        <v>1.7</v>
      </c>
      <c r="AA21">
        <v>0</v>
      </c>
      <c r="AB21">
        <v>125.13</v>
      </c>
      <c r="AC21">
        <v>24.74</v>
      </c>
      <c r="AD21">
        <v>0</v>
      </c>
      <c r="AE21">
        <v>0</v>
      </c>
      <c r="AF21">
        <v>125.13</v>
      </c>
      <c r="AG21">
        <v>24.74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1.7</v>
      </c>
      <c r="AU21" t="s">
        <v>3</v>
      </c>
      <c r="AV21">
        <v>0</v>
      </c>
      <c r="AW21">
        <v>2</v>
      </c>
      <c r="AX21">
        <v>53287131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Y21*Source!I36</f>
        <v>3.3999999999999998E-3</v>
      </c>
      <c r="CY21">
        <f>AB21</f>
        <v>125.13</v>
      </c>
      <c r="CZ21">
        <f>AF21</f>
        <v>125.13</v>
      </c>
      <c r="DA21">
        <f>AJ21</f>
        <v>1</v>
      </c>
      <c r="DB21">
        <f t="shared" si="0"/>
        <v>212.72</v>
      </c>
      <c r="DC21">
        <f t="shared" si="1"/>
        <v>42.06</v>
      </c>
    </row>
    <row r="22" spans="1:107" x14ac:dyDescent="0.2">
      <c r="A22">
        <f>ROW(Source!A36)</f>
        <v>36</v>
      </c>
      <c r="B22">
        <v>53286459</v>
      </c>
      <c r="C22">
        <v>53287124</v>
      </c>
      <c r="D22">
        <v>30516999</v>
      </c>
      <c r="E22">
        <v>30515945</v>
      </c>
      <c r="F22">
        <v>1</v>
      </c>
      <c r="G22">
        <v>30515945</v>
      </c>
      <c r="H22">
        <v>2</v>
      </c>
      <c r="I22" t="s">
        <v>483</v>
      </c>
      <c r="J22" t="s">
        <v>3</v>
      </c>
      <c r="K22" t="s">
        <v>484</v>
      </c>
      <c r="L22">
        <v>1344</v>
      </c>
      <c r="N22">
        <v>1008</v>
      </c>
      <c r="O22" t="s">
        <v>485</v>
      </c>
      <c r="P22" t="s">
        <v>485</v>
      </c>
      <c r="Q22">
        <v>1</v>
      </c>
      <c r="W22">
        <v>0</v>
      </c>
      <c r="X22">
        <v>-1180195794</v>
      </c>
      <c r="Y22">
        <v>42.43</v>
      </c>
      <c r="AA22">
        <v>0</v>
      </c>
      <c r="AB22">
        <v>1</v>
      </c>
      <c r="AC22">
        <v>0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42.43</v>
      </c>
      <c r="AU22" t="s">
        <v>3</v>
      </c>
      <c r="AV22">
        <v>0</v>
      </c>
      <c r="AW22">
        <v>2</v>
      </c>
      <c r="AX22">
        <v>53287132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Y22*Source!I36</f>
        <v>8.4860000000000005E-2</v>
      </c>
      <c r="CY22">
        <f>AB22</f>
        <v>1</v>
      </c>
      <c r="CZ22">
        <f>AF22</f>
        <v>1</v>
      </c>
      <c r="DA22">
        <f>AJ22</f>
        <v>1</v>
      </c>
      <c r="DB22">
        <f t="shared" si="0"/>
        <v>42.43</v>
      </c>
      <c r="DC22">
        <f t="shared" si="1"/>
        <v>0</v>
      </c>
    </row>
    <row r="23" spans="1:107" x14ac:dyDescent="0.2">
      <c r="A23">
        <f>ROW(Source!A37)</f>
        <v>37</v>
      </c>
      <c r="B23">
        <v>53286460</v>
      </c>
      <c r="C23">
        <v>53287124</v>
      </c>
      <c r="D23">
        <v>30515951</v>
      </c>
      <c r="E23">
        <v>30515945</v>
      </c>
      <c r="F23">
        <v>1</v>
      </c>
      <c r="G23">
        <v>30515945</v>
      </c>
      <c r="H23">
        <v>1</v>
      </c>
      <c r="I23" t="s">
        <v>470</v>
      </c>
      <c r="J23" t="s">
        <v>3</v>
      </c>
      <c r="K23" t="s">
        <v>471</v>
      </c>
      <c r="L23">
        <v>1191</v>
      </c>
      <c r="N23">
        <v>1013</v>
      </c>
      <c r="O23" t="s">
        <v>472</v>
      </c>
      <c r="P23" t="s">
        <v>472</v>
      </c>
      <c r="Q23">
        <v>1</v>
      </c>
      <c r="W23">
        <v>0</v>
      </c>
      <c r="X23">
        <v>476480486</v>
      </c>
      <c r="Y23">
        <v>11.7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11.7</v>
      </c>
      <c r="AU23" t="s">
        <v>3</v>
      </c>
      <c r="AV23">
        <v>1</v>
      </c>
      <c r="AW23">
        <v>2</v>
      </c>
      <c r="AX23">
        <v>53287129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Y23*Source!I37</f>
        <v>2.3400000000000001E-2</v>
      </c>
      <c r="CY23">
        <f>AD23</f>
        <v>0</v>
      </c>
      <c r="CZ23">
        <f>AH23</f>
        <v>0</v>
      </c>
      <c r="DA23">
        <f>AL23</f>
        <v>1</v>
      </c>
      <c r="DB23">
        <f t="shared" si="0"/>
        <v>0</v>
      </c>
      <c r="DC23">
        <f t="shared" si="1"/>
        <v>0</v>
      </c>
    </row>
    <row r="24" spans="1:107" x14ac:dyDescent="0.2">
      <c r="A24">
        <f>ROW(Source!A37)</f>
        <v>37</v>
      </c>
      <c r="B24">
        <v>53286460</v>
      </c>
      <c r="C24">
        <v>53287124</v>
      </c>
      <c r="D24">
        <v>30595274</v>
      </c>
      <c r="E24">
        <v>1</v>
      </c>
      <c r="F24">
        <v>1</v>
      </c>
      <c r="G24">
        <v>30515945</v>
      </c>
      <c r="H24">
        <v>2</v>
      </c>
      <c r="I24" t="s">
        <v>492</v>
      </c>
      <c r="J24" t="s">
        <v>493</v>
      </c>
      <c r="K24" t="s">
        <v>494</v>
      </c>
      <c r="L24">
        <v>1367</v>
      </c>
      <c r="N24">
        <v>1011</v>
      </c>
      <c r="O24" t="s">
        <v>476</v>
      </c>
      <c r="P24" t="s">
        <v>476</v>
      </c>
      <c r="Q24">
        <v>1</v>
      </c>
      <c r="W24">
        <v>0</v>
      </c>
      <c r="X24">
        <v>1928543733</v>
      </c>
      <c r="Y24">
        <v>1.26</v>
      </c>
      <c r="AA24">
        <v>0</v>
      </c>
      <c r="AB24">
        <v>1277.69</v>
      </c>
      <c r="AC24">
        <v>608.34</v>
      </c>
      <c r="AD24">
        <v>0</v>
      </c>
      <c r="AE24">
        <v>0</v>
      </c>
      <c r="AF24">
        <v>116.89</v>
      </c>
      <c r="AG24">
        <v>23.41</v>
      </c>
      <c r="AH24">
        <v>0</v>
      </c>
      <c r="AI24">
        <v>1</v>
      </c>
      <c r="AJ24">
        <v>10.44</v>
      </c>
      <c r="AK24">
        <v>24.82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1.26</v>
      </c>
      <c r="AU24" t="s">
        <v>3</v>
      </c>
      <c r="AV24">
        <v>0</v>
      </c>
      <c r="AW24">
        <v>2</v>
      </c>
      <c r="AX24">
        <v>53287130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Y24*Source!I37</f>
        <v>2.5200000000000001E-3</v>
      </c>
      <c r="CY24">
        <f>AB24</f>
        <v>1277.69</v>
      </c>
      <c r="CZ24">
        <f>AF24</f>
        <v>116.89</v>
      </c>
      <c r="DA24">
        <f>AJ24</f>
        <v>10.44</v>
      </c>
      <c r="DB24">
        <f t="shared" si="0"/>
        <v>147.28</v>
      </c>
      <c r="DC24">
        <f t="shared" si="1"/>
        <v>29.5</v>
      </c>
    </row>
    <row r="25" spans="1:107" x14ac:dyDescent="0.2">
      <c r="A25">
        <f>ROW(Source!A37)</f>
        <v>37</v>
      </c>
      <c r="B25">
        <v>53286460</v>
      </c>
      <c r="C25">
        <v>53287124</v>
      </c>
      <c r="D25">
        <v>30595528</v>
      </c>
      <c r="E25">
        <v>1</v>
      </c>
      <c r="F25">
        <v>1</v>
      </c>
      <c r="G25">
        <v>30515945</v>
      </c>
      <c r="H25">
        <v>2</v>
      </c>
      <c r="I25" t="s">
        <v>480</v>
      </c>
      <c r="J25" t="s">
        <v>481</v>
      </c>
      <c r="K25" t="s">
        <v>482</v>
      </c>
      <c r="L25">
        <v>1367</v>
      </c>
      <c r="N25">
        <v>1011</v>
      </c>
      <c r="O25" t="s">
        <v>476</v>
      </c>
      <c r="P25" t="s">
        <v>476</v>
      </c>
      <c r="Q25">
        <v>1</v>
      </c>
      <c r="W25">
        <v>0</v>
      </c>
      <c r="X25">
        <v>856318566</v>
      </c>
      <c r="Y25">
        <v>1.7</v>
      </c>
      <c r="AA25">
        <v>0</v>
      </c>
      <c r="AB25">
        <v>1557.72</v>
      </c>
      <c r="AC25">
        <v>642.91</v>
      </c>
      <c r="AD25">
        <v>0</v>
      </c>
      <c r="AE25">
        <v>0</v>
      </c>
      <c r="AF25">
        <v>125.13</v>
      </c>
      <c r="AG25">
        <v>24.74</v>
      </c>
      <c r="AH25">
        <v>0</v>
      </c>
      <c r="AI25">
        <v>1</v>
      </c>
      <c r="AJ25">
        <v>11.89</v>
      </c>
      <c r="AK25">
        <v>24.82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1.7</v>
      </c>
      <c r="AU25" t="s">
        <v>3</v>
      </c>
      <c r="AV25">
        <v>0</v>
      </c>
      <c r="AW25">
        <v>2</v>
      </c>
      <c r="AX25">
        <v>53287131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Y25*Source!I37</f>
        <v>3.3999999999999998E-3</v>
      </c>
      <c r="CY25">
        <f>AB25</f>
        <v>1557.72</v>
      </c>
      <c r="CZ25">
        <f>AF25</f>
        <v>125.13</v>
      </c>
      <c r="DA25">
        <f>AJ25</f>
        <v>11.89</v>
      </c>
      <c r="DB25">
        <f t="shared" si="0"/>
        <v>212.72</v>
      </c>
      <c r="DC25">
        <f t="shared" si="1"/>
        <v>42.06</v>
      </c>
    </row>
    <row r="26" spans="1:107" x14ac:dyDescent="0.2">
      <c r="A26">
        <f>ROW(Source!A37)</f>
        <v>37</v>
      </c>
      <c r="B26">
        <v>53286460</v>
      </c>
      <c r="C26">
        <v>53287124</v>
      </c>
      <c r="D26">
        <v>30516999</v>
      </c>
      <c r="E26">
        <v>30515945</v>
      </c>
      <c r="F26">
        <v>1</v>
      </c>
      <c r="G26">
        <v>30515945</v>
      </c>
      <c r="H26">
        <v>2</v>
      </c>
      <c r="I26" t="s">
        <v>483</v>
      </c>
      <c r="J26" t="s">
        <v>3</v>
      </c>
      <c r="K26" t="s">
        <v>484</v>
      </c>
      <c r="L26">
        <v>1344</v>
      </c>
      <c r="N26">
        <v>1008</v>
      </c>
      <c r="O26" t="s">
        <v>485</v>
      </c>
      <c r="P26" t="s">
        <v>485</v>
      </c>
      <c r="Q26">
        <v>1</v>
      </c>
      <c r="W26">
        <v>0</v>
      </c>
      <c r="X26">
        <v>-1180195794</v>
      </c>
      <c r="Y26">
        <v>42.43</v>
      </c>
      <c r="AA26">
        <v>0</v>
      </c>
      <c r="AB26">
        <v>1.05</v>
      </c>
      <c r="AC26">
        <v>0</v>
      </c>
      <c r="AD26">
        <v>0</v>
      </c>
      <c r="AE26">
        <v>0</v>
      </c>
      <c r="AF26">
        <v>1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42.43</v>
      </c>
      <c r="AU26" t="s">
        <v>3</v>
      </c>
      <c r="AV26">
        <v>0</v>
      </c>
      <c r="AW26">
        <v>2</v>
      </c>
      <c r="AX26">
        <v>53287132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Y26*Source!I37</f>
        <v>8.4860000000000005E-2</v>
      </c>
      <c r="CY26">
        <f>AB26</f>
        <v>1.05</v>
      </c>
      <c r="CZ26">
        <f>AF26</f>
        <v>1</v>
      </c>
      <c r="DA26">
        <f>AJ26</f>
        <v>1</v>
      </c>
      <c r="DB26">
        <f t="shared" si="0"/>
        <v>42.43</v>
      </c>
      <c r="DC26">
        <f t="shared" si="1"/>
        <v>0</v>
      </c>
    </row>
    <row r="27" spans="1:107" x14ac:dyDescent="0.2">
      <c r="A27">
        <f>ROW(Source!A38)</f>
        <v>38</v>
      </c>
      <c r="B27">
        <v>53286459</v>
      </c>
      <c r="C27">
        <v>53287133</v>
      </c>
      <c r="D27">
        <v>30515951</v>
      </c>
      <c r="E27">
        <v>30515945</v>
      </c>
      <c r="F27">
        <v>1</v>
      </c>
      <c r="G27">
        <v>30515945</v>
      </c>
      <c r="H27">
        <v>1</v>
      </c>
      <c r="I27" t="s">
        <v>470</v>
      </c>
      <c r="J27" t="s">
        <v>3</v>
      </c>
      <c r="K27" t="s">
        <v>471</v>
      </c>
      <c r="L27">
        <v>1191</v>
      </c>
      <c r="N27">
        <v>1013</v>
      </c>
      <c r="O27" t="s">
        <v>472</v>
      </c>
      <c r="P27" t="s">
        <v>472</v>
      </c>
      <c r="Q27">
        <v>1</v>
      </c>
      <c r="W27">
        <v>0</v>
      </c>
      <c r="X27">
        <v>476480486</v>
      </c>
      <c r="Y27">
        <v>192.7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192.7</v>
      </c>
      <c r="AU27" t="s">
        <v>3</v>
      </c>
      <c r="AV27">
        <v>1</v>
      </c>
      <c r="AW27">
        <v>2</v>
      </c>
      <c r="AX27">
        <v>53287135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Y27*Source!I38</f>
        <v>4.686464</v>
      </c>
      <c r="CY27">
        <f>AD27</f>
        <v>0</v>
      </c>
      <c r="CZ27">
        <f>AH27</f>
        <v>0</v>
      </c>
      <c r="DA27">
        <f>AL27</f>
        <v>1</v>
      </c>
      <c r="DB27">
        <f t="shared" si="0"/>
        <v>0</v>
      </c>
      <c r="DC27">
        <f t="shared" si="1"/>
        <v>0</v>
      </c>
    </row>
    <row r="28" spans="1:107" x14ac:dyDescent="0.2">
      <c r="A28">
        <f>ROW(Source!A39)</f>
        <v>39</v>
      </c>
      <c r="B28">
        <v>53286460</v>
      </c>
      <c r="C28">
        <v>53287133</v>
      </c>
      <c r="D28">
        <v>30515951</v>
      </c>
      <c r="E28">
        <v>30515945</v>
      </c>
      <c r="F28">
        <v>1</v>
      </c>
      <c r="G28">
        <v>30515945</v>
      </c>
      <c r="H28">
        <v>1</v>
      </c>
      <c r="I28" t="s">
        <v>470</v>
      </c>
      <c r="J28" t="s">
        <v>3</v>
      </c>
      <c r="K28" t="s">
        <v>471</v>
      </c>
      <c r="L28">
        <v>1191</v>
      </c>
      <c r="N28">
        <v>1013</v>
      </c>
      <c r="O28" t="s">
        <v>472</v>
      </c>
      <c r="P28" t="s">
        <v>472</v>
      </c>
      <c r="Q28">
        <v>1</v>
      </c>
      <c r="W28">
        <v>0</v>
      </c>
      <c r="X28">
        <v>476480486</v>
      </c>
      <c r="Y28">
        <v>192.7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192.7</v>
      </c>
      <c r="AU28" t="s">
        <v>3</v>
      </c>
      <c r="AV28">
        <v>1</v>
      </c>
      <c r="AW28">
        <v>2</v>
      </c>
      <c r="AX28">
        <v>53287135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Y28*Source!I39</f>
        <v>4.686464</v>
      </c>
      <c r="CY28">
        <f>AD28</f>
        <v>0</v>
      </c>
      <c r="CZ28">
        <f>AH28</f>
        <v>0</v>
      </c>
      <c r="DA28">
        <f>AL28</f>
        <v>1</v>
      </c>
      <c r="DB28">
        <f t="shared" si="0"/>
        <v>0</v>
      </c>
      <c r="DC28">
        <f t="shared" si="1"/>
        <v>0</v>
      </c>
    </row>
    <row r="29" spans="1:107" x14ac:dyDescent="0.2">
      <c r="A29">
        <f>ROW(Source!A40)</f>
        <v>40</v>
      </c>
      <c r="B29">
        <v>53286459</v>
      </c>
      <c r="C29">
        <v>53287136</v>
      </c>
      <c r="D29">
        <v>30515951</v>
      </c>
      <c r="E29">
        <v>30515945</v>
      </c>
      <c r="F29">
        <v>1</v>
      </c>
      <c r="G29">
        <v>30515945</v>
      </c>
      <c r="H29">
        <v>1</v>
      </c>
      <c r="I29" t="s">
        <v>470</v>
      </c>
      <c r="J29" t="s">
        <v>3</v>
      </c>
      <c r="K29" t="s">
        <v>471</v>
      </c>
      <c r="L29">
        <v>1191</v>
      </c>
      <c r="N29">
        <v>1013</v>
      </c>
      <c r="O29" t="s">
        <v>472</v>
      </c>
      <c r="P29" t="s">
        <v>472</v>
      </c>
      <c r="Q29">
        <v>1</v>
      </c>
      <c r="W29">
        <v>0</v>
      </c>
      <c r="X29">
        <v>476480486</v>
      </c>
      <c r="Y29">
        <v>0.85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0.85</v>
      </c>
      <c r="AU29" t="s">
        <v>3</v>
      </c>
      <c r="AV29">
        <v>1</v>
      </c>
      <c r="AW29">
        <v>2</v>
      </c>
      <c r="AX29">
        <v>53287143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Y29*Source!I40</f>
        <v>0.21759999999999999</v>
      </c>
      <c r="CY29">
        <f>AD29</f>
        <v>0</v>
      </c>
      <c r="CZ29">
        <f>AH29</f>
        <v>0</v>
      </c>
      <c r="DA29">
        <f>AL29</f>
        <v>1</v>
      </c>
      <c r="DB29">
        <f t="shared" si="0"/>
        <v>0</v>
      </c>
      <c r="DC29">
        <f t="shared" si="1"/>
        <v>0</v>
      </c>
    </row>
    <row r="30" spans="1:107" x14ac:dyDescent="0.2">
      <c r="A30">
        <f>ROW(Source!A40)</f>
        <v>40</v>
      </c>
      <c r="B30">
        <v>53286459</v>
      </c>
      <c r="C30">
        <v>53287136</v>
      </c>
      <c r="D30">
        <v>30595692</v>
      </c>
      <c r="E30">
        <v>1</v>
      </c>
      <c r="F30">
        <v>1</v>
      </c>
      <c r="G30">
        <v>30515945</v>
      </c>
      <c r="H30">
        <v>2</v>
      </c>
      <c r="I30" t="s">
        <v>495</v>
      </c>
      <c r="J30" t="s">
        <v>496</v>
      </c>
      <c r="K30" t="s">
        <v>497</v>
      </c>
      <c r="L30">
        <v>1367</v>
      </c>
      <c r="N30">
        <v>1011</v>
      </c>
      <c r="O30" t="s">
        <v>476</v>
      </c>
      <c r="P30" t="s">
        <v>476</v>
      </c>
      <c r="Q30">
        <v>1</v>
      </c>
      <c r="W30">
        <v>0</v>
      </c>
      <c r="X30">
        <v>-668768829</v>
      </c>
      <c r="Y30">
        <v>0.2</v>
      </c>
      <c r="AA30">
        <v>0</v>
      </c>
      <c r="AB30">
        <v>41.62</v>
      </c>
      <c r="AC30">
        <v>13.33</v>
      </c>
      <c r="AD30">
        <v>0</v>
      </c>
      <c r="AE30">
        <v>0</v>
      </c>
      <c r="AF30">
        <v>41.62</v>
      </c>
      <c r="AG30">
        <v>13.33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53287144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Y30*Source!I40</f>
        <v>5.1200000000000002E-2</v>
      </c>
      <c r="CY30">
        <f>AB30</f>
        <v>41.62</v>
      </c>
      <c r="CZ30">
        <f>AF30</f>
        <v>41.62</v>
      </c>
      <c r="DA30">
        <f>AJ30</f>
        <v>1</v>
      </c>
      <c r="DB30">
        <f t="shared" si="0"/>
        <v>8.32</v>
      </c>
      <c r="DC30">
        <f t="shared" si="1"/>
        <v>2.67</v>
      </c>
    </row>
    <row r="31" spans="1:107" x14ac:dyDescent="0.2">
      <c r="A31">
        <f>ROW(Source!A40)</f>
        <v>40</v>
      </c>
      <c r="B31">
        <v>53286459</v>
      </c>
      <c r="C31">
        <v>53287136</v>
      </c>
      <c r="D31">
        <v>30596103</v>
      </c>
      <c r="E31">
        <v>1</v>
      </c>
      <c r="F31">
        <v>1</v>
      </c>
      <c r="G31">
        <v>30515945</v>
      </c>
      <c r="H31">
        <v>2</v>
      </c>
      <c r="I31" t="s">
        <v>498</v>
      </c>
      <c r="J31" t="s">
        <v>499</v>
      </c>
      <c r="K31" t="s">
        <v>500</v>
      </c>
      <c r="L31">
        <v>1367</v>
      </c>
      <c r="N31">
        <v>1011</v>
      </c>
      <c r="O31" t="s">
        <v>476</v>
      </c>
      <c r="P31" t="s">
        <v>476</v>
      </c>
      <c r="Q31">
        <v>1</v>
      </c>
      <c r="W31">
        <v>0</v>
      </c>
      <c r="X31">
        <v>1280158331</v>
      </c>
      <c r="Y31">
        <v>0.4</v>
      </c>
      <c r="AA31">
        <v>0</v>
      </c>
      <c r="AB31">
        <v>0.56000000000000005</v>
      </c>
      <c r="AC31">
        <v>0.09</v>
      </c>
      <c r="AD31">
        <v>0</v>
      </c>
      <c r="AE31">
        <v>0</v>
      </c>
      <c r="AF31">
        <v>0.56000000000000005</v>
      </c>
      <c r="AG31">
        <v>0.09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0.4</v>
      </c>
      <c r="AU31" t="s">
        <v>3</v>
      </c>
      <c r="AV31">
        <v>0</v>
      </c>
      <c r="AW31">
        <v>2</v>
      </c>
      <c r="AX31">
        <v>53287145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Y31*Source!I40</f>
        <v>0.1024</v>
      </c>
      <c r="CY31">
        <f>AB31</f>
        <v>0.56000000000000005</v>
      </c>
      <c r="CZ31">
        <f>AF31</f>
        <v>0.56000000000000005</v>
      </c>
      <c r="DA31">
        <f>AJ31</f>
        <v>1</v>
      </c>
      <c r="DB31">
        <f t="shared" si="0"/>
        <v>0.22</v>
      </c>
      <c r="DC31">
        <f t="shared" si="1"/>
        <v>0.04</v>
      </c>
    </row>
    <row r="32" spans="1:107" x14ac:dyDescent="0.2">
      <c r="A32">
        <f>ROW(Source!A40)</f>
        <v>40</v>
      </c>
      <c r="B32">
        <v>53286459</v>
      </c>
      <c r="C32">
        <v>53287136</v>
      </c>
      <c r="D32">
        <v>30595410</v>
      </c>
      <c r="E32">
        <v>1</v>
      </c>
      <c r="F32">
        <v>1</v>
      </c>
      <c r="G32">
        <v>30515945</v>
      </c>
      <c r="H32">
        <v>2</v>
      </c>
      <c r="I32" t="s">
        <v>501</v>
      </c>
      <c r="J32" t="s">
        <v>502</v>
      </c>
      <c r="K32" t="s">
        <v>503</v>
      </c>
      <c r="L32">
        <v>1367</v>
      </c>
      <c r="N32">
        <v>1011</v>
      </c>
      <c r="O32" t="s">
        <v>476</v>
      </c>
      <c r="P32" t="s">
        <v>476</v>
      </c>
      <c r="Q32">
        <v>1</v>
      </c>
      <c r="W32">
        <v>0</v>
      </c>
      <c r="X32">
        <v>1022351366</v>
      </c>
      <c r="Y32">
        <v>7.0000000000000007E-2</v>
      </c>
      <c r="AA32">
        <v>0</v>
      </c>
      <c r="AB32">
        <v>106.74</v>
      </c>
      <c r="AC32">
        <v>19.2</v>
      </c>
      <c r="AD32">
        <v>0</v>
      </c>
      <c r="AE32">
        <v>0</v>
      </c>
      <c r="AF32">
        <v>106.74</v>
      </c>
      <c r="AG32">
        <v>19.2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7.0000000000000007E-2</v>
      </c>
      <c r="AU32" t="s">
        <v>3</v>
      </c>
      <c r="AV32">
        <v>0</v>
      </c>
      <c r="AW32">
        <v>2</v>
      </c>
      <c r="AX32">
        <v>53287146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Y32*Source!I40</f>
        <v>1.7920000000000002E-2</v>
      </c>
      <c r="CY32">
        <f>AB32</f>
        <v>106.74</v>
      </c>
      <c r="CZ32">
        <f>AF32</f>
        <v>106.74</v>
      </c>
      <c r="DA32">
        <f>AJ32</f>
        <v>1</v>
      </c>
      <c r="DB32">
        <f t="shared" si="0"/>
        <v>7.47</v>
      </c>
      <c r="DC32">
        <f t="shared" si="1"/>
        <v>1.34</v>
      </c>
    </row>
    <row r="33" spans="1:107" x14ac:dyDescent="0.2">
      <c r="A33">
        <f>ROW(Source!A40)</f>
        <v>40</v>
      </c>
      <c r="B33">
        <v>53286459</v>
      </c>
      <c r="C33">
        <v>53287136</v>
      </c>
      <c r="D33">
        <v>30571181</v>
      </c>
      <c r="E33">
        <v>1</v>
      </c>
      <c r="F33">
        <v>1</v>
      </c>
      <c r="G33">
        <v>30515945</v>
      </c>
      <c r="H33">
        <v>3</v>
      </c>
      <c r="I33" t="s">
        <v>504</v>
      </c>
      <c r="J33" t="s">
        <v>505</v>
      </c>
      <c r="K33" t="s">
        <v>506</v>
      </c>
      <c r="L33">
        <v>1339</v>
      </c>
      <c r="N33">
        <v>1007</v>
      </c>
      <c r="O33" t="s">
        <v>51</v>
      </c>
      <c r="P33" t="s">
        <v>51</v>
      </c>
      <c r="Q33">
        <v>1</v>
      </c>
      <c r="W33">
        <v>0</v>
      </c>
      <c r="X33">
        <v>-862991314</v>
      </c>
      <c r="Y33">
        <v>0.15</v>
      </c>
      <c r="AA33">
        <v>7.07</v>
      </c>
      <c r="AB33">
        <v>0</v>
      </c>
      <c r="AC33">
        <v>0</v>
      </c>
      <c r="AD33">
        <v>0</v>
      </c>
      <c r="AE33">
        <v>7.07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0.15</v>
      </c>
      <c r="AU33" t="s">
        <v>3</v>
      </c>
      <c r="AV33">
        <v>0</v>
      </c>
      <c r="AW33">
        <v>2</v>
      </c>
      <c r="AX33">
        <v>53287147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Y33*Source!I40</f>
        <v>3.8399999999999997E-2</v>
      </c>
      <c r="CY33">
        <f>AA33</f>
        <v>7.07</v>
      </c>
      <c r="CZ33">
        <f>AE33</f>
        <v>7.07</v>
      </c>
      <c r="DA33">
        <f>AI33</f>
        <v>1</v>
      </c>
      <c r="DB33">
        <f t="shared" ref="DB33:DB64" si="2">ROUND(ROUND(AT33*CZ33,2),6)</f>
        <v>1.06</v>
      </c>
      <c r="DC33">
        <f t="shared" ref="DC33:DC64" si="3">ROUND(ROUND(AT33*AG33,2),6)</f>
        <v>0</v>
      </c>
    </row>
    <row r="34" spans="1:107" x14ac:dyDescent="0.2">
      <c r="A34">
        <f>ROW(Source!A40)</f>
        <v>40</v>
      </c>
      <c r="B34">
        <v>53286459</v>
      </c>
      <c r="C34">
        <v>53287136</v>
      </c>
      <c r="D34">
        <v>30571214</v>
      </c>
      <c r="E34">
        <v>1</v>
      </c>
      <c r="F34">
        <v>1</v>
      </c>
      <c r="G34">
        <v>30515945</v>
      </c>
      <c r="H34">
        <v>3</v>
      </c>
      <c r="I34" t="s">
        <v>49</v>
      </c>
      <c r="J34" t="s">
        <v>52</v>
      </c>
      <c r="K34" t="s">
        <v>50</v>
      </c>
      <c r="L34">
        <v>1339</v>
      </c>
      <c r="N34">
        <v>1007</v>
      </c>
      <c r="O34" t="s">
        <v>51</v>
      </c>
      <c r="P34" t="s">
        <v>51</v>
      </c>
      <c r="Q34">
        <v>1</v>
      </c>
      <c r="W34">
        <v>0</v>
      </c>
      <c r="X34">
        <v>-328518334</v>
      </c>
      <c r="Y34">
        <v>1.1499999999999999</v>
      </c>
      <c r="AA34">
        <v>113.88</v>
      </c>
      <c r="AB34">
        <v>0</v>
      </c>
      <c r="AC34">
        <v>0</v>
      </c>
      <c r="AD34">
        <v>0</v>
      </c>
      <c r="AE34">
        <v>113.88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3</v>
      </c>
      <c r="AT34">
        <v>1.1499999999999999</v>
      </c>
      <c r="AU34" t="s">
        <v>3</v>
      </c>
      <c r="AV34">
        <v>0</v>
      </c>
      <c r="AW34">
        <v>1</v>
      </c>
      <c r="AX34">
        <v>-1</v>
      </c>
      <c r="AY34">
        <v>0</v>
      </c>
      <c r="AZ34">
        <v>0</v>
      </c>
      <c r="BA34" t="s">
        <v>3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Y34*Source!I40</f>
        <v>0.2944</v>
      </c>
      <c r="CY34">
        <f>AA34</f>
        <v>113.88</v>
      </c>
      <c r="CZ34">
        <f>AE34</f>
        <v>113.88</v>
      </c>
      <c r="DA34">
        <f>AI34</f>
        <v>1</v>
      </c>
      <c r="DB34">
        <f t="shared" si="2"/>
        <v>130.96</v>
      </c>
      <c r="DC34">
        <f t="shared" si="3"/>
        <v>0</v>
      </c>
    </row>
    <row r="35" spans="1:107" x14ac:dyDescent="0.2">
      <c r="A35">
        <f>ROW(Source!A41)</f>
        <v>41</v>
      </c>
      <c r="B35">
        <v>53286460</v>
      </c>
      <c r="C35">
        <v>53287136</v>
      </c>
      <c r="D35">
        <v>30515951</v>
      </c>
      <c r="E35">
        <v>30515945</v>
      </c>
      <c r="F35">
        <v>1</v>
      </c>
      <c r="G35">
        <v>30515945</v>
      </c>
      <c r="H35">
        <v>1</v>
      </c>
      <c r="I35" t="s">
        <v>470</v>
      </c>
      <c r="J35" t="s">
        <v>3</v>
      </c>
      <c r="K35" t="s">
        <v>471</v>
      </c>
      <c r="L35">
        <v>1191</v>
      </c>
      <c r="N35">
        <v>1013</v>
      </c>
      <c r="O35" t="s">
        <v>472</v>
      </c>
      <c r="P35" t="s">
        <v>472</v>
      </c>
      <c r="Q35">
        <v>1</v>
      </c>
      <c r="W35">
        <v>0</v>
      </c>
      <c r="X35">
        <v>476480486</v>
      </c>
      <c r="Y35">
        <v>0.85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0.85</v>
      </c>
      <c r="AU35" t="s">
        <v>3</v>
      </c>
      <c r="AV35">
        <v>1</v>
      </c>
      <c r="AW35">
        <v>2</v>
      </c>
      <c r="AX35">
        <v>53287143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Y35*Source!I41</f>
        <v>0.21759999999999999</v>
      </c>
      <c r="CY35">
        <f>AD35</f>
        <v>0</v>
      </c>
      <c r="CZ35">
        <f>AH35</f>
        <v>0</v>
      </c>
      <c r="DA35">
        <f>AL35</f>
        <v>1</v>
      </c>
      <c r="DB35">
        <f t="shared" si="2"/>
        <v>0</v>
      </c>
      <c r="DC35">
        <f t="shared" si="3"/>
        <v>0</v>
      </c>
    </row>
    <row r="36" spans="1:107" x14ac:dyDescent="0.2">
      <c r="A36">
        <f>ROW(Source!A41)</f>
        <v>41</v>
      </c>
      <c r="B36">
        <v>53286460</v>
      </c>
      <c r="C36">
        <v>53287136</v>
      </c>
      <c r="D36">
        <v>30595692</v>
      </c>
      <c r="E36">
        <v>1</v>
      </c>
      <c r="F36">
        <v>1</v>
      </c>
      <c r="G36">
        <v>30515945</v>
      </c>
      <c r="H36">
        <v>2</v>
      </c>
      <c r="I36" t="s">
        <v>495</v>
      </c>
      <c r="J36" t="s">
        <v>496</v>
      </c>
      <c r="K36" t="s">
        <v>497</v>
      </c>
      <c r="L36">
        <v>1367</v>
      </c>
      <c r="N36">
        <v>1011</v>
      </c>
      <c r="O36" t="s">
        <v>476</v>
      </c>
      <c r="P36" t="s">
        <v>476</v>
      </c>
      <c r="Q36">
        <v>1</v>
      </c>
      <c r="W36">
        <v>0</v>
      </c>
      <c r="X36">
        <v>-668768829</v>
      </c>
      <c r="Y36">
        <v>0.2</v>
      </c>
      <c r="AA36">
        <v>0</v>
      </c>
      <c r="AB36">
        <v>500.25</v>
      </c>
      <c r="AC36">
        <v>346.4</v>
      </c>
      <c r="AD36">
        <v>0</v>
      </c>
      <c r="AE36">
        <v>0</v>
      </c>
      <c r="AF36">
        <v>41.62</v>
      </c>
      <c r="AG36">
        <v>13.33</v>
      </c>
      <c r="AH36">
        <v>0</v>
      </c>
      <c r="AI36">
        <v>1</v>
      </c>
      <c r="AJ36">
        <v>11.48</v>
      </c>
      <c r="AK36">
        <v>24.82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</v>
      </c>
      <c r="AU36" t="s">
        <v>3</v>
      </c>
      <c r="AV36">
        <v>0</v>
      </c>
      <c r="AW36">
        <v>2</v>
      </c>
      <c r="AX36">
        <v>53287144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Y36*Source!I41</f>
        <v>5.1200000000000002E-2</v>
      </c>
      <c r="CY36">
        <f>AB36</f>
        <v>500.25</v>
      </c>
      <c r="CZ36">
        <f>AF36</f>
        <v>41.62</v>
      </c>
      <c r="DA36">
        <f>AJ36</f>
        <v>11.48</v>
      </c>
      <c r="DB36">
        <f t="shared" si="2"/>
        <v>8.32</v>
      </c>
      <c r="DC36">
        <f t="shared" si="3"/>
        <v>2.67</v>
      </c>
    </row>
    <row r="37" spans="1:107" x14ac:dyDescent="0.2">
      <c r="A37">
        <f>ROW(Source!A41)</f>
        <v>41</v>
      </c>
      <c r="B37">
        <v>53286460</v>
      </c>
      <c r="C37">
        <v>53287136</v>
      </c>
      <c r="D37">
        <v>30596103</v>
      </c>
      <c r="E37">
        <v>1</v>
      </c>
      <c r="F37">
        <v>1</v>
      </c>
      <c r="G37">
        <v>30515945</v>
      </c>
      <c r="H37">
        <v>2</v>
      </c>
      <c r="I37" t="s">
        <v>498</v>
      </c>
      <c r="J37" t="s">
        <v>499</v>
      </c>
      <c r="K37" t="s">
        <v>500</v>
      </c>
      <c r="L37">
        <v>1367</v>
      </c>
      <c r="N37">
        <v>1011</v>
      </c>
      <c r="O37" t="s">
        <v>476</v>
      </c>
      <c r="P37" t="s">
        <v>476</v>
      </c>
      <c r="Q37">
        <v>1</v>
      </c>
      <c r="W37">
        <v>0</v>
      </c>
      <c r="X37">
        <v>1280158331</v>
      </c>
      <c r="Y37">
        <v>0.4</v>
      </c>
      <c r="AA37">
        <v>0</v>
      </c>
      <c r="AB37">
        <v>3.97</v>
      </c>
      <c r="AC37">
        <v>2.34</v>
      </c>
      <c r="AD37">
        <v>0</v>
      </c>
      <c r="AE37">
        <v>0</v>
      </c>
      <c r="AF37">
        <v>0.56000000000000005</v>
      </c>
      <c r="AG37">
        <v>0.09</v>
      </c>
      <c r="AH37">
        <v>0</v>
      </c>
      <c r="AI37">
        <v>1</v>
      </c>
      <c r="AJ37">
        <v>6.77</v>
      </c>
      <c r="AK37">
        <v>24.82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0.4</v>
      </c>
      <c r="AU37" t="s">
        <v>3</v>
      </c>
      <c r="AV37">
        <v>0</v>
      </c>
      <c r="AW37">
        <v>2</v>
      </c>
      <c r="AX37">
        <v>53287145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Y37*Source!I41</f>
        <v>0.1024</v>
      </c>
      <c r="CY37">
        <f>AB37</f>
        <v>3.97</v>
      </c>
      <c r="CZ37">
        <f>AF37</f>
        <v>0.56000000000000005</v>
      </c>
      <c r="DA37">
        <f>AJ37</f>
        <v>6.77</v>
      </c>
      <c r="DB37">
        <f t="shared" si="2"/>
        <v>0.22</v>
      </c>
      <c r="DC37">
        <f t="shared" si="3"/>
        <v>0.04</v>
      </c>
    </row>
    <row r="38" spans="1:107" x14ac:dyDescent="0.2">
      <c r="A38">
        <f>ROW(Source!A41)</f>
        <v>41</v>
      </c>
      <c r="B38">
        <v>53286460</v>
      </c>
      <c r="C38">
        <v>53287136</v>
      </c>
      <c r="D38">
        <v>30595410</v>
      </c>
      <c r="E38">
        <v>1</v>
      </c>
      <c r="F38">
        <v>1</v>
      </c>
      <c r="G38">
        <v>30515945</v>
      </c>
      <c r="H38">
        <v>2</v>
      </c>
      <c r="I38" t="s">
        <v>501</v>
      </c>
      <c r="J38" t="s">
        <v>502</v>
      </c>
      <c r="K38" t="s">
        <v>503</v>
      </c>
      <c r="L38">
        <v>1367</v>
      </c>
      <c r="N38">
        <v>1011</v>
      </c>
      <c r="O38" t="s">
        <v>476</v>
      </c>
      <c r="P38" t="s">
        <v>476</v>
      </c>
      <c r="Q38">
        <v>1</v>
      </c>
      <c r="W38">
        <v>0</v>
      </c>
      <c r="X38">
        <v>1022351366</v>
      </c>
      <c r="Y38">
        <v>7.0000000000000007E-2</v>
      </c>
      <c r="AA38">
        <v>0</v>
      </c>
      <c r="AB38">
        <v>1262.8499999999999</v>
      </c>
      <c r="AC38">
        <v>498.94</v>
      </c>
      <c r="AD38">
        <v>0</v>
      </c>
      <c r="AE38">
        <v>0</v>
      </c>
      <c r="AF38">
        <v>106.74</v>
      </c>
      <c r="AG38">
        <v>19.2</v>
      </c>
      <c r="AH38">
        <v>0</v>
      </c>
      <c r="AI38">
        <v>1</v>
      </c>
      <c r="AJ38">
        <v>11.3</v>
      </c>
      <c r="AK38">
        <v>24.82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7.0000000000000007E-2</v>
      </c>
      <c r="AU38" t="s">
        <v>3</v>
      </c>
      <c r="AV38">
        <v>0</v>
      </c>
      <c r="AW38">
        <v>2</v>
      </c>
      <c r="AX38">
        <v>53287146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Y38*Source!I41</f>
        <v>1.7920000000000002E-2</v>
      </c>
      <c r="CY38">
        <f>AB38</f>
        <v>1262.8499999999999</v>
      </c>
      <c r="CZ38">
        <f>AF38</f>
        <v>106.74</v>
      </c>
      <c r="DA38">
        <f>AJ38</f>
        <v>11.3</v>
      </c>
      <c r="DB38">
        <f t="shared" si="2"/>
        <v>7.47</v>
      </c>
      <c r="DC38">
        <f t="shared" si="3"/>
        <v>1.34</v>
      </c>
    </row>
    <row r="39" spans="1:107" x14ac:dyDescent="0.2">
      <c r="A39">
        <f>ROW(Source!A41)</f>
        <v>41</v>
      </c>
      <c r="B39">
        <v>53286460</v>
      </c>
      <c r="C39">
        <v>53287136</v>
      </c>
      <c r="D39">
        <v>30571181</v>
      </c>
      <c r="E39">
        <v>1</v>
      </c>
      <c r="F39">
        <v>1</v>
      </c>
      <c r="G39">
        <v>30515945</v>
      </c>
      <c r="H39">
        <v>3</v>
      </c>
      <c r="I39" t="s">
        <v>504</v>
      </c>
      <c r="J39" t="s">
        <v>505</v>
      </c>
      <c r="K39" t="s">
        <v>506</v>
      </c>
      <c r="L39">
        <v>1339</v>
      </c>
      <c r="N39">
        <v>1007</v>
      </c>
      <c r="O39" t="s">
        <v>51</v>
      </c>
      <c r="P39" t="s">
        <v>51</v>
      </c>
      <c r="Q39">
        <v>1</v>
      </c>
      <c r="W39">
        <v>0</v>
      </c>
      <c r="X39">
        <v>-862991314</v>
      </c>
      <c r="Y39">
        <v>0.15</v>
      </c>
      <c r="AA39">
        <v>35.39</v>
      </c>
      <c r="AB39">
        <v>0</v>
      </c>
      <c r="AC39">
        <v>0</v>
      </c>
      <c r="AD39">
        <v>0</v>
      </c>
      <c r="AE39">
        <v>7.07</v>
      </c>
      <c r="AF39">
        <v>0</v>
      </c>
      <c r="AG39">
        <v>0</v>
      </c>
      <c r="AH39">
        <v>0</v>
      </c>
      <c r="AI39">
        <v>4.99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0.15</v>
      </c>
      <c r="AU39" t="s">
        <v>3</v>
      </c>
      <c r="AV39">
        <v>0</v>
      </c>
      <c r="AW39">
        <v>2</v>
      </c>
      <c r="AX39">
        <v>53287147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Y39*Source!I41</f>
        <v>3.8399999999999997E-2</v>
      </c>
      <c r="CY39">
        <f>AA39</f>
        <v>35.39</v>
      </c>
      <c r="CZ39">
        <f>AE39</f>
        <v>7.07</v>
      </c>
      <c r="DA39">
        <f>AI39</f>
        <v>4.99</v>
      </c>
      <c r="DB39">
        <f t="shared" si="2"/>
        <v>1.06</v>
      </c>
      <c r="DC39">
        <f t="shared" si="3"/>
        <v>0</v>
      </c>
    </row>
    <row r="40" spans="1:107" x14ac:dyDescent="0.2">
      <c r="A40">
        <f>ROW(Source!A41)</f>
        <v>41</v>
      </c>
      <c r="B40">
        <v>53286460</v>
      </c>
      <c r="C40">
        <v>53287136</v>
      </c>
      <c r="D40">
        <v>30571214</v>
      </c>
      <c r="E40">
        <v>1</v>
      </c>
      <c r="F40">
        <v>1</v>
      </c>
      <c r="G40">
        <v>30515945</v>
      </c>
      <c r="H40">
        <v>3</v>
      </c>
      <c r="I40" t="s">
        <v>49</v>
      </c>
      <c r="J40" t="s">
        <v>52</v>
      </c>
      <c r="K40" t="s">
        <v>50</v>
      </c>
      <c r="L40">
        <v>1339</v>
      </c>
      <c r="N40">
        <v>1007</v>
      </c>
      <c r="O40" t="s">
        <v>51</v>
      </c>
      <c r="P40" t="s">
        <v>51</v>
      </c>
      <c r="Q40">
        <v>1</v>
      </c>
      <c r="W40">
        <v>0</v>
      </c>
      <c r="X40">
        <v>-328518334</v>
      </c>
      <c r="Y40">
        <v>1.1499999999999999</v>
      </c>
      <c r="AA40">
        <v>1491.73</v>
      </c>
      <c r="AB40">
        <v>0</v>
      </c>
      <c r="AC40">
        <v>0</v>
      </c>
      <c r="AD40">
        <v>0</v>
      </c>
      <c r="AE40">
        <v>113.88</v>
      </c>
      <c r="AF40">
        <v>0</v>
      </c>
      <c r="AG40">
        <v>0</v>
      </c>
      <c r="AH40">
        <v>0</v>
      </c>
      <c r="AI40">
        <v>13.06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 t="s">
        <v>3</v>
      </c>
      <c r="AT40">
        <v>1.1499999999999999</v>
      </c>
      <c r="AU40" t="s">
        <v>3</v>
      </c>
      <c r="AV40">
        <v>0</v>
      </c>
      <c r="AW40">
        <v>1</v>
      </c>
      <c r="AX40">
        <v>-1</v>
      </c>
      <c r="AY40">
        <v>0</v>
      </c>
      <c r="AZ40">
        <v>0</v>
      </c>
      <c r="BA40" t="s">
        <v>3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Y40*Source!I41</f>
        <v>0.2944</v>
      </c>
      <c r="CY40">
        <f>AA40</f>
        <v>1491.73</v>
      </c>
      <c r="CZ40">
        <f>AE40</f>
        <v>113.88</v>
      </c>
      <c r="DA40">
        <f>AI40</f>
        <v>13.06</v>
      </c>
      <c r="DB40">
        <f t="shared" si="2"/>
        <v>130.96</v>
      </c>
      <c r="DC40">
        <f t="shared" si="3"/>
        <v>0</v>
      </c>
    </row>
    <row r="41" spans="1:107" x14ac:dyDescent="0.2">
      <c r="A41">
        <f>ROW(Source!A44)</f>
        <v>44</v>
      </c>
      <c r="B41">
        <v>53286459</v>
      </c>
      <c r="C41">
        <v>53287150</v>
      </c>
      <c r="D41">
        <v>30515951</v>
      </c>
      <c r="E41">
        <v>30515945</v>
      </c>
      <c r="F41">
        <v>1</v>
      </c>
      <c r="G41">
        <v>30515945</v>
      </c>
      <c r="H41">
        <v>1</v>
      </c>
      <c r="I41" t="s">
        <v>470</v>
      </c>
      <c r="J41" t="s">
        <v>3</v>
      </c>
      <c r="K41" t="s">
        <v>471</v>
      </c>
      <c r="L41">
        <v>1191</v>
      </c>
      <c r="N41">
        <v>1013</v>
      </c>
      <c r="O41" t="s">
        <v>472</v>
      </c>
      <c r="P41" t="s">
        <v>472</v>
      </c>
      <c r="Q41">
        <v>1</v>
      </c>
      <c r="W41">
        <v>0</v>
      </c>
      <c r="X41">
        <v>476480486</v>
      </c>
      <c r="Y41">
        <v>20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20</v>
      </c>
      <c r="AU41" t="s">
        <v>3</v>
      </c>
      <c r="AV41">
        <v>1</v>
      </c>
      <c r="AW41">
        <v>2</v>
      </c>
      <c r="AX41">
        <v>53287155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Y41*Source!I44</f>
        <v>4</v>
      </c>
      <c r="CY41">
        <f>AD41</f>
        <v>0</v>
      </c>
      <c r="CZ41">
        <f>AH41</f>
        <v>0</v>
      </c>
      <c r="DA41">
        <f>AL41</f>
        <v>1</v>
      </c>
      <c r="DB41">
        <f t="shared" si="2"/>
        <v>0</v>
      </c>
      <c r="DC41">
        <f t="shared" si="3"/>
        <v>0</v>
      </c>
    </row>
    <row r="42" spans="1:107" x14ac:dyDescent="0.2">
      <c r="A42">
        <f>ROW(Source!A44)</f>
        <v>44</v>
      </c>
      <c r="B42">
        <v>53286459</v>
      </c>
      <c r="C42">
        <v>53287150</v>
      </c>
      <c r="D42">
        <v>30596074</v>
      </c>
      <c r="E42">
        <v>1</v>
      </c>
      <c r="F42">
        <v>1</v>
      </c>
      <c r="G42">
        <v>30515945</v>
      </c>
      <c r="H42">
        <v>2</v>
      </c>
      <c r="I42" t="s">
        <v>507</v>
      </c>
      <c r="J42" t="s">
        <v>508</v>
      </c>
      <c r="K42" t="s">
        <v>509</v>
      </c>
      <c r="L42">
        <v>1367</v>
      </c>
      <c r="N42">
        <v>1011</v>
      </c>
      <c r="O42" t="s">
        <v>476</v>
      </c>
      <c r="P42" t="s">
        <v>476</v>
      </c>
      <c r="Q42">
        <v>1</v>
      </c>
      <c r="W42">
        <v>0</v>
      </c>
      <c r="X42">
        <v>-628430174</v>
      </c>
      <c r="Y42">
        <v>0.19</v>
      </c>
      <c r="AA42">
        <v>0</v>
      </c>
      <c r="AB42">
        <v>76.81</v>
      </c>
      <c r="AC42">
        <v>14.36</v>
      </c>
      <c r="AD42">
        <v>0</v>
      </c>
      <c r="AE42">
        <v>0</v>
      </c>
      <c r="AF42">
        <v>76.81</v>
      </c>
      <c r="AG42">
        <v>14.36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0.19</v>
      </c>
      <c r="AU42" t="s">
        <v>3</v>
      </c>
      <c r="AV42">
        <v>0</v>
      </c>
      <c r="AW42">
        <v>2</v>
      </c>
      <c r="AX42">
        <v>53287156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Y42*Source!I44</f>
        <v>3.8000000000000006E-2</v>
      </c>
      <c r="CY42">
        <f>AB42</f>
        <v>76.81</v>
      </c>
      <c r="CZ42">
        <f>AF42</f>
        <v>76.81</v>
      </c>
      <c r="DA42">
        <f>AJ42</f>
        <v>1</v>
      </c>
      <c r="DB42">
        <f t="shared" si="2"/>
        <v>14.59</v>
      </c>
      <c r="DC42">
        <f t="shared" si="3"/>
        <v>2.73</v>
      </c>
    </row>
    <row r="43" spans="1:107" x14ac:dyDescent="0.2">
      <c r="A43">
        <f>ROW(Source!A44)</f>
        <v>44</v>
      </c>
      <c r="B43">
        <v>53286459</v>
      </c>
      <c r="C43">
        <v>53287150</v>
      </c>
      <c r="D43">
        <v>30595321</v>
      </c>
      <c r="E43">
        <v>1</v>
      </c>
      <c r="F43">
        <v>1</v>
      </c>
      <c r="G43">
        <v>30515945</v>
      </c>
      <c r="H43">
        <v>2</v>
      </c>
      <c r="I43" t="s">
        <v>510</v>
      </c>
      <c r="J43" t="s">
        <v>511</v>
      </c>
      <c r="K43" t="s">
        <v>512</v>
      </c>
      <c r="L43">
        <v>1367</v>
      </c>
      <c r="N43">
        <v>1011</v>
      </c>
      <c r="O43" t="s">
        <v>476</v>
      </c>
      <c r="P43" t="s">
        <v>476</v>
      </c>
      <c r="Q43">
        <v>1</v>
      </c>
      <c r="W43">
        <v>0</v>
      </c>
      <c r="X43">
        <v>-266174272</v>
      </c>
      <c r="Y43">
        <v>0.14000000000000001</v>
      </c>
      <c r="AA43">
        <v>0</v>
      </c>
      <c r="AB43">
        <v>190.93</v>
      </c>
      <c r="AC43">
        <v>18.149999999999999</v>
      </c>
      <c r="AD43">
        <v>0</v>
      </c>
      <c r="AE43">
        <v>0</v>
      </c>
      <c r="AF43">
        <v>190.93</v>
      </c>
      <c r="AG43">
        <v>18.149999999999999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0.14000000000000001</v>
      </c>
      <c r="AU43" t="s">
        <v>3</v>
      </c>
      <c r="AV43">
        <v>0</v>
      </c>
      <c r="AW43">
        <v>2</v>
      </c>
      <c r="AX43">
        <v>53287157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Y43*Source!I44</f>
        <v>2.8000000000000004E-2</v>
      </c>
      <c r="CY43">
        <f>AB43</f>
        <v>190.93</v>
      </c>
      <c r="CZ43">
        <f>AF43</f>
        <v>190.93</v>
      </c>
      <c r="DA43">
        <f>AJ43</f>
        <v>1</v>
      </c>
      <c r="DB43">
        <f t="shared" si="2"/>
        <v>26.73</v>
      </c>
      <c r="DC43">
        <f t="shared" si="3"/>
        <v>2.54</v>
      </c>
    </row>
    <row r="44" spans="1:107" x14ac:dyDescent="0.2">
      <c r="A44">
        <f>ROW(Source!A44)</f>
        <v>44</v>
      </c>
      <c r="B44">
        <v>53286459</v>
      </c>
      <c r="C44">
        <v>53287150</v>
      </c>
      <c r="D44">
        <v>0</v>
      </c>
      <c r="E44">
        <v>0</v>
      </c>
      <c r="F44">
        <v>1</v>
      </c>
      <c r="G44">
        <v>30515945</v>
      </c>
      <c r="H44">
        <v>3</v>
      </c>
      <c r="I44" t="s">
        <v>61</v>
      </c>
      <c r="J44" t="s">
        <v>3</v>
      </c>
      <c r="K44" t="s">
        <v>62</v>
      </c>
      <c r="L44">
        <v>1371</v>
      </c>
      <c r="N44">
        <v>1013</v>
      </c>
      <c r="O44" t="s">
        <v>63</v>
      </c>
      <c r="P44" t="s">
        <v>63</v>
      </c>
      <c r="Q44">
        <v>1</v>
      </c>
      <c r="W44">
        <v>0</v>
      </c>
      <c r="X44">
        <v>581562693</v>
      </c>
      <c r="Y44">
        <v>10</v>
      </c>
      <c r="AA44">
        <v>8659.2900000000009</v>
      </c>
      <c r="AB44">
        <v>0</v>
      </c>
      <c r="AC44">
        <v>0</v>
      </c>
      <c r="AD44">
        <v>0</v>
      </c>
      <c r="AE44">
        <v>8659.2899999999991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 t="s">
        <v>3</v>
      </c>
      <c r="AT44">
        <v>10</v>
      </c>
      <c r="AU44" t="s">
        <v>3</v>
      </c>
      <c r="AV44">
        <v>0</v>
      </c>
      <c r="AW44">
        <v>1</v>
      </c>
      <c r="AX44">
        <v>-1</v>
      </c>
      <c r="AY44">
        <v>0</v>
      </c>
      <c r="AZ44">
        <v>0</v>
      </c>
      <c r="BA44" t="s">
        <v>3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Y44*Source!I44</f>
        <v>2</v>
      </c>
      <c r="CY44">
        <f>AA44</f>
        <v>8659.2900000000009</v>
      </c>
      <c r="CZ44">
        <f>AE44</f>
        <v>8659.2899999999991</v>
      </c>
      <c r="DA44">
        <f>AI44</f>
        <v>1</v>
      </c>
      <c r="DB44">
        <f t="shared" si="2"/>
        <v>86592.9</v>
      </c>
      <c r="DC44">
        <f t="shared" si="3"/>
        <v>0</v>
      </c>
    </row>
    <row r="45" spans="1:107" x14ac:dyDescent="0.2">
      <c r="A45">
        <f>ROW(Source!A45)</f>
        <v>45</v>
      </c>
      <c r="B45">
        <v>53286460</v>
      </c>
      <c r="C45">
        <v>53287150</v>
      </c>
      <c r="D45">
        <v>30515951</v>
      </c>
      <c r="E45">
        <v>30515945</v>
      </c>
      <c r="F45">
        <v>1</v>
      </c>
      <c r="G45">
        <v>30515945</v>
      </c>
      <c r="H45">
        <v>1</v>
      </c>
      <c r="I45" t="s">
        <v>470</v>
      </c>
      <c r="J45" t="s">
        <v>3</v>
      </c>
      <c r="K45" t="s">
        <v>471</v>
      </c>
      <c r="L45">
        <v>1191</v>
      </c>
      <c r="N45">
        <v>1013</v>
      </c>
      <c r="O45" t="s">
        <v>472</v>
      </c>
      <c r="P45" t="s">
        <v>472</v>
      </c>
      <c r="Q45">
        <v>1</v>
      </c>
      <c r="W45">
        <v>0</v>
      </c>
      <c r="X45">
        <v>476480486</v>
      </c>
      <c r="Y45">
        <v>20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20</v>
      </c>
      <c r="AU45" t="s">
        <v>3</v>
      </c>
      <c r="AV45">
        <v>1</v>
      </c>
      <c r="AW45">
        <v>2</v>
      </c>
      <c r="AX45">
        <v>53287155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Y45*Source!I45</f>
        <v>4</v>
      </c>
      <c r="CY45">
        <f>AD45</f>
        <v>0</v>
      </c>
      <c r="CZ45">
        <f>AH45</f>
        <v>0</v>
      </c>
      <c r="DA45">
        <f>AL45</f>
        <v>1</v>
      </c>
      <c r="DB45">
        <f t="shared" si="2"/>
        <v>0</v>
      </c>
      <c r="DC45">
        <f t="shared" si="3"/>
        <v>0</v>
      </c>
    </row>
    <row r="46" spans="1:107" x14ac:dyDescent="0.2">
      <c r="A46">
        <f>ROW(Source!A45)</f>
        <v>45</v>
      </c>
      <c r="B46">
        <v>53286460</v>
      </c>
      <c r="C46">
        <v>53287150</v>
      </c>
      <c r="D46">
        <v>30596074</v>
      </c>
      <c r="E46">
        <v>1</v>
      </c>
      <c r="F46">
        <v>1</v>
      </c>
      <c r="G46">
        <v>30515945</v>
      </c>
      <c r="H46">
        <v>2</v>
      </c>
      <c r="I46" t="s">
        <v>507</v>
      </c>
      <c r="J46" t="s">
        <v>508</v>
      </c>
      <c r="K46" t="s">
        <v>509</v>
      </c>
      <c r="L46">
        <v>1367</v>
      </c>
      <c r="N46">
        <v>1011</v>
      </c>
      <c r="O46" t="s">
        <v>476</v>
      </c>
      <c r="P46" t="s">
        <v>476</v>
      </c>
      <c r="Q46">
        <v>1</v>
      </c>
      <c r="W46">
        <v>0</v>
      </c>
      <c r="X46">
        <v>-628430174</v>
      </c>
      <c r="Y46">
        <v>0.19</v>
      </c>
      <c r="AA46">
        <v>0</v>
      </c>
      <c r="AB46">
        <v>765.6</v>
      </c>
      <c r="AC46">
        <v>373.17</v>
      </c>
      <c r="AD46">
        <v>0</v>
      </c>
      <c r="AE46">
        <v>0</v>
      </c>
      <c r="AF46">
        <v>76.81</v>
      </c>
      <c r="AG46">
        <v>14.36</v>
      </c>
      <c r="AH46">
        <v>0</v>
      </c>
      <c r="AI46">
        <v>1</v>
      </c>
      <c r="AJ46">
        <v>9.52</v>
      </c>
      <c r="AK46">
        <v>24.82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0.19</v>
      </c>
      <c r="AU46" t="s">
        <v>3</v>
      </c>
      <c r="AV46">
        <v>0</v>
      </c>
      <c r="AW46">
        <v>2</v>
      </c>
      <c r="AX46">
        <v>53287156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Y46*Source!I45</f>
        <v>3.8000000000000006E-2</v>
      </c>
      <c r="CY46">
        <f>AB46</f>
        <v>765.6</v>
      </c>
      <c r="CZ46">
        <f>AF46</f>
        <v>76.81</v>
      </c>
      <c r="DA46">
        <f>AJ46</f>
        <v>9.52</v>
      </c>
      <c r="DB46">
        <f t="shared" si="2"/>
        <v>14.59</v>
      </c>
      <c r="DC46">
        <f t="shared" si="3"/>
        <v>2.73</v>
      </c>
    </row>
    <row r="47" spans="1:107" x14ac:dyDescent="0.2">
      <c r="A47">
        <f>ROW(Source!A45)</f>
        <v>45</v>
      </c>
      <c r="B47">
        <v>53286460</v>
      </c>
      <c r="C47">
        <v>53287150</v>
      </c>
      <c r="D47">
        <v>30595321</v>
      </c>
      <c r="E47">
        <v>1</v>
      </c>
      <c r="F47">
        <v>1</v>
      </c>
      <c r="G47">
        <v>30515945</v>
      </c>
      <c r="H47">
        <v>2</v>
      </c>
      <c r="I47" t="s">
        <v>510</v>
      </c>
      <c r="J47" t="s">
        <v>511</v>
      </c>
      <c r="K47" t="s">
        <v>512</v>
      </c>
      <c r="L47">
        <v>1367</v>
      </c>
      <c r="N47">
        <v>1011</v>
      </c>
      <c r="O47" t="s">
        <v>476</v>
      </c>
      <c r="P47" t="s">
        <v>476</v>
      </c>
      <c r="Q47">
        <v>1</v>
      </c>
      <c r="W47">
        <v>0</v>
      </c>
      <c r="X47">
        <v>-266174272</v>
      </c>
      <c r="Y47">
        <v>0.14000000000000001</v>
      </c>
      <c r="AA47">
        <v>0</v>
      </c>
      <c r="AB47">
        <v>1677.19</v>
      </c>
      <c r="AC47">
        <v>471.66</v>
      </c>
      <c r="AD47">
        <v>0</v>
      </c>
      <c r="AE47">
        <v>0</v>
      </c>
      <c r="AF47">
        <v>190.93</v>
      </c>
      <c r="AG47">
        <v>18.149999999999999</v>
      </c>
      <c r="AH47">
        <v>0</v>
      </c>
      <c r="AI47">
        <v>1</v>
      </c>
      <c r="AJ47">
        <v>8.39</v>
      </c>
      <c r="AK47">
        <v>24.82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0.14000000000000001</v>
      </c>
      <c r="AU47" t="s">
        <v>3</v>
      </c>
      <c r="AV47">
        <v>0</v>
      </c>
      <c r="AW47">
        <v>2</v>
      </c>
      <c r="AX47">
        <v>53287157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Y47*Source!I45</f>
        <v>2.8000000000000004E-2</v>
      </c>
      <c r="CY47">
        <f>AB47</f>
        <v>1677.19</v>
      </c>
      <c r="CZ47">
        <f>AF47</f>
        <v>190.93</v>
      </c>
      <c r="DA47">
        <f>AJ47</f>
        <v>8.39</v>
      </c>
      <c r="DB47">
        <f t="shared" si="2"/>
        <v>26.73</v>
      </c>
      <c r="DC47">
        <f t="shared" si="3"/>
        <v>2.54</v>
      </c>
    </row>
    <row r="48" spans="1:107" x14ac:dyDescent="0.2">
      <c r="A48">
        <f>ROW(Source!A45)</f>
        <v>45</v>
      </c>
      <c r="B48">
        <v>53286460</v>
      </c>
      <c r="C48">
        <v>53287150</v>
      </c>
      <c r="D48">
        <v>0</v>
      </c>
      <c r="E48">
        <v>0</v>
      </c>
      <c r="F48">
        <v>1</v>
      </c>
      <c r="G48">
        <v>30515945</v>
      </c>
      <c r="H48">
        <v>3</v>
      </c>
      <c r="I48" t="s">
        <v>61</v>
      </c>
      <c r="J48" t="s">
        <v>3</v>
      </c>
      <c r="K48" t="s">
        <v>62</v>
      </c>
      <c r="L48">
        <v>1371</v>
      </c>
      <c r="N48">
        <v>1013</v>
      </c>
      <c r="O48" t="s">
        <v>63</v>
      </c>
      <c r="P48" t="s">
        <v>63</v>
      </c>
      <c r="Q48">
        <v>1</v>
      </c>
      <c r="W48">
        <v>0</v>
      </c>
      <c r="X48">
        <v>581562693</v>
      </c>
      <c r="Y48">
        <v>10</v>
      </c>
      <c r="AA48">
        <v>50001.34</v>
      </c>
      <c r="AB48">
        <v>0</v>
      </c>
      <c r="AC48">
        <v>0</v>
      </c>
      <c r="AD48">
        <v>0</v>
      </c>
      <c r="AE48">
        <v>8659.2899999999991</v>
      </c>
      <c r="AF48">
        <v>0</v>
      </c>
      <c r="AG48">
        <v>0</v>
      </c>
      <c r="AH48">
        <v>0</v>
      </c>
      <c r="AI48">
        <v>5.65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 t="s">
        <v>3</v>
      </c>
      <c r="AT48">
        <v>10</v>
      </c>
      <c r="AU48" t="s">
        <v>3</v>
      </c>
      <c r="AV48">
        <v>0</v>
      </c>
      <c r="AW48">
        <v>1</v>
      </c>
      <c r="AX48">
        <v>-1</v>
      </c>
      <c r="AY48">
        <v>0</v>
      </c>
      <c r="AZ48">
        <v>0</v>
      </c>
      <c r="BA48" t="s">
        <v>3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Y48*Source!I45</f>
        <v>2</v>
      </c>
      <c r="CY48">
        <f>AA48</f>
        <v>50001.34</v>
      </c>
      <c r="CZ48">
        <f>AE48</f>
        <v>8659.2899999999991</v>
      </c>
      <c r="DA48">
        <f>AI48</f>
        <v>5.65</v>
      </c>
      <c r="DB48">
        <f t="shared" si="2"/>
        <v>86592.9</v>
      </c>
      <c r="DC48">
        <f t="shared" si="3"/>
        <v>0</v>
      </c>
    </row>
    <row r="49" spans="1:107" x14ac:dyDescent="0.2">
      <c r="A49">
        <f>ROW(Source!A48)</f>
        <v>48</v>
      </c>
      <c r="B49">
        <v>53286459</v>
      </c>
      <c r="C49">
        <v>53287160</v>
      </c>
      <c r="D49">
        <v>30515951</v>
      </c>
      <c r="E49">
        <v>30515945</v>
      </c>
      <c r="F49">
        <v>1</v>
      </c>
      <c r="G49">
        <v>30515945</v>
      </c>
      <c r="H49">
        <v>1</v>
      </c>
      <c r="I49" t="s">
        <v>470</v>
      </c>
      <c r="J49" t="s">
        <v>3</v>
      </c>
      <c r="K49" t="s">
        <v>471</v>
      </c>
      <c r="L49">
        <v>1191</v>
      </c>
      <c r="N49">
        <v>1013</v>
      </c>
      <c r="O49" t="s">
        <v>472</v>
      </c>
      <c r="P49" t="s">
        <v>472</v>
      </c>
      <c r="Q49">
        <v>1</v>
      </c>
      <c r="W49">
        <v>0</v>
      </c>
      <c r="X49">
        <v>476480486</v>
      </c>
      <c r="Y49">
        <v>1.48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1.48</v>
      </c>
      <c r="AU49" t="s">
        <v>3</v>
      </c>
      <c r="AV49">
        <v>1</v>
      </c>
      <c r="AW49">
        <v>2</v>
      </c>
      <c r="AX49">
        <v>53287165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Y49*Source!I48</f>
        <v>3.7888000000000002</v>
      </c>
      <c r="CY49">
        <f>AD49</f>
        <v>0</v>
      </c>
      <c r="CZ49">
        <f>AH49</f>
        <v>0</v>
      </c>
      <c r="DA49">
        <f>AL49</f>
        <v>1</v>
      </c>
      <c r="DB49">
        <f t="shared" si="2"/>
        <v>0</v>
      </c>
      <c r="DC49">
        <f t="shared" si="3"/>
        <v>0</v>
      </c>
    </row>
    <row r="50" spans="1:107" x14ac:dyDescent="0.2">
      <c r="A50">
        <f>ROW(Source!A48)</f>
        <v>48</v>
      </c>
      <c r="B50">
        <v>53286459</v>
      </c>
      <c r="C50">
        <v>53287160</v>
      </c>
      <c r="D50">
        <v>30596079</v>
      </c>
      <c r="E50">
        <v>1</v>
      </c>
      <c r="F50">
        <v>1</v>
      </c>
      <c r="G50">
        <v>30515945</v>
      </c>
      <c r="H50">
        <v>2</v>
      </c>
      <c r="I50" t="s">
        <v>513</v>
      </c>
      <c r="J50" t="s">
        <v>514</v>
      </c>
      <c r="K50" t="s">
        <v>515</v>
      </c>
      <c r="L50">
        <v>1367</v>
      </c>
      <c r="N50">
        <v>1011</v>
      </c>
      <c r="O50" t="s">
        <v>476</v>
      </c>
      <c r="P50" t="s">
        <v>476</v>
      </c>
      <c r="Q50">
        <v>1</v>
      </c>
      <c r="W50">
        <v>0</v>
      </c>
      <c r="X50">
        <v>-1464643382</v>
      </c>
      <c r="Y50">
        <v>0.23</v>
      </c>
      <c r="AA50">
        <v>0</v>
      </c>
      <c r="AB50">
        <v>113.73</v>
      </c>
      <c r="AC50">
        <v>15.23</v>
      </c>
      <c r="AD50">
        <v>0</v>
      </c>
      <c r="AE50">
        <v>0</v>
      </c>
      <c r="AF50">
        <v>113.73</v>
      </c>
      <c r="AG50">
        <v>15.23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0.23</v>
      </c>
      <c r="AU50" t="s">
        <v>3</v>
      </c>
      <c r="AV50">
        <v>0</v>
      </c>
      <c r="AW50">
        <v>2</v>
      </c>
      <c r="AX50">
        <v>53287166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Y50*Source!I48</f>
        <v>0.58879999999999999</v>
      </c>
      <c r="CY50">
        <f>AB50</f>
        <v>113.73</v>
      </c>
      <c r="CZ50">
        <f>AF50</f>
        <v>113.73</v>
      </c>
      <c r="DA50">
        <f>AJ50</f>
        <v>1</v>
      </c>
      <c r="DB50">
        <f t="shared" si="2"/>
        <v>26.16</v>
      </c>
      <c r="DC50">
        <f t="shared" si="3"/>
        <v>3.5</v>
      </c>
    </row>
    <row r="51" spans="1:107" x14ac:dyDescent="0.2">
      <c r="A51">
        <f>ROW(Source!A48)</f>
        <v>48</v>
      </c>
      <c r="B51">
        <v>53286459</v>
      </c>
      <c r="C51">
        <v>53287160</v>
      </c>
      <c r="D51">
        <v>30595605</v>
      </c>
      <c r="E51">
        <v>1</v>
      </c>
      <c r="F51">
        <v>1</v>
      </c>
      <c r="G51">
        <v>30515945</v>
      </c>
      <c r="H51">
        <v>2</v>
      </c>
      <c r="I51" t="s">
        <v>516</v>
      </c>
      <c r="J51" t="s">
        <v>517</v>
      </c>
      <c r="K51" t="s">
        <v>518</v>
      </c>
      <c r="L51">
        <v>1367</v>
      </c>
      <c r="N51">
        <v>1011</v>
      </c>
      <c r="O51" t="s">
        <v>476</v>
      </c>
      <c r="P51" t="s">
        <v>476</v>
      </c>
      <c r="Q51">
        <v>1</v>
      </c>
      <c r="W51">
        <v>0</v>
      </c>
      <c r="X51">
        <v>1059521099</v>
      </c>
      <c r="Y51">
        <v>0.21</v>
      </c>
      <c r="AA51">
        <v>0</v>
      </c>
      <c r="AB51">
        <v>2.06</v>
      </c>
      <c r="AC51">
        <v>0.09</v>
      </c>
      <c r="AD51">
        <v>0</v>
      </c>
      <c r="AE51">
        <v>0</v>
      </c>
      <c r="AF51">
        <v>2.06</v>
      </c>
      <c r="AG51">
        <v>0.09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0.21</v>
      </c>
      <c r="AU51" t="s">
        <v>3</v>
      </c>
      <c r="AV51">
        <v>0</v>
      </c>
      <c r="AW51">
        <v>2</v>
      </c>
      <c r="AX51">
        <v>53287167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Y51*Source!I48</f>
        <v>0.53759999999999997</v>
      </c>
      <c r="CY51">
        <f>AB51</f>
        <v>2.06</v>
      </c>
      <c r="CZ51">
        <f>AF51</f>
        <v>2.06</v>
      </c>
      <c r="DA51">
        <f>AJ51</f>
        <v>1</v>
      </c>
      <c r="DB51">
        <f t="shared" si="2"/>
        <v>0.43</v>
      </c>
      <c r="DC51">
        <f t="shared" si="3"/>
        <v>0.02</v>
      </c>
    </row>
    <row r="52" spans="1:107" x14ac:dyDescent="0.2">
      <c r="A52">
        <f>ROW(Source!A48)</f>
        <v>48</v>
      </c>
      <c r="B52">
        <v>53286459</v>
      </c>
      <c r="C52">
        <v>53287160</v>
      </c>
      <c r="D52">
        <v>30589582</v>
      </c>
      <c r="E52">
        <v>1</v>
      </c>
      <c r="F52">
        <v>1</v>
      </c>
      <c r="G52">
        <v>30515945</v>
      </c>
      <c r="H52">
        <v>3</v>
      </c>
      <c r="I52" t="s">
        <v>74</v>
      </c>
      <c r="J52" t="s">
        <v>76</v>
      </c>
      <c r="K52" t="s">
        <v>75</v>
      </c>
      <c r="L52">
        <v>1339</v>
      </c>
      <c r="N52">
        <v>1007</v>
      </c>
      <c r="O52" t="s">
        <v>51</v>
      </c>
      <c r="P52" t="s">
        <v>51</v>
      </c>
      <c r="Q52">
        <v>1</v>
      </c>
      <c r="W52">
        <v>0</v>
      </c>
      <c r="X52">
        <v>-836286109</v>
      </c>
      <c r="Y52">
        <v>1.02</v>
      </c>
      <c r="AA52">
        <v>631.54</v>
      </c>
      <c r="AB52">
        <v>0</v>
      </c>
      <c r="AC52">
        <v>0</v>
      </c>
      <c r="AD52">
        <v>0</v>
      </c>
      <c r="AE52">
        <v>631.54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 t="s">
        <v>3</v>
      </c>
      <c r="AT52">
        <v>1.02</v>
      </c>
      <c r="AU52" t="s">
        <v>3</v>
      </c>
      <c r="AV52">
        <v>0</v>
      </c>
      <c r="AW52">
        <v>1</v>
      </c>
      <c r="AX52">
        <v>-1</v>
      </c>
      <c r="AY52">
        <v>0</v>
      </c>
      <c r="AZ52">
        <v>0</v>
      </c>
      <c r="BA52" t="s">
        <v>3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Y52*Source!I48</f>
        <v>2.6112000000000002</v>
      </c>
      <c r="CY52">
        <f>AA52</f>
        <v>631.54</v>
      </c>
      <c r="CZ52">
        <f>AE52</f>
        <v>631.54</v>
      </c>
      <c r="DA52">
        <f>AI52</f>
        <v>1</v>
      </c>
      <c r="DB52">
        <f t="shared" si="2"/>
        <v>644.16999999999996</v>
      </c>
      <c r="DC52">
        <f t="shared" si="3"/>
        <v>0</v>
      </c>
    </row>
    <row r="53" spans="1:107" x14ac:dyDescent="0.2">
      <c r="A53">
        <f>ROW(Source!A49)</f>
        <v>49</v>
      </c>
      <c r="B53">
        <v>53286460</v>
      </c>
      <c r="C53">
        <v>53287160</v>
      </c>
      <c r="D53">
        <v>30515951</v>
      </c>
      <c r="E53">
        <v>30515945</v>
      </c>
      <c r="F53">
        <v>1</v>
      </c>
      <c r="G53">
        <v>30515945</v>
      </c>
      <c r="H53">
        <v>1</v>
      </c>
      <c r="I53" t="s">
        <v>470</v>
      </c>
      <c r="J53" t="s">
        <v>3</v>
      </c>
      <c r="K53" t="s">
        <v>471</v>
      </c>
      <c r="L53">
        <v>1191</v>
      </c>
      <c r="N53">
        <v>1013</v>
      </c>
      <c r="O53" t="s">
        <v>472</v>
      </c>
      <c r="P53" t="s">
        <v>472</v>
      </c>
      <c r="Q53">
        <v>1</v>
      </c>
      <c r="W53">
        <v>0</v>
      </c>
      <c r="X53">
        <v>476480486</v>
      </c>
      <c r="Y53">
        <v>1.48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1.48</v>
      </c>
      <c r="AU53" t="s">
        <v>3</v>
      </c>
      <c r="AV53">
        <v>1</v>
      </c>
      <c r="AW53">
        <v>2</v>
      </c>
      <c r="AX53">
        <v>53287165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Y53*Source!I49</f>
        <v>3.7888000000000002</v>
      </c>
      <c r="CY53">
        <f>AD53</f>
        <v>0</v>
      </c>
      <c r="CZ53">
        <f>AH53</f>
        <v>0</v>
      </c>
      <c r="DA53">
        <f>AL53</f>
        <v>1</v>
      </c>
      <c r="DB53">
        <f t="shared" si="2"/>
        <v>0</v>
      </c>
      <c r="DC53">
        <f t="shared" si="3"/>
        <v>0</v>
      </c>
    </row>
    <row r="54" spans="1:107" x14ac:dyDescent="0.2">
      <c r="A54">
        <f>ROW(Source!A49)</f>
        <v>49</v>
      </c>
      <c r="B54">
        <v>53286460</v>
      </c>
      <c r="C54">
        <v>53287160</v>
      </c>
      <c r="D54">
        <v>30596079</v>
      </c>
      <c r="E54">
        <v>1</v>
      </c>
      <c r="F54">
        <v>1</v>
      </c>
      <c r="G54">
        <v>30515945</v>
      </c>
      <c r="H54">
        <v>2</v>
      </c>
      <c r="I54" t="s">
        <v>513</v>
      </c>
      <c r="J54" t="s">
        <v>514</v>
      </c>
      <c r="K54" t="s">
        <v>515</v>
      </c>
      <c r="L54">
        <v>1367</v>
      </c>
      <c r="N54">
        <v>1011</v>
      </c>
      <c r="O54" t="s">
        <v>476</v>
      </c>
      <c r="P54" t="s">
        <v>476</v>
      </c>
      <c r="Q54">
        <v>1</v>
      </c>
      <c r="W54">
        <v>0</v>
      </c>
      <c r="X54">
        <v>-1464643382</v>
      </c>
      <c r="Y54">
        <v>0.23</v>
      </c>
      <c r="AA54">
        <v>0</v>
      </c>
      <c r="AB54">
        <v>1101.49</v>
      </c>
      <c r="AC54">
        <v>410.9</v>
      </c>
      <c r="AD54">
        <v>0</v>
      </c>
      <c r="AE54">
        <v>0</v>
      </c>
      <c r="AF54">
        <v>113.73</v>
      </c>
      <c r="AG54">
        <v>15.23</v>
      </c>
      <c r="AH54">
        <v>0</v>
      </c>
      <c r="AI54">
        <v>1</v>
      </c>
      <c r="AJ54">
        <v>8.91</v>
      </c>
      <c r="AK54">
        <v>24.82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0.23</v>
      </c>
      <c r="AU54" t="s">
        <v>3</v>
      </c>
      <c r="AV54">
        <v>0</v>
      </c>
      <c r="AW54">
        <v>2</v>
      </c>
      <c r="AX54">
        <v>53287166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Y54*Source!I49</f>
        <v>0.58879999999999999</v>
      </c>
      <c r="CY54">
        <f>AB54</f>
        <v>1101.49</v>
      </c>
      <c r="CZ54">
        <f>AF54</f>
        <v>113.73</v>
      </c>
      <c r="DA54">
        <f>AJ54</f>
        <v>8.91</v>
      </c>
      <c r="DB54">
        <f t="shared" si="2"/>
        <v>26.16</v>
      </c>
      <c r="DC54">
        <f t="shared" si="3"/>
        <v>3.5</v>
      </c>
    </row>
    <row r="55" spans="1:107" x14ac:dyDescent="0.2">
      <c r="A55">
        <f>ROW(Source!A49)</f>
        <v>49</v>
      </c>
      <c r="B55">
        <v>53286460</v>
      </c>
      <c r="C55">
        <v>53287160</v>
      </c>
      <c r="D55">
        <v>30595605</v>
      </c>
      <c r="E55">
        <v>1</v>
      </c>
      <c r="F55">
        <v>1</v>
      </c>
      <c r="G55">
        <v>30515945</v>
      </c>
      <c r="H55">
        <v>2</v>
      </c>
      <c r="I55" t="s">
        <v>516</v>
      </c>
      <c r="J55" t="s">
        <v>517</v>
      </c>
      <c r="K55" t="s">
        <v>518</v>
      </c>
      <c r="L55">
        <v>1367</v>
      </c>
      <c r="N55">
        <v>1011</v>
      </c>
      <c r="O55" t="s">
        <v>476</v>
      </c>
      <c r="P55" t="s">
        <v>476</v>
      </c>
      <c r="Q55">
        <v>1</v>
      </c>
      <c r="W55">
        <v>0</v>
      </c>
      <c r="X55">
        <v>1059521099</v>
      </c>
      <c r="Y55">
        <v>0.21</v>
      </c>
      <c r="AA55">
        <v>0</v>
      </c>
      <c r="AB55">
        <v>10.95</v>
      </c>
      <c r="AC55">
        <v>2.4300000000000002</v>
      </c>
      <c r="AD55">
        <v>0</v>
      </c>
      <c r="AE55">
        <v>0</v>
      </c>
      <c r="AF55">
        <v>2.06</v>
      </c>
      <c r="AG55">
        <v>0.09</v>
      </c>
      <c r="AH55">
        <v>0</v>
      </c>
      <c r="AI55">
        <v>1</v>
      </c>
      <c r="AJ55">
        <v>4.8899999999999997</v>
      </c>
      <c r="AK55">
        <v>24.82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0.21</v>
      </c>
      <c r="AU55" t="s">
        <v>3</v>
      </c>
      <c r="AV55">
        <v>0</v>
      </c>
      <c r="AW55">
        <v>2</v>
      </c>
      <c r="AX55">
        <v>53287167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Y55*Source!I49</f>
        <v>0.53759999999999997</v>
      </c>
      <c r="CY55">
        <f>AB55</f>
        <v>10.95</v>
      </c>
      <c r="CZ55">
        <f>AF55</f>
        <v>2.06</v>
      </c>
      <c r="DA55">
        <f>AJ55</f>
        <v>4.8899999999999997</v>
      </c>
      <c r="DB55">
        <f t="shared" si="2"/>
        <v>0.43</v>
      </c>
      <c r="DC55">
        <f t="shared" si="3"/>
        <v>0.02</v>
      </c>
    </row>
    <row r="56" spans="1:107" x14ac:dyDescent="0.2">
      <c r="A56">
        <f>ROW(Source!A49)</f>
        <v>49</v>
      </c>
      <c r="B56">
        <v>53286460</v>
      </c>
      <c r="C56">
        <v>53287160</v>
      </c>
      <c r="D56">
        <v>30589582</v>
      </c>
      <c r="E56">
        <v>1</v>
      </c>
      <c r="F56">
        <v>1</v>
      </c>
      <c r="G56">
        <v>30515945</v>
      </c>
      <c r="H56">
        <v>3</v>
      </c>
      <c r="I56" t="s">
        <v>74</v>
      </c>
      <c r="J56" t="s">
        <v>76</v>
      </c>
      <c r="K56" t="s">
        <v>75</v>
      </c>
      <c r="L56">
        <v>1339</v>
      </c>
      <c r="N56">
        <v>1007</v>
      </c>
      <c r="O56" t="s">
        <v>51</v>
      </c>
      <c r="P56" t="s">
        <v>51</v>
      </c>
      <c r="Q56">
        <v>1</v>
      </c>
      <c r="W56">
        <v>0</v>
      </c>
      <c r="X56">
        <v>-836286109</v>
      </c>
      <c r="Y56">
        <v>1.02</v>
      </c>
      <c r="AA56">
        <v>3902.92</v>
      </c>
      <c r="AB56">
        <v>0</v>
      </c>
      <c r="AC56">
        <v>0</v>
      </c>
      <c r="AD56">
        <v>0</v>
      </c>
      <c r="AE56">
        <v>631.54</v>
      </c>
      <c r="AF56">
        <v>0</v>
      </c>
      <c r="AG56">
        <v>0</v>
      </c>
      <c r="AH56">
        <v>0</v>
      </c>
      <c r="AI56">
        <v>6.18</v>
      </c>
      <c r="AJ56">
        <v>1</v>
      </c>
      <c r="AK56">
        <v>1</v>
      </c>
      <c r="AL56">
        <v>1</v>
      </c>
      <c r="AN56">
        <v>0</v>
      </c>
      <c r="AO56">
        <v>0</v>
      </c>
      <c r="AP56">
        <v>0</v>
      </c>
      <c r="AQ56">
        <v>0</v>
      </c>
      <c r="AR56">
        <v>0</v>
      </c>
      <c r="AS56" t="s">
        <v>3</v>
      </c>
      <c r="AT56">
        <v>1.02</v>
      </c>
      <c r="AU56" t="s">
        <v>3</v>
      </c>
      <c r="AV56">
        <v>0</v>
      </c>
      <c r="AW56">
        <v>1</v>
      </c>
      <c r="AX56">
        <v>-1</v>
      </c>
      <c r="AY56">
        <v>0</v>
      </c>
      <c r="AZ56">
        <v>0</v>
      </c>
      <c r="BA56" t="s">
        <v>3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Y56*Source!I49</f>
        <v>2.6112000000000002</v>
      </c>
      <c r="CY56">
        <f>AA56</f>
        <v>3902.92</v>
      </c>
      <c r="CZ56">
        <f>AE56</f>
        <v>631.54</v>
      </c>
      <c r="DA56">
        <f>AI56</f>
        <v>6.18</v>
      </c>
      <c r="DB56">
        <f t="shared" si="2"/>
        <v>644.16999999999996</v>
      </c>
      <c r="DC56">
        <f t="shared" si="3"/>
        <v>0</v>
      </c>
    </row>
    <row r="57" spans="1:107" x14ac:dyDescent="0.2">
      <c r="A57">
        <f>ROW(Source!A52)</f>
        <v>52</v>
      </c>
      <c r="B57">
        <v>53286459</v>
      </c>
      <c r="C57">
        <v>53287170</v>
      </c>
      <c r="D57">
        <v>30515951</v>
      </c>
      <c r="E57">
        <v>30515945</v>
      </c>
      <c r="F57">
        <v>1</v>
      </c>
      <c r="G57">
        <v>30515945</v>
      </c>
      <c r="H57">
        <v>1</v>
      </c>
      <c r="I57" t="s">
        <v>470</v>
      </c>
      <c r="J57" t="s">
        <v>3</v>
      </c>
      <c r="K57" t="s">
        <v>471</v>
      </c>
      <c r="L57">
        <v>1191</v>
      </c>
      <c r="N57">
        <v>1013</v>
      </c>
      <c r="O57" t="s">
        <v>472</v>
      </c>
      <c r="P57" t="s">
        <v>472</v>
      </c>
      <c r="Q57">
        <v>1</v>
      </c>
      <c r="W57">
        <v>0</v>
      </c>
      <c r="X57">
        <v>476480486</v>
      </c>
      <c r="Y57">
        <v>3.77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3.77</v>
      </c>
      <c r="AU57" t="s">
        <v>3</v>
      </c>
      <c r="AV57">
        <v>1</v>
      </c>
      <c r="AW57">
        <v>2</v>
      </c>
      <c r="AX57">
        <v>53287176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Y57*Source!I52</f>
        <v>7.54</v>
      </c>
      <c r="CY57">
        <f>AD57</f>
        <v>0</v>
      </c>
      <c r="CZ57">
        <f>AH57</f>
        <v>0</v>
      </c>
      <c r="DA57">
        <f>AL57</f>
        <v>1</v>
      </c>
      <c r="DB57">
        <f t="shared" si="2"/>
        <v>0</v>
      </c>
      <c r="DC57">
        <f t="shared" si="3"/>
        <v>0</v>
      </c>
    </row>
    <row r="58" spans="1:107" x14ac:dyDescent="0.2">
      <c r="A58">
        <f>ROW(Source!A52)</f>
        <v>52</v>
      </c>
      <c r="B58">
        <v>53286459</v>
      </c>
      <c r="C58">
        <v>53287170</v>
      </c>
      <c r="D58">
        <v>30596084</v>
      </c>
      <c r="E58">
        <v>1</v>
      </c>
      <c r="F58">
        <v>1</v>
      </c>
      <c r="G58">
        <v>30515945</v>
      </c>
      <c r="H58">
        <v>2</v>
      </c>
      <c r="I58" t="s">
        <v>519</v>
      </c>
      <c r="J58" t="s">
        <v>520</v>
      </c>
      <c r="K58" t="s">
        <v>521</v>
      </c>
      <c r="L58">
        <v>1367</v>
      </c>
      <c r="N58">
        <v>1011</v>
      </c>
      <c r="O58" t="s">
        <v>476</v>
      </c>
      <c r="P58" t="s">
        <v>476</v>
      </c>
      <c r="Q58">
        <v>1</v>
      </c>
      <c r="W58">
        <v>0</v>
      </c>
      <c r="X58">
        <v>-1546953749</v>
      </c>
      <c r="Y58">
        <v>0.03</v>
      </c>
      <c r="AA58">
        <v>0</v>
      </c>
      <c r="AB58">
        <v>93.04</v>
      </c>
      <c r="AC58">
        <v>17.55</v>
      </c>
      <c r="AD58">
        <v>0</v>
      </c>
      <c r="AE58">
        <v>0</v>
      </c>
      <c r="AF58">
        <v>93.04</v>
      </c>
      <c r="AG58">
        <v>17.55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0.03</v>
      </c>
      <c r="AU58" t="s">
        <v>3</v>
      </c>
      <c r="AV58">
        <v>0</v>
      </c>
      <c r="AW58">
        <v>2</v>
      </c>
      <c r="AX58">
        <v>53287177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Y58*Source!I52</f>
        <v>0.06</v>
      </c>
      <c r="CY58">
        <f>AB58</f>
        <v>93.04</v>
      </c>
      <c r="CZ58">
        <f>AF58</f>
        <v>93.04</v>
      </c>
      <c r="DA58">
        <f>AJ58</f>
        <v>1</v>
      </c>
      <c r="DB58">
        <f t="shared" si="2"/>
        <v>2.79</v>
      </c>
      <c r="DC58">
        <f t="shared" si="3"/>
        <v>0.53</v>
      </c>
    </row>
    <row r="59" spans="1:107" x14ac:dyDescent="0.2">
      <c r="A59">
        <f>ROW(Source!A52)</f>
        <v>52</v>
      </c>
      <c r="B59">
        <v>53286459</v>
      </c>
      <c r="C59">
        <v>53287170</v>
      </c>
      <c r="D59">
        <v>30596070</v>
      </c>
      <c r="E59">
        <v>1</v>
      </c>
      <c r="F59">
        <v>1</v>
      </c>
      <c r="G59">
        <v>30515945</v>
      </c>
      <c r="H59">
        <v>2</v>
      </c>
      <c r="I59" t="s">
        <v>522</v>
      </c>
      <c r="J59" t="s">
        <v>523</v>
      </c>
      <c r="K59" t="s">
        <v>524</v>
      </c>
      <c r="L59">
        <v>1367</v>
      </c>
      <c r="N59">
        <v>1011</v>
      </c>
      <c r="O59" t="s">
        <v>476</v>
      </c>
      <c r="P59" t="s">
        <v>476</v>
      </c>
      <c r="Q59">
        <v>1</v>
      </c>
      <c r="W59">
        <v>0</v>
      </c>
      <c r="X59">
        <v>1702445989</v>
      </c>
      <c r="Y59">
        <v>0.03</v>
      </c>
      <c r="AA59">
        <v>0</v>
      </c>
      <c r="AB59">
        <v>10.76</v>
      </c>
      <c r="AC59">
        <v>0.84</v>
      </c>
      <c r="AD59">
        <v>0</v>
      </c>
      <c r="AE59">
        <v>0</v>
      </c>
      <c r="AF59">
        <v>10.76</v>
      </c>
      <c r="AG59">
        <v>0.84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0.03</v>
      </c>
      <c r="AU59" t="s">
        <v>3</v>
      </c>
      <c r="AV59">
        <v>0</v>
      </c>
      <c r="AW59">
        <v>2</v>
      </c>
      <c r="AX59">
        <v>53287178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Y59*Source!I52</f>
        <v>0.06</v>
      </c>
      <c r="CY59">
        <f>AB59</f>
        <v>10.76</v>
      </c>
      <c r="CZ59">
        <f>AF59</f>
        <v>10.76</v>
      </c>
      <c r="DA59">
        <f>AJ59</f>
        <v>1</v>
      </c>
      <c r="DB59">
        <f t="shared" si="2"/>
        <v>0.32</v>
      </c>
      <c r="DC59">
        <f t="shared" si="3"/>
        <v>0.03</v>
      </c>
    </row>
    <row r="60" spans="1:107" x14ac:dyDescent="0.2">
      <c r="A60">
        <f>ROW(Source!A52)</f>
        <v>52</v>
      </c>
      <c r="B60">
        <v>53286459</v>
      </c>
      <c r="C60">
        <v>53287170</v>
      </c>
      <c r="D60">
        <v>30595321</v>
      </c>
      <c r="E60">
        <v>1</v>
      </c>
      <c r="F60">
        <v>1</v>
      </c>
      <c r="G60">
        <v>30515945</v>
      </c>
      <c r="H60">
        <v>2</v>
      </c>
      <c r="I60" t="s">
        <v>510</v>
      </c>
      <c r="J60" t="s">
        <v>511</v>
      </c>
      <c r="K60" t="s">
        <v>512</v>
      </c>
      <c r="L60">
        <v>1367</v>
      </c>
      <c r="N60">
        <v>1011</v>
      </c>
      <c r="O60" t="s">
        <v>476</v>
      </c>
      <c r="P60" t="s">
        <v>476</v>
      </c>
      <c r="Q60">
        <v>1</v>
      </c>
      <c r="W60">
        <v>0</v>
      </c>
      <c r="X60">
        <v>-266174272</v>
      </c>
      <c r="Y60">
        <v>0.09</v>
      </c>
      <c r="AA60">
        <v>0</v>
      </c>
      <c r="AB60">
        <v>190.93</v>
      </c>
      <c r="AC60">
        <v>18.149999999999999</v>
      </c>
      <c r="AD60">
        <v>0</v>
      </c>
      <c r="AE60">
        <v>0</v>
      </c>
      <c r="AF60">
        <v>190.93</v>
      </c>
      <c r="AG60">
        <v>18.149999999999999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0.09</v>
      </c>
      <c r="AU60" t="s">
        <v>3</v>
      </c>
      <c r="AV60">
        <v>0</v>
      </c>
      <c r="AW60">
        <v>2</v>
      </c>
      <c r="AX60">
        <v>53287179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Y60*Source!I52</f>
        <v>0.18</v>
      </c>
      <c r="CY60">
        <f>AB60</f>
        <v>190.93</v>
      </c>
      <c r="CZ60">
        <f>AF60</f>
        <v>190.93</v>
      </c>
      <c r="DA60">
        <f>AJ60</f>
        <v>1</v>
      </c>
      <c r="DB60">
        <f t="shared" si="2"/>
        <v>17.18</v>
      </c>
      <c r="DC60">
        <f t="shared" si="3"/>
        <v>1.63</v>
      </c>
    </row>
    <row r="61" spans="1:107" x14ac:dyDescent="0.2">
      <c r="A61">
        <f>ROW(Source!A52)</f>
        <v>52</v>
      </c>
      <c r="B61">
        <v>53286459</v>
      </c>
      <c r="C61">
        <v>53287170</v>
      </c>
      <c r="D61">
        <v>0</v>
      </c>
      <c r="E61">
        <v>0</v>
      </c>
      <c r="F61">
        <v>1</v>
      </c>
      <c r="G61">
        <v>30515945</v>
      </c>
      <c r="H61">
        <v>3</v>
      </c>
      <c r="I61" t="s">
        <v>61</v>
      </c>
      <c r="J61" t="s">
        <v>3</v>
      </c>
      <c r="K61" t="s">
        <v>85</v>
      </c>
      <c r="L61">
        <v>1371</v>
      </c>
      <c r="N61">
        <v>1013</v>
      </c>
      <c r="O61" t="s">
        <v>63</v>
      </c>
      <c r="P61" t="s">
        <v>63</v>
      </c>
      <c r="Q61">
        <v>1</v>
      </c>
      <c r="W61">
        <v>0</v>
      </c>
      <c r="X61">
        <v>-664818374</v>
      </c>
      <c r="Y61">
        <v>1</v>
      </c>
      <c r="AA61">
        <v>40040.11</v>
      </c>
      <c r="AB61">
        <v>0</v>
      </c>
      <c r="AC61">
        <v>0</v>
      </c>
      <c r="AD61">
        <v>0</v>
      </c>
      <c r="AE61">
        <v>40040.11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3</v>
      </c>
      <c r="AT61">
        <v>1</v>
      </c>
      <c r="AU61" t="s">
        <v>3</v>
      </c>
      <c r="AV61">
        <v>0</v>
      </c>
      <c r="AW61">
        <v>1</v>
      </c>
      <c r="AX61">
        <v>-1</v>
      </c>
      <c r="AY61">
        <v>0</v>
      </c>
      <c r="AZ61">
        <v>0</v>
      </c>
      <c r="BA61" t="s">
        <v>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Y61*Source!I52</f>
        <v>2</v>
      </c>
      <c r="CY61">
        <f>AA61</f>
        <v>40040.11</v>
      </c>
      <c r="CZ61">
        <f>AE61</f>
        <v>40040.11</v>
      </c>
      <c r="DA61">
        <f>AI61</f>
        <v>1</v>
      </c>
      <c r="DB61">
        <f t="shared" si="2"/>
        <v>40040.11</v>
      </c>
      <c r="DC61">
        <f t="shared" si="3"/>
        <v>0</v>
      </c>
    </row>
    <row r="62" spans="1:107" x14ac:dyDescent="0.2">
      <c r="A62">
        <f>ROW(Source!A53)</f>
        <v>53</v>
      </c>
      <c r="B62">
        <v>53286460</v>
      </c>
      <c r="C62">
        <v>53287170</v>
      </c>
      <c r="D62">
        <v>30515951</v>
      </c>
      <c r="E62">
        <v>30515945</v>
      </c>
      <c r="F62">
        <v>1</v>
      </c>
      <c r="G62">
        <v>30515945</v>
      </c>
      <c r="H62">
        <v>1</v>
      </c>
      <c r="I62" t="s">
        <v>470</v>
      </c>
      <c r="J62" t="s">
        <v>3</v>
      </c>
      <c r="K62" t="s">
        <v>471</v>
      </c>
      <c r="L62">
        <v>1191</v>
      </c>
      <c r="N62">
        <v>1013</v>
      </c>
      <c r="O62" t="s">
        <v>472</v>
      </c>
      <c r="P62" t="s">
        <v>472</v>
      </c>
      <c r="Q62">
        <v>1</v>
      </c>
      <c r="W62">
        <v>0</v>
      </c>
      <c r="X62">
        <v>476480486</v>
      </c>
      <c r="Y62">
        <v>3.77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3.77</v>
      </c>
      <c r="AU62" t="s">
        <v>3</v>
      </c>
      <c r="AV62">
        <v>1</v>
      </c>
      <c r="AW62">
        <v>2</v>
      </c>
      <c r="AX62">
        <v>53287176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Y62*Source!I53</f>
        <v>7.54</v>
      </c>
      <c r="CY62">
        <f>AD62</f>
        <v>0</v>
      </c>
      <c r="CZ62">
        <f>AH62</f>
        <v>0</v>
      </c>
      <c r="DA62">
        <f>AL62</f>
        <v>1</v>
      </c>
      <c r="DB62">
        <f t="shared" si="2"/>
        <v>0</v>
      </c>
      <c r="DC62">
        <f t="shared" si="3"/>
        <v>0</v>
      </c>
    </row>
    <row r="63" spans="1:107" x14ac:dyDescent="0.2">
      <c r="A63">
        <f>ROW(Source!A53)</f>
        <v>53</v>
      </c>
      <c r="B63">
        <v>53286460</v>
      </c>
      <c r="C63">
        <v>53287170</v>
      </c>
      <c r="D63">
        <v>30596084</v>
      </c>
      <c r="E63">
        <v>1</v>
      </c>
      <c r="F63">
        <v>1</v>
      </c>
      <c r="G63">
        <v>30515945</v>
      </c>
      <c r="H63">
        <v>2</v>
      </c>
      <c r="I63" t="s">
        <v>519</v>
      </c>
      <c r="J63" t="s">
        <v>520</v>
      </c>
      <c r="K63" t="s">
        <v>521</v>
      </c>
      <c r="L63">
        <v>1367</v>
      </c>
      <c r="N63">
        <v>1011</v>
      </c>
      <c r="O63" t="s">
        <v>476</v>
      </c>
      <c r="P63" t="s">
        <v>476</v>
      </c>
      <c r="Q63">
        <v>1</v>
      </c>
      <c r="W63">
        <v>0</v>
      </c>
      <c r="X63">
        <v>-1546953749</v>
      </c>
      <c r="Y63">
        <v>0.03</v>
      </c>
      <c r="AA63">
        <v>0</v>
      </c>
      <c r="AB63">
        <v>957.74</v>
      </c>
      <c r="AC63">
        <v>473.49</v>
      </c>
      <c r="AD63">
        <v>0</v>
      </c>
      <c r="AE63">
        <v>0</v>
      </c>
      <c r="AF63">
        <v>93.04</v>
      </c>
      <c r="AG63">
        <v>17.55</v>
      </c>
      <c r="AH63">
        <v>0</v>
      </c>
      <c r="AI63">
        <v>1</v>
      </c>
      <c r="AJ63">
        <v>9.4700000000000006</v>
      </c>
      <c r="AK63">
        <v>24.82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0.03</v>
      </c>
      <c r="AU63" t="s">
        <v>3</v>
      </c>
      <c r="AV63">
        <v>0</v>
      </c>
      <c r="AW63">
        <v>2</v>
      </c>
      <c r="AX63">
        <v>53287177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Y63*Source!I53</f>
        <v>0.06</v>
      </c>
      <c r="CY63">
        <f>AB63</f>
        <v>957.74</v>
      </c>
      <c r="CZ63">
        <f>AF63</f>
        <v>93.04</v>
      </c>
      <c r="DA63">
        <f>AJ63</f>
        <v>9.4700000000000006</v>
      </c>
      <c r="DB63">
        <f t="shared" si="2"/>
        <v>2.79</v>
      </c>
      <c r="DC63">
        <f t="shared" si="3"/>
        <v>0.53</v>
      </c>
    </row>
    <row r="64" spans="1:107" x14ac:dyDescent="0.2">
      <c r="A64">
        <f>ROW(Source!A53)</f>
        <v>53</v>
      </c>
      <c r="B64">
        <v>53286460</v>
      </c>
      <c r="C64">
        <v>53287170</v>
      </c>
      <c r="D64">
        <v>30596070</v>
      </c>
      <c r="E64">
        <v>1</v>
      </c>
      <c r="F64">
        <v>1</v>
      </c>
      <c r="G64">
        <v>30515945</v>
      </c>
      <c r="H64">
        <v>2</v>
      </c>
      <c r="I64" t="s">
        <v>522</v>
      </c>
      <c r="J64" t="s">
        <v>523</v>
      </c>
      <c r="K64" t="s">
        <v>524</v>
      </c>
      <c r="L64">
        <v>1367</v>
      </c>
      <c r="N64">
        <v>1011</v>
      </c>
      <c r="O64" t="s">
        <v>476</v>
      </c>
      <c r="P64" t="s">
        <v>476</v>
      </c>
      <c r="Q64">
        <v>1</v>
      </c>
      <c r="W64">
        <v>0</v>
      </c>
      <c r="X64">
        <v>1702445989</v>
      </c>
      <c r="Y64">
        <v>0.03</v>
      </c>
      <c r="AA64">
        <v>0</v>
      </c>
      <c r="AB64">
        <v>84.21</v>
      </c>
      <c r="AC64">
        <v>22.66</v>
      </c>
      <c r="AD64">
        <v>0</v>
      </c>
      <c r="AE64">
        <v>0</v>
      </c>
      <c r="AF64">
        <v>10.76</v>
      </c>
      <c r="AG64">
        <v>0.84</v>
      </c>
      <c r="AH64">
        <v>0</v>
      </c>
      <c r="AI64">
        <v>1</v>
      </c>
      <c r="AJ64">
        <v>7.2</v>
      </c>
      <c r="AK64">
        <v>24.82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0.03</v>
      </c>
      <c r="AU64" t="s">
        <v>3</v>
      </c>
      <c r="AV64">
        <v>0</v>
      </c>
      <c r="AW64">
        <v>2</v>
      </c>
      <c r="AX64">
        <v>53287178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Y64*Source!I53</f>
        <v>0.06</v>
      </c>
      <c r="CY64">
        <f>AB64</f>
        <v>84.21</v>
      </c>
      <c r="CZ64">
        <f>AF64</f>
        <v>10.76</v>
      </c>
      <c r="DA64">
        <f>AJ64</f>
        <v>7.2</v>
      </c>
      <c r="DB64">
        <f t="shared" si="2"/>
        <v>0.32</v>
      </c>
      <c r="DC64">
        <f t="shared" si="3"/>
        <v>0.03</v>
      </c>
    </row>
    <row r="65" spans="1:107" x14ac:dyDescent="0.2">
      <c r="A65">
        <f>ROW(Source!A53)</f>
        <v>53</v>
      </c>
      <c r="B65">
        <v>53286460</v>
      </c>
      <c r="C65">
        <v>53287170</v>
      </c>
      <c r="D65">
        <v>30595321</v>
      </c>
      <c r="E65">
        <v>1</v>
      </c>
      <c r="F65">
        <v>1</v>
      </c>
      <c r="G65">
        <v>30515945</v>
      </c>
      <c r="H65">
        <v>2</v>
      </c>
      <c r="I65" t="s">
        <v>510</v>
      </c>
      <c r="J65" t="s">
        <v>511</v>
      </c>
      <c r="K65" t="s">
        <v>512</v>
      </c>
      <c r="L65">
        <v>1367</v>
      </c>
      <c r="N65">
        <v>1011</v>
      </c>
      <c r="O65" t="s">
        <v>476</v>
      </c>
      <c r="P65" t="s">
        <v>476</v>
      </c>
      <c r="Q65">
        <v>1</v>
      </c>
      <c r="W65">
        <v>0</v>
      </c>
      <c r="X65">
        <v>-266174272</v>
      </c>
      <c r="Y65">
        <v>0.09</v>
      </c>
      <c r="AA65">
        <v>0</v>
      </c>
      <c r="AB65">
        <v>1741.27</v>
      </c>
      <c r="AC65">
        <v>489.68</v>
      </c>
      <c r="AD65">
        <v>0</v>
      </c>
      <c r="AE65">
        <v>0</v>
      </c>
      <c r="AF65">
        <v>190.93</v>
      </c>
      <c r="AG65">
        <v>18.149999999999999</v>
      </c>
      <c r="AH65">
        <v>0</v>
      </c>
      <c r="AI65">
        <v>1</v>
      </c>
      <c r="AJ65">
        <v>8.39</v>
      </c>
      <c r="AK65">
        <v>24.82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0.09</v>
      </c>
      <c r="AU65" t="s">
        <v>3</v>
      </c>
      <c r="AV65">
        <v>0</v>
      </c>
      <c r="AW65">
        <v>2</v>
      </c>
      <c r="AX65">
        <v>53287179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Y65*Source!I53</f>
        <v>0.18</v>
      </c>
      <c r="CY65">
        <f>AB65</f>
        <v>1741.27</v>
      </c>
      <c r="CZ65">
        <f>AF65</f>
        <v>190.93</v>
      </c>
      <c r="DA65">
        <f>AJ65</f>
        <v>8.39</v>
      </c>
      <c r="DB65">
        <f t="shared" ref="DB65:DB96" si="4">ROUND(ROUND(AT65*CZ65,2),6)</f>
        <v>17.18</v>
      </c>
      <c r="DC65">
        <f t="shared" ref="DC65:DC96" si="5">ROUND(ROUND(AT65*AG65,2),6)</f>
        <v>1.63</v>
      </c>
    </row>
    <row r="66" spans="1:107" x14ac:dyDescent="0.2">
      <c r="A66">
        <f>ROW(Source!A53)</f>
        <v>53</v>
      </c>
      <c r="B66">
        <v>53286460</v>
      </c>
      <c r="C66">
        <v>53287170</v>
      </c>
      <c r="D66">
        <v>0</v>
      </c>
      <c r="E66">
        <v>0</v>
      </c>
      <c r="F66">
        <v>1</v>
      </c>
      <c r="G66">
        <v>30515945</v>
      </c>
      <c r="H66">
        <v>3</v>
      </c>
      <c r="I66" t="s">
        <v>61</v>
      </c>
      <c r="J66" t="s">
        <v>3</v>
      </c>
      <c r="K66" t="s">
        <v>85</v>
      </c>
      <c r="L66">
        <v>1371</v>
      </c>
      <c r="N66">
        <v>1013</v>
      </c>
      <c r="O66" t="s">
        <v>63</v>
      </c>
      <c r="P66" t="s">
        <v>63</v>
      </c>
      <c r="Q66">
        <v>1</v>
      </c>
      <c r="W66">
        <v>0</v>
      </c>
      <c r="X66">
        <v>-664818374</v>
      </c>
      <c r="Y66">
        <v>1</v>
      </c>
      <c r="AA66">
        <v>226226.62</v>
      </c>
      <c r="AB66">
        <v>0</v>
      </c>
      <c r="AC66">
        <v>0</v>
      </c>
      <c r="AD66">
        <v>0</v>
      </c>
      <c r="AE66">
        <v>40040.11</v>
      </c>
      <c r="AF66">
        <v>0</v>
      </c>
      <c r="AG66">
        <v>0</v>
      </c>
      <c r="AH66">
        <v>0</v>
      </c>
      <c r="AI66">
        <v>5.65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S66" t="s">
        <v>3</v>
      </c>
      <c r="AT66">
        <v>1</v>
      </c>
      <c r="AU66" t="s">
        <v>3</v>
      </c>
      <c r="AV66">
        <v>0</v>
      </c>
      <c r="AW66">
        <v>1</v>
      </c>
      <c r="AX66">
        <v>-1</v>
      </c>
      <c r="AY66">
        <v>0</v>
      </c>
      <c r="AZ66">
        <v>0</v>
      </c>
      <c r="BA66" t="s">
        <v>3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Y66*Source!I53</f>
        <v>2</v>
      </c>
      <c r="CY66">
        <f>AA66</f>
        <v>226226.62</v>
      </c>
      <c r="CZ66">
        <f>AE66</f>
        <v>40040.11</v>
      </c>
      <c r="DA66">
        <f>AI66</f>
        <v>5.65</v>
      </c>
      <c r="DB66">
        <f t="shared" si="4"/>
        <v>40040.11</v>
      </c>
      <c r="DC66">
        <f t="shared" si="5"/>
        <v>0</v>
      </c>
    </row>
    <row r="67" spans="1:107" x14ac:dyDescent="0.2">
      <c r="A67">
        <f>ROW(Source!A56)</f>
        <v>56</v>
      </c>
      <c r="B67">
        <v>53286459</v>
      </c>
      <c r="C67">
        <v>53287182</v>
      </c>
      <c r="D67">
        <v>30515951</v>
      </c>
      <c r="E67">
        <v>30515945</v>
      </c>
      <c r="F67">
        <v>1</v>
      </c>
      <c r="G67">
        <v>30515945</v>
      </c>
      <c r="H67">
        <v>1</v>
      </c>
      <c r="I67" t="s">
        <v>470</v>
      </c>
      <c r="J67" t="s">
        <v>3</v>
      </c>
      <c r="K67" t="s">
        <v>471</v>
      </c>
      <c r="L67">
        <v>1191</v>
      </c>
      <c r="N67">
        <v>1013</v>
      </c>
      <c r="O67" t="s">
        <v>472</v>
      </c>
      <c r="P67" t="s">
        <v>472</v>
      </c>
      <c r="Q67">
        <v>1</v>
      </c>
      <c r="W67">
        <v>0</v>
      </c>
      <c r="X67">
        <v>476480486</v>
      </c>
      <c r="Y67">
        <v>21.6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21.6</v>
      </c>
      <c r="AU67" t="s">
        <v>3</v>
      </c>
      <c r="AV67">
        <v>1</v>
      </c>
      <c r="AW67">
        <v>2</v>
      </c>
      <c r="AX67">
        <v>53287192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Y67*Source!I56</f>
        <v>4.3200000000000002E-2</v>
      </c>
      <c r="CY67">
        <f>AD67</f>
        <v>0</v>
      </c>
      <c r="CZ67">
        <f>AH67</f>
        <v>0</v>
      </c>
      <c r="DA67">
        <f>AL67</f>
        <v>1</v>
      </c>
      <c r="DB67">
        <f t="shared" si="4"/>
        <v>0</v>
      </c>
      <c r="DC67">
        <f t="shared" si="5"/>
        <v>0</v>
      </c>
    </row>
    <row r="68" spans="1:107" x14ac:dyDescent="0.2">
      <c r="A68">
        <f>ROW(Source!A56)</f>
        <v>56</v>
      </c>
      <c r="B68">
        <v>53286459</v>
      </c>
      <c r="C68">
        <v>53287182</v>
      </c>
      <c r="D68">
        <v>30595253</v>
      </c>
      <c r="E68">
        <v>1</v>
      </c>
      <c r="F68">
        <v>1</v>
      </c>
      <c r="G68">
        <v>30515945</v>
      </c>
      <c r="H68">
        <v>2</v>
      </c>
      <c r="I68" t="s">
        <v>486</v>
      </c>
      <c r="J68" t="s">
        <v>487</v>
      </c>
      <c r="K68" t="s">
        <v>488</v>
      </c>
      <c r="L68">
        <v>1367</v>
      </c>
      <c r="N68">
        <v>1011</v>
      </c>
      <c r="O68" t="s">
        <v>476</v>
      </c>
      <c r="P68" t="s">
        <v>476</v>
      </c>
      <c r="Q68">
        <v>1</v>
      </c>
      <c r="W68">
        <v>0</v>
      </c>
      <c r="X68">
        <v>1109083233</v>
      </c>
      <c r="Y68">
        <v>2.35</v>
      </c>
      <c r="AA68">
        <v>0</v>
      </c>
      <c r="AB68">
        <v>95.06</v>
      </c>
      <c r="AC68">
        <v>22.22</v>
      </c>
      <c r="AD68">
        <v>0</v>
      </c>
      <c r="AE68">
        <v>0</v>
      </c>
      <c r="AF68">
        <v>95.06</v>
      </c>
      <c r="AG68">
        <v>22.22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2.35</v>
      </c>
      <c r="AU68" t="s">
        <v>3</v>
      </c>
      <c r="AV68">
        <v>0</v>
      </c>
      <c r="AW68">
        <v>2</v>
      </c>
      <c r="AX68">
        <v>53287193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Y68*Source!I56</f>
        <v>4.7000000000000002E-3</v>
      </c>
      <c r="CY68">
        <f t="shared" ref="CY68:CY73" si="6">AB68</f>
        <v>95.06</v>
      </c>
      <c r="CZ68">
        <f t="shared" ref="CZ68:CZ73" si="7">AF68</f>
        <v>95.06</v>
      </c>
      <c r="DA68">
        <f t="shared" ref="DA68:DA73" si="8">AJ68</f>
        <v>1</v>
      </c>
      <c r="DB68">
        <f t="shared" si="4"/>
        <v>223.39</v>
      </c>
      <c r="DC68">
        <f t="shared" si="5"/>
        <v>52.22</v>
      </c>
    </row>
    <row r="69" spans="1:107" x14ac:dyDescent="0.2">
      <c r="A69">
        <f>ROW(Source!A56)</f>
        <v>56</v>
      </c>
      <c r="B69">
        <v>53286459</v>
      </c>
      <c r="C69">
        <v>53287182</v>
      </c>
      <c r="D69">
        <v>30595500</v>
      </c>
      <c r="E69">
        <v>1</v>
      </c>
      <c r="F69">
        <v>1</v>
      </c>
      <c r="G69">
        <v>30515945</v>
      </c>
      <c r="H69">
        <v>2</v>
      </c>
      <c r="I69" t="s">
        <v>525</v>
      </c>
      <c r="J69" t="s">
        <v>526</v>
      </c>
      <c r="K69" t="s">
        <v>527</v>
      </c>
      <c r="L69">
        <v>1367</v>
      </c>
      <c r="N69">
        <v>1011</v>
      </c>
      <c r="O69" t="s">
        <v>476</v>
      </c>
      <c r="P69" t="s">
        <v>476</v>
      </c>
      <c r="Q69">
        <v>1</v>
      </c>
      <c r="W69">
        <v>0</v>
      </c>
      <c r="X69">
        <v>366114799</v>
      </c>
      <c r="Y69">
        <v>0.91</v>
      </c>
      <c r="AA69">
        <v>0</v>
      </c>
      <c r="AB69">
        <v>246.68</v>
      </c>
      <c r="AC69">
        <v>13.37</v>
      </c>
      <c r="AD69">
        <v>0</v>
      </c>
      <c r="AE69">
        <v>0</v>
      </c>
      <c r="AF69">
        <v>246.68</v>
      </c>
      <c r="AG69">
        <v>13.37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0.91</v>
      </c>
      <c r="AU69" t="s">
        <v>3</v>
      </c>
      <c r="AV69">
        <v>0</v>
      </c>
      <c r="AW69">
        <v>2</v>
      </c>
      <c r="AX69">
        <v>53287194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Y69*Source!I56</f>
        <v>1.82E-3</v>
      </c>
      <c r="CY69">
        <f t="shared" si="6"/>
        <v>246.68</v>
      </c>
      <c r="CZ69">
        <f t="shared" si="7"/>
        <v>246.68</v>
      </c>
      <c r="DA69">
        <f t="shared" si="8"/>
        <v>1</v>
      </c>
      <c r="DB69">
        <f t="shared" si="4"/>
        <v>224.48</v>
      </c>
      <c r="DC69">
        <f t="shared" si="5"/>
        <v>12.17</v>
      </c>
    </row>
    <row r="70" spans="1:107" x14ac:dyDescent="0.2">
      <c r="A70">
        <f>ROW(Source!A56)</f>
        <v>56</v>
      </c>
      <c r="B70">
        <v>53286459</v>
      </c>
      <c r="C70">
        <v>53287182</v>
      </c>
      <c r="D70">
        <v>30595485</v>
      </c>
      <c r="E70">
        <v>1</v>
      </c>
      <c r="F70">
        <v>1</v>
      </c>
      <c r="G70">
        <v>30515945</v>
      </c>
      <c r="H70">
        <v>2</v>
      </c>
      <c r="I70" t="s">
        <v>528</v>
      </c>
      <c r="J70" t="s">
        <v>529</v>
      </c>
      <c r="K70" t="s">
        <v>530</v>
      </c>
      <c r="L70">
        <v>1367</v>
      </c>
      <c r="N70">
        <v>1011</v>
      </c>
      <c r="O70" t="s">
        <v>476</v>
      </c>
      <c r="P70" t="s">
        <v>476</v>
      </c>
      <c r="Q70">
        <v>1</v>
      </c>
      <c r="W70">
        <v>0</v>
      </c>
      <c r="X70">
        <v>-1882480599</v>
      </c>
      <c r="Y70">
        <v>7.17</v>
      </c>
      <c r="AA70">
        <v>0</v>
      </c>
      <c r="AB70">
        <v>169.44</v>
      </c>
      <c r="AC70">
        <v>15.02</v>
      </c>
      <c r="AD70">
        <v>0</v>
      </c>
      <c r="AE70">
        <v>0</v>
      </c>
      <c r="AF70">
        <v>169.44</v>
      </c>
      <c r="AG70">
        <v>15.02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7.17</v>
      </c>
      <c r="AU70" t="s">
        <v>3</v>
      </c>
      <c r="AV70">
        <v>0</v>
      </c>
      <c r="AW70">
        <v>2</v>
      </c>
      <c r="AX70">
        <v>53287195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Y70*Source!I56</f>
        <v>1.434E-2</v>
      </c>
      <c r="CY70">
        <f t="shared" si="6"/>
        <v>169.44</v>
      </c>
      <c r="CZ70">
        <f t="shared" si="7"/>
        <v>169.44</v>
      </c>
      <c r="DA70">
        <f t="shared" si="8"/>
        <v>1</v>
      </c>
      <c r="DB70">
        <f t="shared" si="4"/>
        <v>1214.8800000000001</v>
      </c>
      <c r="DC70">
        <f t="shared" si="5"/>
        <v>107.69</v>
      </c>
    </row>
    <row r="71" spans="1:107" x14ac:dyDescent="0.2">
      <c r="A71">
        <f>ROW(Source!A56)</f>
        <v>56</v>
      </c>
      <c r="B71">
        <v>53286459</v>
      </c>
      <c r="C71">
        <v>53287182</v>
      </c>
      <c r="D71">
        <v>30595486</v>
      </c>
      <c r="E71">
        <v>1</v>
      </c>
      <c r="F71">
        <v>1</v>
      </c>
      <c r="G71">
        <v>30515945</v>
      </c>
      <c r="H71">
        <v>2</v>
      </c>
      <c r="I71" t="s">
        <v>531</v>
      </c>
      <c r="J71" t="s">
        <v>532</v>
      </c>
      <c r="K71" t="s">
        <v>533</v>
      </c>
      <c r="L71">
        <v>1367</v>
      </c>
      <c r="N71">
        <v>1011</v>
      </c>
      <c r="O71" t="s">
        <v>476</v>
      </c>
      <c r="P71" t="s">
        <v>476</v>
      </c>
      <c r="Q71">
        <v>1</v>
      </c>
      <c r="W71">
        <v>0</v>
      </c>
      <c r="X71">
        <v>-1920329426</v>
      </c>
      <c r="Y71">
        <v>14.6</v>
      </c>
      <c r="AA71">
        <v>0</v>
      </c>
      <c r="AB71">
        <v>219.5</v>
      </c>
      <c r="AC71">
        <v>17.510000000000002</v>
      </c>
      <c r="AD71">
        <v>0</v>
      </c>
      <c r="AE71">
        <v>0</v>
      </c>
      <c r="AF71">
        <v>219.5</v>
      </c>
      <c r="AG71">
        <v>17.510000000000002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14.6</v>
      </c>
      <c r="AU71" t="s">
        <v>3</v>
      </c>
      <c r="AV71">
        <v>0</v>
      </c>
      <c r="AW71">
        <v>2</v>
      </c>
      <c r="AX71">
        <v>53287196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Y71*Source!I56</f>
        <v>2.92E-2</v>
      </c>
      <c r="CY71">
        <f t="shared" si="6"/>
        <v>219.5</v>
      </c>
      <c r="CZ71">
        <f t="shared" si="7"/>
        <v>219.5</v>
      </c>
      <c r="DA71">
        <f t="shared" si="8"/>
        <v>1</v>
      </c>
      <c r="DB71">
        <f t="shared" si="4"/>
        <v>3204.7</v>
      </c>
      <c r="DC71">
        <f t="shared" si="5"/>
        <v>255.65</v>
      </c>
    </row>
    <row r="72" spans="1:107" x14ac:dyDescent="0.2">
      <c r="A72">
        <f>ROW(Source!A56)</f>
        <v>56</v>
      </c>
      <c r="B72">
        <v>53286459</v>
      </c>
      <c r="C72">
        <v>53287182</v>
      </c>
      <c r="D72">
        <v>30595528</v>
      </c>
      <c r="E72">
        <v>1</v>
      </c>
      <c r="F72">
        <v>1</v>
      </c>
      <c r="G72">
        <v>30515945</v>
      </c>
      <c r="H72">
        <v>2</v>
      </c>
      <c r="I72" t="s">
        <v>480</v>
      </c>
      <c r="J72" t="s">
        <v>481</v>
      </c>
      <c r="K72" t="s">
        <v>482</v>
      </c>
      <c r="L72">
        <v>1367</v>
      </c>
      <c r="N72">
        <v>1011</v>
      </c>
      <c r="O72" t="s">
        <v>476</v>
      </c>
      <c r="P72" t="s">
        <v>476</v>
      </c>
      <c r="Q72">
        <v>1</v>
      </c>
      <c r="W72">
        <v>0</v>
      </c>
      <c r="X72">
        <v>856318566</v>
      </c>
      <c r="Y72">
        <v>1.79</v>
      </c>
      <c r="AA72">
        <v>0</v>
      </c>
      <c r="AB72">
        <v>125.13</v>
      </c>
      <c r="AC72">
        <v>24.74</v>
      </c>
      <c r="AD72">
        <v>0</v>
      </c>
      <c r="AE72">
        <v>0</v>
      </c>
      <c r="AF72">
        <v>125.13</v>
      </c>
      <c r="AG72">
        <v>24.74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1.79</v>
      </c>
      <c r="AU72" t="s">
        <v>3</v>
      </c>
      <c r="AV72">
        <v>0</v>
      </c>
      <c r="AW72">
        <v>2</v>
      </c>
      <c r="AX72">
        <v>53287197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Y72*Source!I56</f>
        <v>3.5800000000000003E-3</v>
      </c>
      <c r="CY72">
        <f t="shared" si="6"/>
        <v>125.13</v>
      </c>
      <c r="CZ72">
        <f t="shared" si="7"/>
        <v>125.13</v>
      </c>
      <c r="DA72">
        <f t="shared" si="8"/>
        <v>1</v>
      </c>
      <c r="DB72">
        <f t="shared" si="4"/>
        <v>223.98</v>
      </c>
      <c r="DC72">
        <f t="shared" si="5"/>
        <v>44.28</v>
      </c>
    </row>
    <row r="73" spans="1:107" x14ac:dyDescent="0.2">
      <c r="A73">
        <f>ROW(Source!A56)</f>
        <v>56</v>
      </c>
      <c r="B73">
        <v>53286459</v>
      </c>
      <c r="C73">
        <v>53287182</v>
      </c>
      <c r="D73">
        <v>30595490</v>
      </c>
      <c r="E73">
        <v>1</v>
      </c>
      <c r="F73">
        <v>1</v>
      </c>
      <c r="G73">
        <v>30515945</v>
      </c>
      <c r="H73">
        <v>2</v>
      </c>
      <c r="I73" t="s">
        <v>534</v>
      </c>
      <c r="J73" t="s">
        <v>535</v>
      </c>
      <c r="K73" t="s">
        <v>536</v>
      </c>
      <c r="L73">
        <v>1367</v>
      </c>
      <c r="N73">
        <v>1011</v>
      </c>
      <c r="O73" t="s">
        <v>476</v>
      </c>
      <c r="P73" t="s">
        <v>476</v>
      </c>
      <c r="Q73">
        <v>1</v>
      </c>
      <c r="W73">
        <v>0</v>
      </c>
      <c r="X73">
        <v>-646811103</v>
      </c>
      <c r="Y73">
        <v>0.52</v>
      </c>
      <c r="AA73">
        <v>0</v>
      </c>
      <c r="AB73">
        <v>177.54</v>
      </c>
      <c r="AC73">
        <v>17.420000000000002</v>
      </c>
      <c r="AD73">
        <v>0</v>
      </c>
      <c r="AE73">
        <v>0</v>
      </c>
      <c r="AF73">
        <v>177.54</v>
      </c>
      <c r="AG73">
        <v>17.420000000000002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0.52</v>
      </c>
      <c r="AU73" t="s">
        <v>3</v>
      </c>
      <c r="AV73">
        <v>0</v>
      </c>
      <c r="AW73">
        <v>2</v>
      </c>
      <c r="AX73">
        <v>53287198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Y73*Source!I56</f>
        <v>1.0400000000000001E-3</v>
      </c>
      <c r="CY73">
        <f t="shared" si="6"/>
        <v>177.54</v>
      </c>
      <c r="CZ73">
        <f t="shared" si="7"/>
        <v>177.54</v>
      </c>
      <c r="DA73">
        <f t="shared" si="8"/>
        <v>1</v>
      </c>
      <c r="DB73">
        <f t="shared" si="4"/>
        <v>92.32</v>
      </c>
      <c r="DC73">
        <f t="shared" si="5"/>
        <v>9.06</v>
      </c>
    </row>
    <row r="74" spans="1:107" x14ac:dyDescent="0.2">
      <c r="A74">
        <f>ROW(Source!A56)</f>
        <v>56</v>
      </c>
      <c r="B74">
        <v>53286459</v>
      </c>
      <c r="C74">
        <v>53287182</v>
      </c>
      <c r="D74">
        <v>30571181</v>
      </c>
      <c r="E74">
        <v>1</v>
      </c>
      <c r="F74">
        <v>1</v>
      </c>
      <c r="G74">
        <v>30515945</v>
      </c>
      <c r="H74">
        <v>3</v>
      </c>
      <c r="I74" t="s">
        <v>504</v>
      </c>
      <c r="J74" t="s">
        <v>505</v>
      </c>
      <c r="K74" t="s">
        <v>506</v>
      </c>
      <c r="L74">
        <v>1339</v>
      </c>
      <c r="N74">
        <v>1007</v>
      </c>
      <c r="O74" t="s">
        <v>51</v>
      </c>
      <c r="P74" t="s">
        <v>51</v>
      </c>
      <c r="Q74">
        <v>1</v>
      </c>
      <c r="W74">
        <v>0</v>
      </c>
      <c r="X74">
        <v>-862991314</v>
      </c>
      <c r="Y74">
        <v>7</v>
      </c>
      <c r="AA74">
        <v>7.07</v>
      </c>
      <c r="AB74">
        <v>0</v>
      </c>
      <c r="AC74">
        <v>0</v>
      </c>
      <c r="AD74">
        <v>0</v>
      </c>
      <c r="AE74">
        <v>7.07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7</v>
      </c>
      <c r="AU74" t="s">
        <v>3</v>
      </c>
      <c r="AV74">
        <v>0</v>
      </c>
      <c r="AW74">
        <v>2</v>
      </c>
      <c r="AX74">
        <v>53287199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Y74*Source!I56</f>
        <v>1.4E-2</v>
      </c>
      <c r="CY74">
        <f>AA74</f>
        <v>7.07</v>
      </c>
      <c r="CZ74">
        <f>AE74</f>
        <v>7.07</v>
      </c>
      <c r="DA74">
        <f>AI74</f>
        <v>1</v>
      </c>
      <c r="DB74">
        <f t="shared" si="4"/>
        <v>49.49</v>
      </c>
      <c r="DC74">
        <f t="shared" si="5"/>
        <v>0</v>
      </c>
    </row>
    <row r="75" spans="1:107" x14ac:dyDescent="0.2">
      <c r="A75">
        <f>ROW(Source!A56)</f>
        <v>56</v>
      </c>
      <c r="B75">
        <v>53286459</v>
      </c>
      <c r="C75">
        <v>53287182</v>
      </c>
      <c r="D75">
        <v>30572477</v>
      </c>
      <c r="E75">
        <v>1</v>
      </c>
      <c r="F75">
        <v>1</v>
      </c>
      <c r="G75">
        <v>30515945</v>
      </c>
      <c r="H75">
        <v>3</v>
      </c>
      <c r="I75" t="s">
        <v>95</v>
      </c>
      <c r="J75" t="s">
        <v>97</v>
      </c>
      <c r="K75" t="s">
        <v>96</v>
      </c>
      <c r="L75">
        <v>1339</v>
      </c>
      <c r="N75">
        <v>1007</v>
      </c>
      <c r="O75" t="s">
        <v>51</v>
      </c>
      <c r="P75" t="s">
        <v>51</v>
      </c>
      <c r="Q75">
        <v>1</v>
      </c>
      <c r="W75">
        <v>0</v>
      </c>
      <c r="X75">
        <v>-820942871</v>
      </c>
      <c r="Y75">
        <v>126</v>
      </c>
      <c r="AA75">
        <v>173.37</v>
      </c>
      <c r="AB75">
        <v>0</v>
      </c>
      <c r="AC75">
        <v>0</v>
      </c>
      <c r="AD75">
        <v>0</v>
      </c>
      <c r="AE75">
        <v>173.37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3</v>
      </c>
      <c r="AT75">
        <v>126</v>
      </c>
      <c r="AU75" t="s">
        <v>3</v>
      </c>
      <c r="AV75">
        <v>0</v>
      </c>
      <c r="AW75">
        <v>1</v>
      </c>
      <c r="AX75">
        <v>-1</v>
      </c>
      <c r="AY75">
        <v>0</v>
      </c>
      <c r="AZ75">
        <v>0</v>
      </c>
      <c r="BA75" t="s">
        <v>3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Y75*Source!I56</f>
        <v>0.252</v>
      </c>
      <c r="CY75">
        <f>AA75</f>
        <v>173.37</v>
      </c>
      <c r="CZ75">
        <f>AE75</f>
        <v>173.37</v>
      </c>
      <c r="DA75">
        <f>AI75</f>
        <v>1</v>
      </c>
      <c r="DB75">
        <f t="shared" si="4"/>
        <v>21844.62</v>
      </c>
      <c r="DC75">
        <f t="shared" si="5"/>
        <v>0</v>
      </c>
    </row>
    <row r="76" spans="1:107" x14ac:dyDescent="0.2">
      <c r="A76">
        <f>ROW(Source!A57)</f>
        <v>57</v>
      </c>
      <c r="B76">
        <v>53286460</v>
      </c>
      <c r="C76">
        <v>53287182</v>
      </c>
      <c r="D76">
        <v>30515951</v>
      </c>
      <c r="E76">
        <v>30515945</v>
      </c>
      <c r="F76">
        <v>1</v>
      </c>
      <c r="G76">
        <v>30515945</v>
      </c>
      <c r="H76">
        <v>1</v>
      </c>
      <c r="I76" t="s">
        <v>470</v>
      </c>
      <c r="J76" t="s">
        <v>3</v>
      </c>
      <c r="K76" t="s">
        <v>471</v>
      </c>
      <c r="L76">
        <v>1191</v>
      </c>
      <c r="N76">
        <v>1013</v>
      </c>
      <c r="O76" t="s">
        <v>472</v>
      </c>
      <c r="P76" t="s">
        <v>472</v>
      </c>
      <c r="Q76">
        <v>1</v>
      </c>
      <c r="W76">
        <v>0</v>
      </c>
      <c r="X76">
        <v>476480486</v>
      </c>
      <c r="Y76">
        <v>21.6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21.6</v>
      </c>
      <c r="AU76" t="s">
        <v>3</v>
      </c>
      <c r="AV76">
        <v>1</v>
      </c>
      <c r="AW76">
        <v>2</v>
      </c>
      <c r="AX76">
        <v>53287192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Y76*Source!I57</f>
        <v>4.3200000000000002E-2</v>
      </c>
      <c r="CY76">
        <f>AD76</f>
        <v>0</v>
      </c>
      <c r="CZ76">
        <f>AH76</f>
        <v>0</v>
      </c>
      <c r="DA76">
        <f>AL76</f>
        <v>1</v>
      </c>
      <c r="DB76">
        <f t="shared" si="4"/>
        <v>0</v>
      </c>
      <c r="DC76">
        <f t="shared" si="5"/>
        <v>0</v>
      </c>
    </row>
    <row r="77" spans="1:107" x14ac:dyDescent="0.2">
      <c r="A77">
        <f>ROW(Source!A57)</f>
        <v>57</v>
      </c>
      <c r="B77">
        <v>53286460</v>
      </c>
      <c r="C77">
        <v>53287182</v>
      </c>
      <c r="D77">
        <v>30595253</v>
      </c>
      <c r="E77">
        <v>1</v>
      </c>
      <c r="F77">
        <v>1</v>
      </c>
      <c r="G77">
        <v>30515945</v>
      </c>
      <c r="H77">
        <v>2</v>
      </c>
      <c r="I77" t="s">
        <v>486</v>
      </c>
      <c r="J77" t="s">
        <v>487</v>
      </c>
      <c r="K77" t="s">
        <v>488</v>
      </c>
      <c r="L77">
        <v>1367</v>
      </c>
      <c r="N77">
        <v>1011</v>
      </c>
      <c r="O77" t="s">
        <v>476</v>
      </c>
      <c r="P77" t="s">
        <v>476</v>
      </c>
      <c r="Q77">
        <v>1</v>
      </c>
      <c r="W77">
        <v>0</v>
      </c>
      <c r="X77">
        <v>1109083233</v>
      </c>
      <c r="Y77">
        <v>2.35</v>
      </c>
      <c r="AA77">
        <v>0</v>
      </c>
      <c r="AB77">
        <v>833.05</v>
      </c>
      <c r="AC77">
        <v>577.41999999999996</v>
      </c>
      <c r="AD77">
        <v>0</v>
      </c>
      <c r="AE77">
        <v>0</v>
      </c>
      <c r="AF77">
        <v>95.06</v>
      </c>
      <c r="AG77">
        <v>22.22</v>
      </c>
      <c r="AH77">
        <v>0</v>
      </c>
      <c r="AI77">
        <v>1</v>
      </c>
      <c r="AJ77">
        <v>8.3699999999999992</v>
      </c>
      <c r="AK77">
        <v>24.82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2.35</v>
      </c>
      <c r="AU77" t="s">
        <v>3</v>
      </c>
      <c r="AV77">
        <v>0</v>
      </c>
      <c r="AW77">
        <v>2</v>
      </c>
      <c r="AX77">
        <v>53287193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Y77*Source!I57</f>
        <v>4.7000000000000002E-3</v>
      </c>
      <c r="CY77">
        <f t="shared" ref="CY77:CY82" si="9">AB77</f>
        <v>833.05</v>
      </c>
      <c r="CZ77">
        <f t="shared" ref="CZ77:CZ82" si="10">AF77</f>
        <v>95.06</v>
      </c>
      <c r="DA77">
        <f t="shared" ref="DA77:DA82" si="11">AJ77</f>
        <v>8.3699999999999992</v>
      </c>
      <c r="DB77">
        <f t="shared" si="4"/>
        <v>223.39</v>
      </c>
      <c r="DC77">
        <f t="shared" si="5"/>
        <v>52.22</v>
      </c>
    </row>
    <row r="78" spans="1:107" x14ac:dyDescent="0.2">
      <c r="A78">
        <f>ROW(Source!A57)</f>
        <v>57</v>
      </c>
      <c r="B78">
        <v>53286460</v>
      </c>
      <c r="C78">
        <v>53287182</v>
      </c>
      <c r="D78">
        <v>30595500</v>
      </c>
      <c r="E78">
        <v>1</v>
      </c>
      <c r="F78">
        <v>1</v>
      </c>
      <c r="G78">
        <v>30515945</v>
      </c>
      <c r="H78">
        <v>2</v>
      </c>
      <c r="I78" t="s">
        <v>525</v>
      </c>
      <c r="J78" t="s">
        <v>526</v>
      </c>
      <c r="K78" t="s">
        <v>527</v>
      </c>
      <c r="L78">
        <v>1367</v>
      </c>
      <c r="N78">
        <v>1011</v>
      </c>
      <c r="O78" t="s">
        <v>476</v>
      </c>
      <c r="P78" t="s">
        <v>476</v>
      </c>
      <c r="Q78">
        <v>1</v>
      </c>
      <c r="W78">
        <v>0</v>
      </c>
      <c r="X78">
        <v>366114799</v>
      </c>
      <c r="Y78">
        <v>0.91</v>
      </c>
      <c r="AA78">
        <v>0</v>
      </c>
      <c r="AB78">
        <v>2063.61</v>
      </c>
      <c r="AC78">
        <v>347.44</v>
      </c>
      <c r="AD78">
        <v>0</v>
      </c>
      <c r="AE78">
        <v>0</v>
      </c>
      <c r="AF78">
        <v>246.68</v>
      </c>
      <c r="AG78">
        <v>13.37</v>
      </c>
      <c r="AH78">
        <v>0</v>
      </c>
      <c r="AI78">
        <v>1</v>
      </c>
      <c r="AJ78">
        <v>7.99</v>
      </c>
      <c r="AK78">
        <v>24.82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0.91</v>
      </c>
      <c r="AU78" t="s">
        <v>3</v>
      </c>
      <c r="AV78">
        <v>0</v>
      </c>
      <c r="AW78">
        <v>2</v>
      </c>
      <c r="AX78">
        <v>53287194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Y78*Source!I57</f>
        <v>1.82E-3</v>
      </c>
      <c r="CY78">
        <f t="shared" si="9"/>
        <v>2063.61</v>
      </c>
      <c r="CZ78">
        <f t="shared" si="10"/>
        <v>246.68</v>
      </c>
      <c r="DA78">
        <f t="shared" si="11"/>
        <v>7.99</v>
      </c>
      <c r="DB78">
        <f t="shared" si="4"/>
        <v>224.48</v>
      </c>
      <c r="DC78">
        <f t="shared" si="5"/>
        <v>12.17</v>
      </c>
    </row>
    <row r="79" spans="1:107" x14ac:dyDescent="0.2">
      <c r="A79">
        <f>ROW(Source!A57)</f>
        <v>57</v>
      </c>
      <c r="B79">
        <v>53286460</v>
      </c>
      <c r="C79">
        <v>53287182</v>
      </c>
      <c r="D79">
        <v>30595485</v>
      </c>
      <c r="E79">
        <v>1</v>
      </c>
      <c r="F79">
        <v>1</v>
      </c>
      <c r="G79">
        <v>30515945</v>
      </c>
      <c r="H79">
        <v>2</v>
      </c>
      <c r="I79" t="s">
        <v>528</v>
      </c>
      <c r="J79" t="s">
        <v>529</v>
      </c>
      <c r="K79" t="s">
        <v>530</v>
      </c>
      <c r="L79">
        <v>1367</v>
      </c>
      <c r="N79">
        <v>1011</v>
      </c>
      <c r="O79" t="s">
        <v>476</v>
      </c>
      <c r="P79" t="s">
        <v>476</v>
      </c>
      <c r="Q79">
        <v>1</v>
      </c>
      <c r="W79">
        <v>0</v>
      </c>
      <c r="X79">
        <v>-1882480599</v>
      </c>
      <c r="Y79">
        <v>7.17</v>
      </c>
      <c r="AA79">
        <v>0</v>
      </c>
      <c r="AB79">
        <v>1476</v>
      </c>
      <c r="AC79">
        <v>390.32</v>
      </c>
      <c r="AD79">
        <v>0</v>
      </c>
      <c r="AE79">
        <v>0</v>
      </c>
      <c r="AF79">
        <v>169.44</v>
      </c>
      <c r="AG79">
        <v>15.02</v>
      </c>
      <c r="AH79">
        <v>0</v>
      </c>
      <c r="AI79">
        <v>1</v>
      </c>
      <c r="AJ79">
        <v>8.32</v>
      </c>
      <c r="AK79">
        <v>24.82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7.17</v>
      </c>
      <c r="AU79" t="s">
        <v>3</v>
      </c>
      <c r="AV79">
        <v>0</v>
      </c>
      <c r="AW79">
        <v>2</v>
      </c>
      <c r="AX79">
        <v>53287195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Y79*Source!I57</f>
        <v>1.434E-2</v>
      </c>
      <c r="CY79">
        <f t="shared" si="9"/>
        <v>1476</v>
      </c>
      <c r="CZ79">
        <f t="shared" si="10"/>
        <v>169.44</v>
      </c>
      <c r="DA79">
        <f t="shared" si="11"/>
        <v>8.32</v>
      </c>
      <c r="DB79">
        <f t="shared" si="4"/>
        <v>1214.8800000000001</v>
      </c>
      <c r="DC79">
        <f t="shared" si="5"/>
        <v>107.69</v>
      </c>
    </row>
    <row r="80" spans="1:107" x14ac:dyDescent="0.2">
      <c r="A80">
        <f>ROW(Source!A57)</f>
        <v>57</v>
      </c>
      <c r="B80">
        <v>53286460</v>
      </c>
      <c r="C80">
        <v>53287182</v>
      </c>
      <c r="D80">
        <v>30595486</v>
      </c>
      <c r="E80">
        <v>1</v>
      </c>
      <c r="F80">
        <v>1</v>
      </c>
      <c r="G80">
        <v>30515945</v>
      </c>
      <c r="H80">
        <v>2</v>
      </c>
      <c r="I80" t="s">
        <v>531</v>
      </c>
      <c r="J80" t="s">
        <v>532</v>
      </c>
      <c r="K80" t="s">
        <v>533</v>
      </c>
      <c r="L80">
        <v>1367</v>
      </c>
      <c r="N80">
        <v>1011</v>
      </c>
      <c r="O80" t="s">
        <v>476</v>
      </c>
      <c r="P80" t="s">
        <v>476</v>
      </c>
      <c r="Q80">
        <v>1</v>
      </c>
      <c r="W80">
        <v>0</v>
      </c>
      <c r="X80">
        <v>-1920329426</v>
      </c>
      <c r="Y80">
        <v>14.6</v>
      </c>
      <c r="AA80">
        <v>0</v>
      </c>
      <c r="AB80">
        <v>1923.56</v>
      </c>
      <c r="AC80">
        <v>455.02</v>
      </c>
      <c r="AD80">
        <v>0</v>
      </c>
      <c r="AE80">
        <v>0</v>
      </c>
      <c r="AF80">
        <v>219.5</v>
      </c>
      <c r="AG80">
        <v>17.510000000000002</v>
      </c>
      <c r="AH80">
        <v>0</v>
      </c>
      <c r="AI80">
        <v>1</v>
      </c>
      <c r="AJ80">
        <v>8.3699999999999992</v>
      </c>
      <c r="AK80">
        <v>24.82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14.6</v>
      </c>
      <c r="AU80" t="s">
        <v>3</v>
      </c>
      <c r="AV80">
        <v>0</v>
      </c>
      <c r="AW80">
        <v>2</v>
      </c>
      <c r="AX80">
        <v>53287196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Y80*Source!I57</f>
        <v>2.92E-2</v>
      </c>
      <c r="CY80">
        <f t="shared" si="9"/>
        <v>1923.56</v>
      </c>
      <c r="CZ80">
        <f t="shared" si="10"/>
        <v>219.5</v>
      </c>
      <c r="DA80">
        <f t="shared" si="11"/>
        <v>8.3699999999999992</v>
      </c>
      <c r="DB80">
        <f t="shared" si="4"/>
        <v>3204.7</v>
      </c>
      <c r="DC80">
        <f t="shared" si="5"/>
        <v>255.65</v>
      </c>
    </row>
    <row r="81" spans="1:107" x14ac:dyDescent="0.2">
      <c r="A81">
        <f>ROW(Source!A57)</f>
        <v>57</v>
      </c>
      <c r="B81">
        <v>53286460</v>
      </c>
      <c r="C81">
        <v>53287182</v>
      </c>
      <c r="D81">
        <v>30595528</v>
      </c>
      <c r="E81">
        <v>1</v>
      </c>
      <c r="F81">
        <v>1</v>
      </c>
      <c r="G81">
        <v>30515945</v>
      </c>
      <c r="H81">
        <v>2</v>
      </c>
      <c r="I81" t="s">
        <v>480</v>
      </c>
      <c r="J81" t="s">
        <v>481</v>
      </c>
      <c r="K81" t="s">
        <v>482</v>
      </c>
      <c r="L81">
        <v>1367</v>
      </c>
      <c r="N81">
        <v>1011</v>
      </c>
      <c r="O81" t="s">
        <v>476</v>
      </c>
      <c r="P81" t="s">
        <v>476</v>
      </c>
      <c r="Q81">
        <v>1</v>
      </c>
      <c r="W81">
        <v>0</v>
      </c>
      <c r="X81">
        <v>856318566</v>
      </c>
      <c r="Y81">
        <v>1.79</v>
      </c>
      <c r="AA81">
        <v>0</v>
      </c>
      <c r="AB81">
        <v>1557.72</v>
      </c>
      <c r="AC81">
        <v>642.91</v>
      </c>
      <c r="AD81">
        <v>0</v>
      </c>
      <c r="AE81">
        <v>0</v>
      </c>
      <c r="AF81">
        <v>125.13</v>
      </c>
      <c r="AG81">
        <v>24.74</v>
      </c>
      <c r="AH81">
        <v>0</v>
      </c>
      <c r="AI81">
        <v>1</v>
      </c>
      <c r="AJ81">
        <v>11.89</v>
      </c>
      <c r="AK81">
        <v>24.82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1.79</v>
      </c>
      <c r="AU81" t="s">
        <v>3</v>
      </c>
      <c r="AV81">
        <v>0</v>
      </c>
      <c r="AW81">
        <v>2</v>
      </c>
      <c r="AX81">
        <v>53287197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Y81*Source!I57</f>
        <v>3.5800000000000003E-3</v>
      </c>
      <c r="CY81">
        <f t="shared" si="9"/>
        <v>1557.72</v>
      </c>
      <c r="CZ81">
        <f t="shared" si="10"/>
        <v>125.13</v>
      </c>
      <c r="DA81">
        <f t="shared" si="11"/>
        <v>11.89</v>
      </c>
      <c r="DB81">
        <f t="shared" si="4"/>
        <v>223.98</v>
      </c>
      <c r="DC81">
        <f t="shared" si="5"/>
        <v>44.28</v>
      </c>
    </row>
    <row r="82" spans="1:107" x14ac:dyDescent="0.2">
      <c r="A82">
        <f>ROW(Source!A57)</f>
        <v>57</v>
      </c>
      <c r="B82">
        <v>53286460</v>
      </c>
      <c r="C82">
        <v>53287182</v>
      </c>
      <c r="D82">
        <v>30595490</v>
      </c>
      <c r="E82">
        <v>1</v>
      </c>
      <c r="F82">
        <v>1</v>
      </c>
      <c r="G82">
        <v>30515945</v>
      </c>
      <c r="H82">
        <v>2</v>
      </c>
      <c r="I82" t="s">
        <v>534</v>
      </c>
      <c r="J82" t="s">
        <v>535</v>
      </c>
      <c r="K82" t="s">
        <v>536</v>
      </c>
      <c r="L82">
        <v>1367</v>
      </c>
      <c r="N82">
        <v>1011</v>
      </c>
      <c r="O82" t="s">
        <v>476</v>
      </c>
      <c r="P82" t="s">
        <v>476</v>
      </c>
      <c r="Q82">
        <v>1</v>
      </c>
      <c r="W82">
        <v>0</v>
      </c>
      <c r="X82">
        <v>-646811103</v>
      </c>
      <c r="Y82">
        <v>0.52</v>
      </c>
      <c r="AA82">
        <v>0</v>
      </c>
      <c r="AB82">
        <v>1607.9</v>
      </c>
      <c r="AC82">
        <v>452.69</v>
      </c>
      <c r="AD82">
        <v>0</v>
      </c>
      <c r="AE82">
        <v>0</v>
      </c>
      <c r="AF82">
        <v>177.54</v>
      </c>
      <c r="AG82">
        <v>17.420000000000002</v>
      </c>
      <c r="AH82">
        <v>0</v>
      </c>
      <c r="AI82">
        <v>1</v>
      </c>
      <c r="AJ82">
        <v>8.65</v>
      </c>
      <c r="AK82">
        <v>24.82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0.52</v>
      </c>
      <c r="AU82" t="s">
        <v>3</v>
      </c>
      <c r="AV82">
        <v>0</v>
      </c>
      <c r="AW82">
        <v>2</v>
      </c>
      <c r="AX82">
        <v>53287198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Y82*Source!I57</f>
        <v>1.0400000000000001E-3</v>
      </c>
      <c r="CY82">
        <f t="shared" si="9"/>
        <v>1607.9</v>
      </c>
      <c r="CZ82">
        <f t="shared" si="10"/>
        <v>177.54</v>
      </c>
      <c r="DA82">
        <f t="shared" si="11"/>
        <v>8.65</v>
      </c>
      <c r="DB82">
        <f t="shared" si="4"/>
        <v>92.32</v>
      </c>
      <c r="DC82">
        <f t="shared" si="5"/>
        <v>9.06</v>
      </c>
    </row>
    <row r="83" spans="1:107" x14ac:dyDescent="0.2">
      <c r="A83">
        <f>ROW(Source!A57)</f>
        <v>57</v>
      </c>
      <c r="B83">
        <v>53286460</v>
      </c>
      <c r="C83">
        <v>53287182</v>
      </c>
      <c r="D83">
        <v>30571181</v>
      </c>
      <c r="E83">
        <v>1</v>
      </c>
      <c r="F83">
        <v>1</v>
      </c>
      <c r="G83">
        <v>30515945</v>
      </c>
      <c r="H83">
        <v>3</v>
      </c>
      <c r="I83" t="s">
        <v>504</v>
      </c>
      <c r="J83" t="s">
        <v>505</v>
      </c>
      <c r="K83" t="s">
        <v>506</v>
      </c>
      <c r="L83">
        <v>1339</v>
      </c>
      <c r="N83">
        <v>1007</v>
      </c>
      <c r="O83" t="s">
        <v>51</v>
      </c>
      <c r="P83" t="s">
        <v>51</v>
      </c>
      <c r="Q83">
        <v>1</v>
      </c>
      <c r="W83">
        <v>0</v>
      </c>
      <c r="X83">
        <v>-862991314</v>
      </c>
      <c r="Y83">
        <v>7</v>
      </c>
      <c r="AA83">
        <v>35.35</v>
      </c>
      <c r="AB83">
        <v>0</v>
      </c>
      <c r="AC83">
        <v>0</v>
      </c>
      <c r="AD83">
        <v>0</v>
      </c>
      <c r="AE83">
        <v>7.07</v>
      </c>
      <c r="AF83">
        <v>0</v>
      </c>
      <c r="AG83">
        <v>0</v>
      </c>
      <c r="AH83">
        <v>0</v>
      </c>
      <c r="AI83">
        <v>4.99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7</v>
      </c>
      <c r="AU83" t="s">
        <v>3</v>
      </c>
      <c r="AV83">
        <v>0</v>
      </c>
      <c r="AW83">
        <v>2</v>
      </c>
      <c r="AX83">
        <v>53287199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Y83*Source!I57</f>
        <v>1.4E-2</v>
      </c>
      <c r="CY83">
        <f>AA83</f>
        <v>35.35</v>
      </c>
      <c r="CZ83">
        <f>AE83</f>
        <v>7.07</v>
      </c>
      <c r="DA83">
        <f>AI83</f>
        <v>4.99</v>
      </c>
      <c r="DB83">
        <f t="shared" si="4"/>
        <v>49.49</v>
      </c>
      <c r="DC83">
        <f t="shared" si="5"/>
        <v>0</v>
      </c>
    </row>
    <row r="84" spans="1:107" x14ac:dyDescent="0.2">
      <c r="A84">
        <f>ROW(Source!A57)</f>
        <v>57</v>
      </c>
      <c r="B84">
        <v>53286460</v>
      </c>
      <c r="C84">
        <v>53287182</v>
      </c>
      <c r="D84">
        <v>30572477</v>
      </c>
      <c r="E84">
        <v>1</v>
      </c>
      <c r="F84">
        <v>1</v>
      </c>
      <c r="G84">
        <v>30515945</v>
      </c>
      <c r="H84">
        <v>3</v>
      </c>
      <c r="I84" t="s">
        <v>95</v>
      </c>
      <c r="J84" t="s">
        <v>97</v>
      </c>
      <c r="K84" t="s">
        <v>96</v>
      </c>
      <c r="L84">
        <v>1339</v>
      </c>
      <c r="N84">
        <v>1007</v>
      </c>
      <c r="O84" t="s">
        <v>51</v>
      </c>
      <c r="P84" t="s">
        <v>51</v>
      </c>
      <c r="Q84">
        <v>1</v>
      </c>
      <c r="W84">
        <v>0</v>
      </c>
      <c r="X84">
        <v>-820942871</v>
      </c>
      <c r="Y84">
        <v>126</v>
      </c>
      <c r="AA84">
        <v>1818.81</v>
      </c>
      <c r="AB84">
        <v>0</v>
      </c>
      <c r="AC84">
        <v>0</v>
      </c>
      <c r="AD84">
        <v>0</v>
      </c>
      <c r="AE84">
        <v>173.37</v>
      </c>
      <c r="AF84">
        <v>0</v>
      </c>
      <c r="AG84">
        <v>0</v>
      </c>
      <c r="AH84">
        <v>0</v>
      </c>
      <c r="AI84">
        <v>10.47</v>
      </c>
      <c r="AJ84">
        <v>1</v>
      </c>
      <c r="AK84">
        <v>1</v>
      </c>
      <c r="AL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S84" t="s">
        <v>3</v>
      </c>
      <c r="AT84">
        <v>126</v>
      </c>
      <c r="AU84" t="s">
        <v>3</v>
      </c>
      <c r="AV84">
        <v>0</v>
      </c>
      <c r="AW84">
        <v>1</v>
      </c>
      <c r="AX84">
        <v>-1</v>
      </c>
      <c r="AY84">
        <v>0</v>
      </c>
      <c r="AZ84">
        <v>0</v>
      </c>
      <c r="BA84" t="s">
        <v>3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Y84*Source!I57</f>
        <v>0.252</v>
      </c>
      <c r="CY84">
        <f>AA84</f>
        <v>1818.81</v>
      </c>
      <c r="CZ84">
        <f>AE84</f>
        <v>173.37</v>
      </c>
      <c r="DA84">
        <f>AI84</f>
        <v>10.47</v>
      </c>
      <c r="DB84">
        <f t="shared" si="4"/>
        <v>21844.62</v>
      </c>
      <c r="DC84">
        <f t="shared" si="5"/>
        <v>0</v>
      </c>
    </row>
    <row r="85" spans="1:107" x14ac:dyDescent="0.2">
      <c r="A85">
        <f>ROW(Source!A60)</f>
        <v>60</v>
      </c>
      <c r="B85">
        <v>53286459</v>
      </c>
      <c r="C85">
        <v>53287202</v>
      </c>
      <c r="D85">
        <v>30515951</v>
      </c>
      <c r="E85">
        <v>30515945</v>
      </c>
      <c r="F85">
        <v>1</v>
      </c>
      <c r="G85">
        <v>30515945</v>
      </c>
      <c r="H85">
        <v>1</v>
      </c>
      <c r="I85" t="s">
        <v>470</v>
      </c>
      <c r="J85" t="s">
        <v>3</v>
      </c>
      <c r="K85" t="s">
        <v>471</v>
      </c>
      <c r="L85">
        <v>1191</v>
      </c>
      <c r="N85">
        <v>1013</v>
      </c>
      <c r="O85" t="s">
        <v>472</v>
      </c>
      <c r="P85" t="s">
        <v>472</v>
      </c>
      <c r="Q85">
        <v>1</v>
      </c>
      <c r="W85">
        <v>0</v>
      </c>
      <c r="X85">
        <v>476480486</v>
      </c>
      <c r="Y85">
        <v>267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267</v>
      </c>
      <c r="AU85" t="s">
        <v>3</v>
      </c>
      <c r="AV85">
        <v>1</v>
      </c>
      <c r="AW85">
        <v>2</v>
      </c>
      <c r="AX85">
        <v>53287213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Y85*Source!I60</f>
        <v>0.10680000000000001</v>
      </c>
      <c r="CY85">
        <f>AD85</f>
        <v>0</v>
      </c>
      <c r="CZ85">
        <f>AH85</f>
        <v>0</v>
      </c>
      <c r="DA85">
        <f>AL85</f>
        <v>1</v>
      </c>
      <c r="DB85">
        <f t="shared" si="4"/>
        <v>0</v>
      </c>
      <c r="DC85">
        <f t="shared" si="5"/>
        <v>0</v>
      </c>
    </row>
    <row r="86" spans="1:107" x14ac:dyDescent="0.2">
      <c r="A86">
        <f>ROW(Source!A60)</f>
        <v>60</v>
      </c>
      <c r="B86">
        <v>53286459</v>
      </c>
      <c r="C86">
        <v>53287202</v>
      </c>
      <c r="D86">
        <v>30595500</v>
      </c>
      <c r="E86">
        <v>1</v>
      </c>
      <c r="F86">
        <v>1</v>
      </c>
      <c r="G86">
        <v>30515945</v>
      </c>
      <c r="H86">
        <v>2</v>
      </c>
      <c r="I86" t="s">
        <v>525</v>
      </c>
      <c r="J86" t="s">
        <v>526</v>
      </c>
      <c r="K86" t="s">
        <v>527</v>
      </c>
      <c r="L86">
        <v>1367</v>
      </c>
      <c r="N86">
        <v>1011</v>
      </c>
      <c r="O86" t="s">
        <v>476</v>
      </c>
      <c r="P86" t="s">
        <v>476</v>
      </c>
      <c r="Q86">
        <v>1</v>
      </c>
      <c r="W86">
        <v>0</v>
      </c>
      <c r="X86">
        <v>366114799</v>
      </c>
      <c r="Y86">
        <v>11.76</v>
      </c>
      <c r="AA86">
        <v>0</v>
      </c>
      <c r="AB86">
        <v>246.68</v>
      </c>
      <c r="AC86">
        <v>13.37</v>
      </c>
      <c r="AD86">
        <v>0</v>
      </c>
      <c r="AE86">
        <v>0</v>
      </c>
      <c r="AF86">
        <v>246.68</v>
      </c>
      <c r="AG86">
        <v>13.37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11.76</v>
      </c>
      <c r="AU86" t="s">
        <v>3</v>
      </c>
      <c r="AV86">
        <v>0</v>
      </c>
      <c r="AW86">
        <v>2</v>
      </c>
      <c r="AX86">
        <v>53287214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Y86*Source!I60</f>
        <v>4.7039999999999998E-3</v>
      </c>
      <c r="CY86">
        <f>AB86</f>
        <v>246.68</v>
      </c>
      <c r="CZ86">
        <f>AF86</f>
        <v>246.68</v>
      </c>
      <c r="DA86">
        <f>AJ86</f>
        <v>1</v>
      </c>
      <c r="DB86">
        <f t="shared" si="4"/>
        <v>2900.96</v>
      </c>
      <c r="DC86">
        <f t="shared" si="5"/>
        <v>157.22999999999999</v>
      </c>
    </row>
    <row r="87" spans="1:107" x14ac:dyDescent="0.2">
      <c r="A87">
        <f>ROW(Source!A60)</f>
        <v>60</v>
      </c>
      <c r="B87">
        <v>53286459</v>
      </c>
      <c r="C87">
        <v>53287202</v>
      </c>
      <c r="D87">
        <v>30595538</v>
      </c>
      <c r="E87">
        <v>1</v>
      </c>
      <c r="F87">
        <v>1</v>
      </c>
      <c r="G87">
        <v>30515945</v>
      </c>
      <c r="H87">
        <v>2</v>
      </c>
      <c r="I87" t="s">
        <v>537</v>
      </c>
      <c r="J87" t="s">
        <v>538</v>
      </c>
      <c r="K87" t="s">
        <v>539</v>
      </c>
      <c r="L87">
        <v>1367</v>
      </c>
      <c r="N87">
        <v>1011</v>
      </c>
      <c r="O87" t="s">
        <v>476</v>
      </c>
      <c r="P87" t="s">
        <v>476</v>
      </c>
      <c r="Q87">
        <v>1</v>
      </c>
      <c r="W87">
        <v>0</v>
      </c>
      <c r="X87">
        <v>-330896059</v>
      </c>
      <c r="Y87">
        <v>10.8</v>
      </c>
      <c r="AA87">
        <v>0</v>
      </c>
      <c r="AB87">
        <v>21.87</v>
      </c>
      <c r="AC87">
        <v>0.03</v>
      </c>
      <c r="AD87">
        <v>0</v>
      </c>
      <c r="AE87">
        <v>0</v>
      </c>
      <c r="AF87">
        <v>21.87</v>
      </c>
      <c r="AG87">
        <v>0.03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10.8</v>
      </c>
      <c r="AU87" t="s">
        <v>3</v>
      </c>
      <c r="AV87">
        <v>0</v>
      </c>
      <c r="AW87">
        <v>2</v>
      </c>
      <c r="AX87">
        <v>53287215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Y87*Source!I60</f>
        <v>4.3200000000000009E-3</v>
      </c>
      <c r="CY87">
        <f>AB87</f>
        <v>21.87</v>
      </c>
      <c r="CZ87">
        <f>AF87</f>
        <v>21.87</v>
      </c>
      <c r="DA87">
        <f>AJ87</f>
        <v>1</v>
      </c>
      <c r="DB87">
        <f t="shared" si="4"/>
        <v>236.2</v>
      </c>
      <c r="DC87">
        <f t="shared" si="5"/>
        <v>0.32</v>
      </c>
    </row>
    <row r="88" spans="1:107" x14ac:dyDescent="0.2">
      <c r="A88">
        <f>ROW(Source!A60)</f>
        <v>60</v>
      </c>
      <c r="B88">
        <v>53286459</v>
      </c>
      <c r="C88">
        <v>53287202</v>
      </c>
      <c r="D88">
        <v>30516999</v>
      </c>
      <c r="E88">
        <v>30515945</v>
      </c>
      <c r="F88">
        <v>1</v>
      </c>
      <c r="G88">
        <v>30515945</v>
      </c>
      <c r="H88">
        <v>2</v>
      </c>
      <c r="I88" t="s">
        <v>483</v>
      </c>
      <c r="J88" t="s">
        <v>3</v>
      </c>
      <c r="K88" t="s">
        <v>484</v>
      </c>
      <c r="L88">
        <v>1344</v>
      </c>
      <c r="N88">
        <v>1008</v>
      </c>
      <c r="O88" t="s">
        <v>485</v>
      </c>
      <c r="P88" t="s">
        <v>485</v>
      </c>
      <c r="Q88">
        <v>1</v>
      </c>
      <c r="W88">
        <v>0</v>
      </c>
      <c r="X88">
        <v>-1180195794</v>
      </c>
      <c r="Y88">
        <v>4.78</v>
      </c>
      <c r="AA88">
        <v>0</v>
      </c>
      <c r="AB88">
        <v>1</v>
      </c>
      <c r="AC88">
        <v>0</v>
      </c>
      <c r="AD88">
        <v>0</v>
      </c>
      <c r="AE88">
        <v>0</v>
      </c>
      <c r="AF88">
        <v>1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4.78</v>
      </c>
      <c r="AU88" t="s">
        <v>3</v>
      </c>
      <c r="AV88">
        <v>0</v>
      </c>
      <c r="AW88">
        <v>2</v>
      </c>
      <c r="AX88">
        <v>53287216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Y88*Source!I60</f>
        <v>1.9120000000000003E-3</v>
      </c>
      <c r="CY88">
        <f>AB88</f>
        <v>1</v>
      </c>
      <c r="CZ88">
        <f>AF88</f>
        <v>1</v>
      </c>
      <c r="DA88">
        <f>AJ88</f>
        <v>1</v>
      </c>
      <c r="DB88">
        <f t="shared" si="4"/>
        <v>4.78</v>
      </c>
      <c r="DC88">
        <f t="shared" si="5"/>
        <v>0</v>
      </c>
    </row>
    <row r="89" spans="1:107" x14ac:dyDescent="0.2">
      <c r="A89">
        <f>ROW(Source!A60)</f>
        <v>60</v>
      </c>
      <c r="B89">
        <v>53286459</v>
      </c>
      <c r="C89">
        <v>53287202</v>
      </c>
      <c r="D89">
        <v>30571181</v>
      </c>
      <c r="E89">
        <v>1</v>
      </c>
      <c r="F89">
        <v>1</v>
      </c>
      <c r="G89">
        <v>30515945</v>
      </c>
      <c r="H89">
        <v>3</v>
      </c>
      <c r="I89" t="s">
        <v>504</v>
      </c>
      <c r="J89" t="s">
        <v>505</v>
      </c>
      <c r="K89" t="s">
        <v>506</v>
      </c>
      <c r="L89">
        <v>1339</v>
      </c>
      <c r="N89">
        <v>1007</v>
      </c>
      <c r="O89" t="s">
        <v>51</v>
      </c>
      <c r="P89" t="s">
        <v>51</v>
      </c>
      <c r="Q89">
        <v>1</v>
      </c>
      <c r="W89">
        <v>0</v>
      </c>
      <c r="X89">
        <v>-862991314</v>
      </c>
      <c r="Y89">
        <v>178</v>
      </c>
      <c r="AA89">
        <v>7.07</v>
      </c>
      <c r="AB89">
        <v>0</v>
      </c>
      <c r="AC89">
        <v>0</v>
      </c>
      <c r="AD89">
        <v>0</v>
      </c>
      <c r="AE89">
        <v>7.07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178</v>
      </c>
      <c r="AU89" t="s">
        <v>3</v>
      </c>
      <c r="AV89">
        <v>0</v>
      </c>
      <c r="AW89">
        <v>2</v>
      </c>
      <c r="AX89">
        <v>53287217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Y89*Source!I60</f>
        <v>7.1199999999999999E-2</v>
      </c>
      <c r="CY89">
        <f t="shared" ref="CY89:CY94" si="12">AA89</f>
        <v>7.07</v>
      </c>
      <c r="CZ89">
        <f t="shared" ref="CZ89:CZ94" si="13">AE89</f>
        <v>7.07</v>
      </c>
      <c r="DA89">
        <f t="shared" ref="DA89:DA94" si="14">AI89</f>
        <v>1</v>
      </c>
      <c r="DB89">
        <f t="shared" si="4"/>
        <v>1258.46</v>
      </c>
      <c r="DC89">
        <f t="shared" si="5"/>
        <v>0</v>
      </c>
    </row>
    <row r="90" spans="1:107" x14ac:dyDescent="0.2">
      <c r="A90">
        <f>ROW(Source!A60)</f>
        <v>60</v>
      </c>
      <c r="B90">
        <v>53286459</v>
      </c>
      <c r="C90">
        <v>53287202</v>
      </c>
      <c r="D90">
        <v>30571115</v>
      </c>
      <c r="E90">
        <v>1</v>
      </c>
      <c r="F90">
        <v>1</v>
      </c>
      <c r="G90">
        <v>30515945</v>
      </c>
      <c r="H90">
        <v>3</v>
      </c>
      <c r="I90" t="s">
        <v>540</v>
      </c>
      <c r="J90" t="s">
        <v>541</v>
      </c>
      <c r="K90" t="s">
        <v>542</v>
      </c>
      <c r="L90">
        <v>1348</v>
      </c>
      <c r="N90">
        <v>1009</v>
      </c>
      <c r="O90" t="s">
        <v>122</v>
      </c>
      <c r="P90" t="s">
        <v>122</v>
      </c>
      <c r="Q90">
        <v>1000</v>
      </c>
      <c r="W90">
        <v>0</v>
      </c>
      <c r="X90">
        <v>1324671590</v>
      </c>
      <c r="Y90">
        <v>0.09</v>
      </c>
      <c r="AA90">
        <v>3386.07</v>
      </c>
      <c r="AB90">
        <v>0</v>
      </c>
      <c r="AC90">
        <v>0</v>
      </c>
      <c r="AD90">
        <v>0</v>
      </c>
      <c r="AE90">
        <v>3386.07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0.09</v>
      </c>
      <c r="AU90" t="s">
        <v>3</v>
      </c>
      <c r="AV90">
        <v>0</v>
      </c>
      <c r="AW90">
        <v>2</v>
      </c>
      <c r="AX90">
        <v>53287218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Y90*Source!I60</f>
        <v>3.6000000000000001E-5</v>
      </c>
      <c r="CY90">
        <f t="shared" si="12"/>
        <v>3386.07</v>
      </c>
      <c r="CZ90">
        <f t="shared" si="13"/>
        <v>3386.07</v>
      </c>
      <c r="DA90">
        <f t="shared" si="14"/>
        <v>1</v>
      </c>
      <c r="DB90">
        <f t="shared" si="4"/>
        <v>304.75</v>
      </c>
      <c r="DC90">
        <f t="shared" si="5"/>
        <v>0</v>
      </c>
    </row>
    <row r="91" spans="1:107" x14ac:dyDescent="0.2">
      <c r="A91">
        <f>ROW(Source!A60)</f>
        <v>60</v>
      </c>
      <c r="B91">
        <v>53286459</v>
      </c>
      <c r="C91">
        <v>53287202</v>
      </c>
      <c r="D91">
        <v>30571740</v>
      </c>
      <c r="E91">
        <v>1</v>
      </c>
      <c r="F91">
        <v>1</v>
      </c>
      <c r="G91">
        <v>30515945</v>
      </c>
      <c r="H91">
        <v>3</v>
      </c>
      <c r="I91" t="s">
        <v>283</v>
      </c>
      <c r="J91" t="s">
        <v>285</v>
      </c>
      <c r="K91" t="s">
        <v>284</v>
      </c>
      <c r="L91">
        <v>1339</v>
      </c>
      <c r="N91">
        <v>1007</v>
      </c>
      <c r="O91" t="s">
        <v>51</v>
      </c>
      <c r="P91" t="s">
        <v>51</v>
      </c>
      <c r="Q91">
        <v>1</v>
      </c>
      <c r="W91">
        <v>0</v>
      </c>
      <c r="X91">
        <v>2069056849</v>
      </c>
      <c r="Y91">
        <v>40</v>
      </c>
      <c r="AA91">
        <v>104.99</v>
      </c>
      <c r="AB91">
        <v>0</v>
      </c>
      <c r="AC91">
        <v>0</v>
      </c>
      <c r="AD91">
        <v>0</v>
      </c>
      <c r="AE91">
        <v>104.99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40</v>
      </c>
      <c r="AU91" t="s">
        <v>3</v>
      </c>
      <c r="AV91">
        <v>0</v>
      </c>
      <c r="AW91">
        <v>2</v>
      </c>
      <c r="AX91">
        <v>53287219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Y91*Source!I60</f>
        <v>1.6E-2</v>
      </c>
      <c r="CY91">
        <f t="shared" si="12"/>
        <v>104.99</v>
      </c>
      <c r="CZ91">
        <f t="shared" si="13"/>
        <v>104.99</v>
      </c>
      <c r="DA91">
        <f t="shared" si="14"/>
        <v>1</v>
      </c>
      <c r="DB91">
        <f t="shared" si="4"/>
        <v>4199.6000000000004</v>
      </c>
      <c r="DC91">
        <f t="shared" si="5"/>
        <v>0</v>
      </c>
    </row>
    <row r="92" spans="1:107" x14ac:dyDescent="0.2">
      <c r="A92">
        <f>ROW(Source!A60)</f>
        <v>60</v>
      </c>
      <c r="B92">
        <v>53286459</v>
      </c>
      <c r="C92">
        <v>53287202</v>
      </c>
      <c r="D92">
        <v>30589582</v>
      </c>
      <c r="E92">
        <v>1</v>
      </c>
      <c r="F92">
        <v>1</v>
      </c>
      <c r="G92">
        <v>30515945</v>
      </c>
      <c r="H92">
        <v>3</v>
      </c>
      <c r="I92" t="s">
        <v>74</v>
      </c>
      <c r="J92" t="s">
        <v>76</v>
      </c>
      <c r="K92" t="s">
        <v>75</v>
      </c>
      <c r="L92">
        <v>1339</v>
      </c>
      <c r="N92">
        <v>1007</v>
      </c>
      <c r="O92" t="s">
        <v>51</v>
      </c>
      <c r="P92" t="s">
        <v>51</v>
      </c>
      <c r="Q92">
        <v>1</v>
      </c>
      <c r="W92">
        <v>0</v>
      </c>
      <c r="X92">
        <v>-836286109</v>
      </c>
      <c r="Y92">
        <v>162</v>
      </c>
      <c r="AA92">
        <v>631.54</v>
      </c>
      <c r="AB92">
        <v>0</v>
      </c>
      <c r="AC92">
        <v>0</v>
      </c>
      <c r="AD92">
        <v>0</v>
      </c>
      <c r="AE92">
        <v>631.54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3</v>
      </c>
      <c r="AT92">
        <v>162</v>
      </c>
      <c r="AU92" t="s">
        <v>3</v>
      </c>
      <c r="AV92">
        <v>0</v>
      </c>
      <c r="AW92">
        <v>1</v>
      </c>
      <c r="AX92">
        <v>-1</v>
      </c>
      <c r="AY92">
        <v>0</v>
      </c>
      <c r="AZ92">
        <v>0</v>
      </c>
      <c r="BA92" t="s">
        <v>3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Y92*Source!I60</f>
        <v>6.4799999999999996E-2</v>
      </c>
      <c r="CY92">
        <f t="shared" si="12"/>
        <v>631.54</v>
      </c>
      <c r="CZ92">
        <f t="shared" si="13"/>
        <v>631.54</v>
      </c>
      <c r="DA92">
        <f t="shared" si="14"/>
        <v>1</v>
      </c>
      <c r="DB92">
        <f t="shared" si="4"/>
        <v>102309.48</v>
      </c>
      <c r="DC92">
        <f t="shared" si="5"/>
        <v>0</v>
      </c>
    </row>
    <row r="93" spans="1:107" x14ac:dyDescent="0.2">
      <c r="A93">
        <f>ROW(Source!A60)</f>
        <v>60</v>
      </c>
      <c r="B93">
        <v>53286459</v>
      </c>
      <c r="C93">
        <v>53287202</v>
      </c>
      <c r="D93">
        <v>30595002</v>
      </c>
      <c r="E93">
        <v>1</v>
      </c>
      <c r="F93">
        <v>1</v>
      </c>
      <c r="G93">
        <v>30515945</v>
      </c>
      <c r="H93">
        <v>3</v>
      </c>
      <c r="I93" t="s">
        <v>543</v>
      </c>
      <c r="J93" t="s">
        <v>544</v>
      </c>
      <c r="K93" t="s">
        <v>545</v>
      </c>
      <c r="L93">
        <v>1327</v>
      </c>
      <c r="N93">
        <v>1005</v>
      </c>
      <c r="O93" t="s">
        <v>546</v>
      </c>
      <c r="P93" t="s">
        <v>546</v>
      </c>
      <c r="Q93">
        <v>1</v>
      </c>
      <c r="W93">
        <v>0</v>
      </c>
      <c r="X93">
        <v>-153668504</v>
      </c>
      <c r="Y93">
        <v>10.199999999999999</v>
      </c>
      <c r="AA93">
        <v>90.15</v>
      </c>
      <c r="AB93">
        <v>0</v>
      </c>
      <c r="AC93">
        <v>0</v>
      </c>
      <c r="AD93">
        <v>0</v>
      </c>
      <c r="AE93">
        <v>90.15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10.199999999999999</v>
      </c>
      <c r="AU93" t="s">
        <v>3</v>
      </c>
      <c r="AV93">
        <v>0</v>
      </c>
      <c r="AW93">
        <v>2</v>
      </c>
      <c r="AX93">
        <v>53287220</v>
      </c>
      <c r="AY93">
        <v>1</v>
      </c>
      <c r="AZ93">
        <v>0</v>
      </c>
      <c r="BA93">
        <v>92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Y93*Source!I60</f>
        <v>4.0800000000000003E-3</v>
      </c>
      <c r="CY93">
        <f t="shared" si="12"/>
        <v>90.15</v>
      </c>
      <c r="CZ93">
        <f t="shared" si="13"/>
        <v>90.15</v>
      </c>
      <c r="DA93">
        <f t="shared" si="14"/>
        <v>1</v>
      </c>
      <c r="DB93">
        <f t="shared" si="4"/>
        <v>919.53</v>
      </c>
      <c r="DC93">
        <f t="shared" si="5"/>
        <v>0</v>
      </c>
    </row>
    <row r="94" spans="1:107" x14ac:dyDescent="0.2">
      <c r="A94">
        <f>ROW(Source!A60)</f>
        <v>60</v>
      </c>
      <c r="B94">
        <v>53286459</v>
      </c>
      <c r="C94">
        <v>53287202</v>
      </c>
      <c r="D94">
        <v>30541208</v>
      </c>
      <c r="E94">
        <v>30515945</v>
      </c>
      <c r="F94">
        <v>1</v>
      </c>
      <c r="G94">
        <v>30515945</v>
      </c>
      <c r="H94">
        <v>3</v>
      </c>
      <c r="I94" t="s">
        <v>547</v>
      </c>
      <c r="J94" t="s">
        <v>3</v>
      </c>
      <c r="K94" t="s">
        <v>548</v>
      </c>
      <c r="L94">
        <v>1344</v>
      </c>
      <c r="N94">
        <v>1008</v>
      </c>
      <c r="O94" t="s">
        <v>485</v>
      </c>
      <c r="P94" t="s">
        <v>485</v>
      </c>
      <c r="Q94">
        <v>1</v>
      </c>
      <c r="W94">
        <v>0</v>
      </c>
      <c r="X94">
        <v>-94250534</v>
      </c>
      <c r="Y94">
        <v>49.28</v>
      </c>
      <c r="AA94">
        <v>1</v>
      </c>
      <c r="AB94">
        <v>0</v>
      </c>
      <c r="AC94">
        <v>0</v>
      </c>
      <c r="AD94">
        <v>0</v>
      </c>
      <c r="AE94">
        <v>1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49.28</v>
      </c>
      <c r="AU94" t="s">
        <v>3</v>
      </c>
      <c r="AV94">
        <v>0</v>
      </c>
      <c r="AW94">
        <v>2</v>
      </c>
      <c r="AX94">
        <v>53287222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Y94*Source!I60</f>
        <v>1.9712E-2</v>
      </c>
      <c r="CY94">
        <f t="shared" si="12"/>
        <v>1</v>
      </c>
      <c r="CZ94">
        <f t="shared" si="13"/>
        <v>1</v>
      </c>
      <c r="DA94">
        <f t="shared" si="14"/>
        <v>1</v>
      </c>
      <c r="DB94">
        <f t="shared" si="4"/>
        <v>49.28</v>
      </c>
      <c r="DC94">
        <f t="shared" si="5"/>
        <v>0</v>
      </c>
    </row>
    <row r="95" spans="1:107" x14ac:dyDescent="0.2">
      <c r="A95">
        <f>ROW(Source!A61)</f>
        <v>61</v>
      </c>
      <c r="B95">
        <v>53286460</v>
      </c>
      <c r="C95">
        <v>53287202</v>
      </c>
      <c r="D95">
        <v>30515951</v>
      </c>
      <c r="E95">
        <v>30515945</v>
      </c>
      <c r="F95">
        <v>1</v>
      </c>
      <c r="G95">
        <v>30515945</v>
      </c>
      <c r="H95">
        <v>1</v>
      </c>
      <c r="I95" t="s">
        <v>470</v>
      </c>
      <c r="J95" t="s">
        <v>3</v>
      </c>
      <c r="K95" t="s">
        <v>471</v>
      </c>
      <c r="L95">
        <v>1191</v>
      </c>
      <c r="N95">
        <v>1013</v>
      </c>
      <c r="O95" t="s">
        <v>472</v>
      </c>
      <c r="P95" t="s">
        <v>472</v>
      </c>
      <c r="Q95">
        <v>1</v>
      </c>
      <c r="W95">
        <v>0</v>
      </c>
      <c r="X95">
        <v>476480486</v>
      </c>
      <c r="Y95">
        <v>267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267</v>
      </c>
      <c r="AU95" t="s">
        <v>3</v>
      </c>
      <c r="AV95">
        <v>1</v>
      </c>
      <c r="AW95">
        <v>2</v>
      </c>
      <c r="AX95">
        <v>53287213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Y95*Source!I61</f>
        <v>0.10680000000000001</v>
      </c>
      <c r="CY95">
        <f>AD95</f>
        <v>0</v>
      </c>
      <c r="CZ95">
        <f>AH95</f>
        <v>0</v>
      </c>
      <c r="DA95">
        <f>AL95</f>
        <v>1</v>
      </c>
      <c r="DB95">
        <f t="shared" si="4"/>
        <v>0</v>
      </c>
      <c r="DC95">
        <f t="shared" si="5"/>
        <v>0</v>
      </c>
    </row>
    <row r="96" spans="1:107" x14ac:dyDescent="0.2">
      <c r="A96">
        <f>ROW(Source!A61)</f>
        <v>61</v>
      </c>
      <c r="B96">
        <v>53286460</v>
      </c>
      <c r="C96">
        <v>53287202</v>
      </c>
      <c r="D96">
        <v>30595500</v>
      </c>
      <c r="E96">
        <v>1</v>
      </c>
      <c r="F96">
        <v>1</v>
      </c>
      <c r="G96">
        <v>30515945</v>
      </c>
      <c r="H96">
        <v>2</v>
      </c>
      <c r="I96" t="s">
        <v>525</v>
      </c>
      <c r="J96" t="s">
        <v>526</v>
      </c>
      <c r="K96" t="s">
        <v>527</v>
      </c>
      <c r="L96">
        <v>1367</v>
      </c>
      <c r="N96">
        <v>1011</v>
      </c>
      <c r="O96" t="s">
        <v>476</v>
      </c>
      <c r="P96" t="s">
        <v>476</v>
      </c>
      <c r="Q96">
        <v>1</v>
      </c>
      <c r="W96">
        <v>0</v>
      </c>
      <c r="X96">
        <v>366114799</v>
      </c>
      <c r="Y96">
        <v>11.76</v>
      </c>
      <c r="AA96">
        <v>0</v>
      </c>
      <c r="AB96">
        <v>2063.61</v>
      </c>
      <c r="AC96">
        <v>347.44</v>
      </c>
      <c r="AD96">
        <v>0</v>
      </c>
      <c r="AE96">
        <v>0</v>
      </c>
      <c r="AF96">
        <v>246.68</v>
      </c>
      <c r="AG96">
        <v>13.37</v>
      </c>
      <c r="AH96">
        <v>0</v>
      </c>
      <c r="AI96">
        <v>1</v>
      </c>
      <c r="AJ96">
        <v>7.99</v>
      </c>
      <c r="AK96">
        <v>24.82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11.76</v>
      </c>
      <c r="AU96" t="s">
        <v>3</v>
      </c>
      <c r="AV96">
        <v>0</v>
      </c>
      <c r="AW96">
        <v>2</v>
      </c>
      <c r="AX96">
        <v>53287214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Y96*Source!I61</f>
        <v>4.7039999999999998E-3</v>
      </c>
      <c r="CY96">
        <f>AB96</f>
        <v>2063.61</v>
      </c>
      <c r="CZ96">
        <f>AF96</f>
        <v>246.68</v>
      </c>
      <c r="DA96">
        <f>AJ96</f>
        <v>7.99</v>
      </c>
      <c r="DB96">
        <f t="shared" si="4"/>
        <v>2900.96</v>
      </c>
      <c r="DC96">
        <f t="shared" si="5"/>
        <v>157.22999999999999</v>
      </c>
    </row>
    <row r="97" spans="1:107" x14ac:dyDescent="0.2">
      <c r="A97">
        <f>ROW(Source!A61)</f>
        <v>61</v>
      </c>
      <c r="B97">
        <v>53286460</v>
      </c>
      <c r="C97">
        <v>53287202</v>
      </c>
      <c r="D97">
        <v>30595538</v>
      </c>
      <c r="E97">
        <v>1</v>
      </c>
      <c r="F97">
        <v>1</v>
      </c>
      <c r="G97">
        <v>30515945</v>
      </c>
      <c r="H97">
        <v>2</v>
      </c>
      <c r="I97" t="s">
        <v>537</v>
      </c>
      <c r="J97" t="s">
        <v>538</v>
      </c>
      <c r="K97" t="s">
        <v>539</v>
      </c>
      <c r="L97">
        <v>1367</v>
      </c>
      <c r="N97">
        <v>1011</v>
      </c>
      <c r="O97" t="s">
        <v>476</v>
      </c>
      <c r="P97" t="s">
        <v>476</v>
      </c>
      <c r="Q97">
        <v>1</v>
      </c>
      <c r="W97">
        <v>0</v>
      </c>
      <c r="X97">
        <v>-330896059</v>
      </c>
      <c r="Y97">
        <v>10.8</v>
      </c>
      <c r="AA97">
        <v>0</v>
      </c>
      <c r="AB97">
        <v>206.08</v>
      </c>
      <c r="AC97">
        <v>0.78</v>
      </c>
      <c r="AD97">
        <v>0</v>
      </c>
      <c r="AE97">
        <v>0</v>
      </c>
      <c r="AF97">
        <v>21.87</v>
      </c>
      <c r="AG97">
        <v>0.03</v>
      </c>
      <c r="AH97">
        <v>0</v>
      </c>
      <c r="AI97">
        <v>1</v>
      </c>
      <c r="AJ97">
        <v>9</v>
      </c>
      <c r="AK97">
        <v>24.82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10.8</v>
      </c>
      <c r="AU97" t="s">
        <v>3</v>
      </c>
      <c r="AV97">
        <v>0</v>
      </c>
      <c r="AW97">
        <v>2</v>
      </c>
      <c r="AX97">
        <v>53287215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Y97*Source!I61</f>
        <v>4.3200000000000009E-3</v>
      </c>
      <c r="CY97">
        <f>AB97</f>
        <v>206.08</v>
      </c>
      <c r="CZ97">
        <f>AF97</f>
        <v>21.87</v>
      </c>
      <c r="DA97">
        <f>AJ97</f>
        <v>9</v>
      </c>
      <c r="DB97">
        <f t="shared" ref="DB97:DB104" si="15">ROUND(ROUND(AT97*CZ97,2),6)</f>
        <v>236.2</v>
      </c>
      <c r="DC97">
        <f t="shared" ref="DC97:DC104" si="16">ROUND(ROUND(AT97*AG97,2),6)</f>
        <v>0.32</v>
      </c>
    </row>
    <row r="98" spans="1:107" x14ac:dyDescent="0.2">
      <c r="A98">
        <f>ROW(Source!A61)</f>
        <v>61</v>
      </c>
      <c r="B98">
        <v>53286460</v>
      </c>
      <c r="C98">
        <v>53287202</v>
      </c>
      <c r="D98">
        <v>30516999</v>
      </c>
      <c r="E98">
        <v>30515945</v>
      </c>
      <c r="F98">
        <v>1</v>
      </c>
      <c r="G98">
        <v>30515945</v>
      </c>
      <c r="H98">
        <v>2</v>
      </c>
      <c r="I98" t="s">
        <v>483</v>
      </c>
      <c r="J98" t="s">
        <v>3</v>
      </c>
      <c r="K98" t="s">
        <v>484</v>
      </c>
      <c r="L98">
        <v>1344</v>
      </c>
      <c r="N98">
        <v>1008</v>
      </c>
      <c r="O98" t="s">
        <v>485</v>
      </c>
      <c r="P98" t="s">
        <v>485</v>
      </c>
      <c r="Q98">
        <v>1</v>
      </c>
      <c r="W98">
        <v>0</v>
      </c>
      <c r="X98">
        <v>-1180195794</v>
      </c>
      <c r="Y98">
        <v>4.78</v>
      </c>
      <c r="AA98">
        <v>0</v>
      </c>
      <c r="AB98">
        <v>1.05</v>
      </c>
      <c r="AC98">
        <v>0</v>
      </c>
      <c r="AD98">
        <v>0</v>
      </c>
      <c r="AE98">
        <v>0</v>
      </c>
      <c r="AF98">
        <v>1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4.78</v>
      </c>
      <c r="AU98" t="s">
        <v>3</v>
      </c>
      <c r="AV98">
        <v>0</v>
      </c>
      <c r="AW98">
        <v>2</v>
      </c>
      <c r="AX98">
        <v>53287216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Y98*Source!I61</f>
        <v>1.9120000000000003E-3</v>
      </c>
      <c r="CY98">
        <f>AB98</f>
        <v>1.05</v>
      </c>
      <c r="CZ98">
        <f>AF98</f>
        <v>1</v>
      </c>
      <c r="DA98">
        <f>AJ98</f>
        <v>1</v>
      </c>
      <c r="DB98">
        <f t="shared" si="15"/>
        <v>4.78</v>
      </c>
      <c r="DC98">
        <f t="shared" si="16"/>
        <v>0</v>
      </c>
    </row>
    <row r="99" spans="1:107" x14ac:dyDescent="0.2">
      <c r="A99">
        <f>ROW(Source!A61)</f>
        <v>61</v>
      </c>
      <c r="B99">
        <v>53286460</v>
      </c>
      <c r="C99">
        <v>53287202</v>
      </c>
      <c r="D99">
        <v>30571181</v>
      </c>
      <c r="E99">
        <v>1</v>
      </c>
      <c r="F99">
        <v>1</v>
      </c>
      <c r="G99">
        <v>30515945</v>
      </c>
      <c r="H99">
        <v>3</v>
      </c>
      <c r="I99" t="s">
        <v>504</v>
      </c>
      <c r="J99" t="s">
        <v>505</v>
      </c>
      <c r="K99" t="s">
        <v>506</v>
      </c>
      <c r="L99">
        <v>1339</v>
      </c>
      <c r="N99">
        <v>1007</v>
      </c>
      <c r="O99" t="s">
        <v>51</v>
      </c>
      <c r="P99" t="s">
        <v>51</v>
      </c>
      <c r="Q99">
        <v>1</v>
      </c>
      <c r="W99">
        <v>0</v>
      </c>
      <c r="X99">
        <v>-862991314</v>
      </c>
      <c r="Y99">
        <v>178</v>
      </c>
      <c r="AA99">
        <v>35.35</v>
      </c>
      <c r="AB99">
        <v>0</v>
      </c>
      <c r="AC99">
        <v>0</v>
      </c>
      <c r="AD99">
        <v>0</v>
      </c>
      <c r="AE99">
        <v>7.07</v>
      </c>
      <c r="AF99">
        <v>0</v>
      </c>
      <c r="AG99">
        <v>0</v>
      </c>
      <c r="AH99">
        <v>0</v>
      </c>
      <c r="AI99">
        <v>4.99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178</v>
      </c>
      <c r="AU99" t="s">
        <v>3</v>
      </c>
      <c r="AV99">
        <v>0</v>
      </c>
      <c r="AW99">
        <v>2</v>
      </c>
      <c r="AX99">
        <v>53287217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Y99*Source!I61</f>
        <v>7.1199999999999999E-2</v>
      </c>
      <c r="CY99">
        <f t="shared" ref="CY99:CY104" si="17">AA99</f>
        <v>35.35</v>
      </c>
      <c r="CZ99">
        <f t="shared" ref="CZ99:CZ104" si="18">AE99</f>
        <v>7.07</v>
      </c>
      <c r="DA99">
        <f t="shared" ref="DA99:DA104" si="19">AI99</f>
        <v>4.99</v>
      </c>
      <c r="DB99">
        <f t="shared" si="15"/>
        <v>1258.46</v>
      </c>
      <c r="DC99">
        <f t="shared" si="16"/>
        <v>0</v>
      </c>
    </row>
    <row r="100" spans="1:107" x14ac:dyDescent="0.2">
      <c r="A100">
        <f>ROW(Source!A61)</f>
        <v>61</v>
      </c>
      <c r="B100">
        <v>53286460</v>
      </c>
      <c r="C100">
        <v>53287202</v>
      </c>
      <c r="D100">
        <v>30571115</v>
      </c>
      <c r="E100">
        <v>1</v>
      </c>
      <c r="F100">
        <v>1</v>
      </c>
      <c r="G100">
        <v>30515945</v>
      </c>
      <c r="H100">
        <v>3</v>
      </c>
      <c r="I100" t="s">
        <v>540</v>
      </c>
      <c r="J100" t="s">
        <v>541</v>
      </c>
      <c r="K100" t="s">
        <v>542</v>
      </c>
      <c r="L100">
        <v>1348</v>
      </c>
      <c r="N100">
        <v>1009</v>
      </c>
      <c r="O100" t="s">
        <v>122</v>
      </c>
      <c r="P100" t="s">
        <v>122</v>
      </c>
      <c r="Q100">
        <v>1000</v>
      </c>
      <c r="W100">
        <v>0</v>
      </c>
      <c r="X100">
        <v>1324671590</v>
      </c>
      <c r="Y100">
        <v>0.09</v>
      </c>
      <c r="AA100">
        <v>12858.87</v>
      </c>
      <c r="AB100">
        <v>0</v>
      </c>
      <c r="AC100">
        <v>0</v>
      </c>
      <c r="AD100">
        <v>0</v>
      </c>
      <c r="AE100">
        <v>3386.07</v>
      </c>
      <c r="AF100">
        <v>0</v>
      </c>
      <c r="AG100">
        <v>0</v>
      </c>
      <c r="AH100">
        <v>0</v>
      </c>
      <c r="AI100">
        <v>3.79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0.09</v>
      </c>
      <c r="AU100" t="s">
        <v>3</v>
      </c>
      <c r="AV100">
        <v>0</v>
      </c>
      <c r="AW100">
        <v>2</v>
      </c>
      <c r="AX100">
        <v>53287218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Y100*Source!I61</f>
        <v>3.6000000000000001E-5</v>
      </c>
      <c r="CY100">
        <f t="shared" si="17"/>
        <v>12858.87</v>
      </c>
      <c r="CZ100">
        <f t="shared" si="18"/>
        <v>3386.07</v>
      </c>
      <c r="DA100">
        <f t="shared" si="19"/>
        <v>3.79</v>
      </c>
      <c r="DB100">
        <f t="shared" si="15"/>
        <v>304.75</v>
      </c>
      <c r="DC100">
        <f t="shared" si="16"/>
        <v>0</v>
      </c>
    </row>
    <row r="101" spans="1:107" x14ac:dyDescent="0.2">
      <c r="A101">
        <f>ROW(Source!A61)</f>
        <v>61</v>
      </c>
      <c r="B101">
        <v>53286460</v>
      </c>
      <c r="C101">
        <v>53287202</v>
      </c>
      <c r="D101">
        <v>30571740</v>
      </c>
      <c r="E101">
        <v>1</v>
      </c>
      <c r="F101">
        <v>1</v>
      </c>
      <c r="G101">
        <v>30515945</v>
      </c>
      <c r="H101">
        <v>3</v>
      </c>
      <c r="I101" t="s">
        <v>283</v>
      </c>
      <c r="J101" t="s">
        <v>285</v>
      </c>
      <c r="K101" t="s">
        <v>284</v>
      </c>
      <c r="L101">
        <v>1339</v>
      </c>
      <c r="N101">
        <v>1007</v>
      </c>
      <c r="O101" t="s">
        <v>51</v>
      </c>
      <c r="P101" t="s">
        <v>51</v>
      </c>
      <c r="Q101">
        <v>1</v>
      </c>
      <c r="W101">
        <v>0</v>
      </c>
      <c r="X101">
        <v>2069056849</v>
      </c>
      <c r="Y101">
        <v>40</v>
      </c>
      <c r="AA101">
        <v>553.35</v>
      </c>
      <c r="AB101">
        <v>0</v>
      </c>
      <c r="AC101">
        <v>0</v>
      </c>
      <c r="AD101">
        <v>0</v>
      </c>
      <c r="AE101">
        <v>104.99</v>
      </c>
      <c r="AF101">
        <v>0</v>
      </c>
      <c r="AG101">
        <v>0</v>
      </c>
      <c r="AH101">
        <v>0</v>
      </c>
      <c r="AI101">
        <v>5.26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40</v>
      </c>
      <c r="AU101" t="s">
        <v>3</v>
      </c>
      <c r="AV101">
        <v>0</v>
      </c>
      <c r="AW101">
        <v>2</v>
      </c>
      <c r="AX101">
        <v>53287219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Y101*Source!I61</f>
        <v>1.6E-2</v>
      </c>
      <c r="CY101">
        <f t="shared" si="17"/>
        <v>553.35</v>
      </c>
      <c r="CZ101">
        <f t="shared" si="18"/>
        <v>104.99</v>
      </c>
      <c r="DA101">
        <f t="shared" si="19"/>
        <v>5.26</v>
      </c>
      <c r="DB101">
        <f t="shared" si="15"/>
        <v>4199.6000000000004</v>
      </c>
      <c r="DC101">
        <f t="shared" si="16"/>
        <v>0</v>
      </c>
    </row>
    <row r="102" spans="1:107" x14ac:dyDescent="0.2">
      <c r="A102">
        <f>ROW(Source!A61)</f>
        <v>61</v>
      </c>
      <c r="B102">
        <v>53286460</v>
      </c>
      <c r="C102">
        <v>53287202</v>
      </c>
      <c r="D102">
        <v>30589582</v>
      </c>
      <c r="E102">
        <v>1</v>
      </c>
      <c r="F102">
        <v>1</v>
      </c>
      <c r="G102">
        <v>30515945</v>
      </c>
      <c r="H102">
        <v>3</v>
      </c>
      <c r="I102" t="s">
        <v>74</v>
      </c>
      <c r="J102" t="s">
        <v>76</v>
      </c>
      <c r="K102" t="s">
        <v>75</v>
      </c>
      <c r="L102">
        <v>1339</v>
      </c>
      <c r="N102">
        <v>1007</v>
      </c>
      <c r="O102" t="s">
        <v>51</v>
      </c>
      <c r="P102" t="s">
        <v>51</v>
      </c>
      <c r="Q102">
        <v>1</v>
      </c>
      <c r="W102">
        <v>0</v>
      </c>
      <c r="X102">
        <v>-836286109</v>
      </c>
      <c r="Y102">
        <v>162</v>
      </c>
      <c r="AA102">
        <v>3910.72</v>
      </c>
      <c r="AB102">
        <v>0</v>
      </c>
      <c r="AC102">
        <v>0</v>
      </c>
      <c r="AD102">
        <v>0</v>
      </c>
      <c r="AE102">
        <v>631.54</v>
      </c>
      <c r="AF102">
        <v>0</v>
      </c>
      <c r="AG102">
        <v>0</v>
      </c>
      <c r="AH102">
        <v>0</v>
      </c>
      <c r="AI102">
        <v>6.18</v>
      </c>
      <c r="AJ102">
        <v>1</v>
      </c>
      <c r="AK102">
        <v>1</v>
      </c>
      <c r="AL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S102" t="s">
        <v>3</v>
      </c>
      <c r="AT102">
        <v>162</v>
      </c>
      <c r="AU102" t="s">
        <v>3</v>
      </c>
      <c r="AV102">
        <v>0</v>
      </c>
      <c r="AW102">
        <v>1</v>
      </c>
      <c r="AX102">
        <v>-1</v>
      </c>
      <c r="AY102">
        <v>0</v>
      </c>
      <c r="AZ102">
        <v>0</v>
      </c>
      <c r="BA102" t="s">
        <v>3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Y102*Source!I61</f>
        <v>6.4799999999999996E-2</v>
      </c>
      <c r="CY102">
        <f t="shared" si="17"/>
        <v>3910.72</v>
      </c>
      <c r="CZ102">
        <f t="shared" si="18"/>
        <v>631.54</v>
      </c>
      <c r="DA102">
        <f t="shared" si="19"/>
        <v>6.18</v>
      </c>
      <c r="DB102">
        <f t="shared" si="15"/>
        <v>102309.48</v>
      </c>
      <c r="DC102">
        <f t="shared" si="16"/>
        <v>0</v>
      </c>
    </row>
    <row r="103" spans="1:107" x14ac:dyDescent="0.2">
      <c r="A103">
        <f>ROW(Source!A61)</f>
        <v>61</v>
      </c>
      <c r="B103">
        <v>53286460</v>
      </c>
      <c r="C103">
        <v>53287202</v>
      </c>
      <c r="D103">
        <v>30595002</v>
      </c>
      <c r="E103">
        <v>1</v>
      </c>
      <c r="F103">
        <v>1</v>
      </c>
      <c r="G103">
        <v>30515945</v>
      </c>
      <c r="H103">
        <v>3</v>
      </c>
      <c r="I103" t="s">
        <v>543</v>
      </c>
      <c r="J103" t="s">
        <v>544</v>
      </c>
      <c r="K103" t="s">
        <v>545</v>
      </c>
      <c r="L103">
        <v>1327</v>
      </c>
      <c r="N103">
        <v>1005</v>
      </c>
      <c r="O103" t="s">
        <v>546</v>
      </c>
      <c r="P103" t="s">
        <v>546</v>
      </c>
      <c r="Q103">
        <v>1</v>
      </c>
      <c r="W103">
        <v>0</v>
      </c>
      <c r="X103">
        <v>-153668504</v>
      </c>
      <c r="Y103">
        <v>10.199999999999999</v>
      </c>
      <c r="AA103">
        <v>345.06</v>
      </c>
      <c r="AB103">
        <v>0</v>
      </c>
      <c r="AC103">
        <v>0</v>
      </c>
      <c r="AD103">
        <v>0</v>
      </c>
      <c r="AE103">
        <v>90.15</v>
      </c>
      <c r="AF103">
        <v>0</v>
      </c>
      <c r="AG103">
        <v>0</v>
      </c>
      <c r="AH103">
        <v>0</v>
      </c>
      <c r="AI103">
        <v>3.82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10.199999999999999</v>
      </c>
      <c r="AU103" t="s">
        <v>3</v>
      </c>
      <c r="AV103">
        <v>0</v>
      </c>
      <c r="AW103">
        <v>2</v>
      </c>
      <c r="AX103">
        <v>53287220</v>
      </c>
      <c r="AY103">
        <v>1</v>
      </c>
      <c r="AZ103">
        <v>0</v>
      </c>
      <c r="BA103">
        <v>102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Y103*Source!I61</f>
        <v>4.0800000000000003E-3</v>
      </c>
      <c r="CY103">
        <f t="shared" si="17"/>
        <v>345.06</v>
      </c>
      <c r="CZ103">
        <f t="shared" si="18"/>
        <v>90.15</v>
      </c>
      <c r="DA103">
        <f t="shared" si="19"/>
        <v>3.82</v>
      </c>
      <c r="DB103">
        <f t="shared" si="15"/>
        <v>919.53</v>
      </c>
      <c r="DC103">
        <f t="shared" si="16"/>
        <v>0</v>
      </c>
    </row>
    <row r="104" spans="1:107" x14ac:dyDescent="0.2">
      <c r="A104">
        <f>ROW(Source!A61)</f>
        <v>61</v>
      </c>
      <c r="B104">
        <v>53286460</v>
      </c>
      <c r="C104">
        <v>53287202</v>
      </c>
      <c r="D104">
        <v>30541208</v>
      </c>
      <c r="E104">
        <v>30515945</v>
      </c>
      <c r="F104">
        <v>1</v>
      </c>
      <c r="G104">
        <v>30515945</v>
      </c>
      <c r="H104">
        <v>3</v>
      </c>
      <c r="I104" t="s">
        <v>547</v>
      </c>
      <c r="J104" t="s">
        <v>3</v>
      </c>
      <c r="K104" t="s">
        <v>548</v>
      </c>
      <c r="L104">
        <v>1344</v>
      </c>
      <c r="N104">
        <v>1008</v>
      </c>
      <c r="O104" t="s">
        <v>485</v>
      </c>
      <c r="P104" t="s">
        <v>485</v>
      </c>
      <c r="Q104">
        <v>1</v>
      </c>
      <c r="W104">
        <v>0</v>
      </c>
      <c r="X104">
        <v>-94250534</v>
      </c>
      <c r="Y104">
        <v>49.28</v>
      </c>
      <c r="AA104">
        <v>1</v>
      </c>
      <c r="AB104">
        <v>0</v>
      </c>
      <c r="AC104">
        <v>0</v>
      </c>
      <c r="AD104">
        <v>0</v>
      </c>
      <c r="AE104">
        <v>1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49.28</v>
      </c>
      <c r="AU104" t="s">
        <v>3</v>
      </c>
      <c r="AV104">
        <v>0</v>
      </c>
      <c r="AW104">
        <v>2</v>
      </c>
      <c r="AX104">
        <v>53287222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Y104*Source!I61</f>
        <v>1.9712E-2</v>
      </c>
      <c r="CY104">
        <f t="shared" si="17"/>
        <v>1</v>
      </c>
      <c r="CZ104">
        <f t="shared" si="18"/>
        <v>1</v>
      </c>
      <c r="DA104">
        <f t="shared" si="19"/>
        <v>1</v>
      </c>
      <c r="DB104">
        <f t="shared" si="15"/>
        <v>49.28</v>
      </c>
      <c r="DC104">
        <f t="shared" si="16"/>
        <v>0</v>
      </c>
    </row>
    <row r="105" spans="1:107" x14ac:dyDescent="0.2">
      <c r="A105">
        <f>ROW(Source!A64)</f>
        <v>64</v>
      </c>
      <c r="B105">
        <v>53286459</v>
      </c>
      <c r="C105">
        <v>53287224</v>
      </c>
      <c r="D105">
        <v>30515951</v>
      </c>
      <c r="E105">
        <v>30515945</v>
      </c>
      <c r="F105">
        <v>1</v>
      </c>
      <c r="G105">
        <v>30515945</v>
      </c>
      <c r="H105">
        <v>1</v>
      </c>
      <c r="I105" t="s">
        <v>470</v>
      </c>
      <c r="J105" t="s">
        <v>3</v>
      </c>
      <c r="K105" t="s">
        <v>471</v>
      </c>
      <c r="L105">
        <v>1191</v>
      </c>
      <c r="N105">
        <v>1013</v>
      </c>
      <c r="O105" t="s">
        <v>472</v>
      </c>
      <c r="P105" t="s">
        <v>472</v>
      </c>
      <c r="Q105">
        <v>1</v>
      </c>
      <c r="W105">
        <v>0</v>
      </c>
      <c r="X105">
        <v>476480486</v>
      </c>
      <c r="Y105">
        <v>46.53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S105" t="s">
        <v>3</v>
      </c>
      <c r="AT105">
        <v>5.17</v>
      </c>
      <c r="AU105" t="s">
        <v>110</v>
      </c>
      <c r="AV105">
        <v>1</v>
      </c>
      <c r="AW105">
        <v>2</v>
      </c>
      <c r="AX105">
        <v>53287228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Y105*Source!I64</f>
        <v>1.8612E-2</v>
      </c>
      <c r="CY105">
        <f>AD105</f>
        <v>0</v>
      </c>
      <c r="CZ105">
        <f>AH105</f>
        <v>0</v>
      </c>
      <c r="DA105">
        <f>AL105</f>
        <v>1</v>
      </c>
      <c r="DB105">
        <f t="shared" ref="DB105:DB110" si="20">ROUND((ROUND(AT105*CZ105,2)*9),6)</f>
        <v>0</v>
      </c>
      <c r="DC105">
        <f t="shared" ref="DC105:DC110" si="21">ROUND((ROUND(AT105*AG105,2)*9),6)</f>
        <v>0</v>
      </c>
    </row>
    <row r="106" spans="1:107" x14ac:dyDescent="0.2">
      <c r="A106">
        <f>ROW(Source!A64)</f>
        <v>64</v>
      </c>
      <c r="B106">
        <v>53286459</v>
      </c>
      <c r="C106">
        <v>53287224</v>
      </c>
      <c r="D106">
        <v>30589582</v>
      </c>
      <c r="E106">
        <v>1</v>
      </c>
      <c r="F106">
        <v>1</v>
      </c>
      <c r="G106">
        <v>30515945</v>
      </c>
      <c r="H106">
        <v>3</v>
      </c>
      <c r="I106" t="s">
        <v>74</v>
      </c>
      <c r="J106" t="s">
        <v>76</v>
      </c>
      <c r="K106" t="s">
        <v>75</v>
      </c>
      <c r="L106">
        <v>1339</v>
      </c>
      <c r="N106">
        <v>1007</v>
      </c>
      <c r="O106" t="s">
        <v>51</v>
      </c>
      <c r="P106" t="s">
        <v>51</v>
      </c>
      <c r="Q106">
        <v>1</v>
      </c>
      <c r="W106">
        <v>0</v>
      </c>
      <c r="X106">
        <v>-836286109</v>
      </c>
      <c r="Y106">
        <v>91.8</v>
      </c>
      <c r="AA106">
        <v>631.54</v>
      </c>
      <c r="AB106">
        <v>0</v>
      </c>
      <c r="AC106">
        <v>0</v>
      </c>
      <c r="AD106">
        <v>0</v>
      </c>
      <c r="AE106">
        <v>631.54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1</v>
      </c>
      <c r="AQ106">
        <v>0</v>
      </c>
      <c r="AR106">
        <v>0</v>
      </c>
      <c r="AS106" t="s">
        <v>3</v>
      </c>
      <c r="AT106">
        <v>10.199999999999999</v>
      </c>
      <c r="AU106" t="s">
        <v>110</v>
      </c>
      <c r="AV106">
        <v>0</v>
      </c>
      <c r="AW106">
        <v>1</v>
      </c>
      <c r="AX106">
        <v>-1</v>
      </c>
      <c r="AY106">
        <v>0</v>
      </c>
      <c r="AZ106">
        <v>0</v>
      </c>
      <c r="BA106" t="s">
        <v>3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Y106*Source!I64</f>
        <v>3.6720000000000003E-2</v>
      </c>
      <c r="CY106">
        <f>AA106</f>
        <v>631.54</v>
      </c>
      <c r="CZ106">
        <f>AE106</f>
        <v>631.54</v>
      </c>
      <c r="DA106">
        <f>AI106</f>
        <v>1</v>
      </c>
      <c r="DB106">
        <f t="shared" si="20"/>
        <v>57975.39</v>
      </c>
      <c r="DC106">
        <f t="shared" si="21"/>
        <v>0</v>
      </c>
    </row>
    <row r="107" spans="1:107" x14ac:dyDescent="0.2">
      <c r="A107">
        <f>ROW(Source!A64)</f>
        <v>64</v>
      </c>
      <c r="B107">
        <v>53286459</v>
      </c>
      <c r="C107">
        <v>53287224</v>
      </c>
      <c r="D107">
        <v>30595002</v>
      </c>
      <c r="E107">
        <v>1</v>
      </c>
      <c r="F107">
        <v>1</v>
      </c>
      <c r="G107">
        <v>30515945</v>
      </c>
      <c r="H107">
        <v>3</v>
      </c>
      <c r="I107" t="s">
        <v>543</v>
      </c>
      <c r="J107" t="s">
        <v>544</v>
      </c>
      <c r="K107" t="s">
        <v>545</v>
      </c>
      <c r="L107">
        <v>1327</v>
      </c>
      <c r="N107">
        <v>1005</v>
      </c>
      <c r="O107" t="s">
        <v>546</v>
      </c>
      <c r="P107" t="s">
        <v>546</v>
      </c>
      <c r="Q107">
        <v>1</v>
      </c>
      <c r="W107">
        <v>0</v>
      </c>
      <c r="X107">
        <v>-153668504</v>
      </c>
      <c r="Y107">
        <v>5.8500000000000005</v>
      </c>
      <c r="AA107">
        <v>90.15</v>
      </c>
      <c r="AB107">
        <v>0</v>
      </c>
      <c r="AC107">
        <v>0</v>
      </c>
      <c r="AD107">
        <v>0</v>
      </c>
      <c r="AE107">
        <v>90.15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1</v>
      </c>
      <c r="AQ107">
        <v>0</v>
      </c>
      <c r="AR107">
        <v>0</v>
      </c>
      <c r="AS107" t="s">
        <v>3</v>
      </c>
      <c r="AT107">
        <v>0.65</v>
      </c>
      <c r="AU107" t="s">
        <v>110</v>
      </c>
      <c r="AV107">
        <v>0</v>
      </c>
      <c r="AW107">
        <v>2</v>
      </c>
      <c r="AX107">
        <v>53287229</v>
      </c>
      <c r="AY107">
        <v>1</v>
      </c>
      <c r="AZ107">
        <v>0</v>
      </c>
      <c r="BA107">
        <v>106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Y107*Source!I64</f>
        <v>2.3400000000000005E-3</v>
      </c>
      <c r="CY107">
        <f>AA107</f>
        <v>90.15</v>
      </c>
      <c r="CZ107">
        <f>AE107</f>
        <v>90.15</v>
      </c>
      <c r="DA107">
        <f>AI107</f>
        <v>1</v>
      </c>
      <c r="DB107">
        <f t="shared" si="20"/>
        <v>527.4</v>
      </c>
      <c r="DC107">
        <f t="shared" si="21"/>
        <v>0</v>
      </c>
    </row>
    <row r="108" spans="1:107" x14ac:dyDescent="0.2">
      <c r="A108">
        <f>ROW(Source!A65)</f>
        <v>65</v>
      </c>
      <c r="B108">
        <v>53286460</v>
      </c>
      <c r="C108">
        <v>53287224</v>
      </c>
      <c r="D108">
        <v>30515951</v>
      </c>
      <c r="E108">
        <v>30515945</v>
      </c>
      <c r="F108">
        <v>1</v>
      </c>
      <c r="G108">
        <v>30515945</v>
      </c>
      <c r="H108">
        <v>1</v>
      </c>
      <c r="I108" t="s">
        <v>470</v>
      </c>
      <c r="J108" t="s">
        <v>3</v>
      </c>
      <c r="K108" t="s">
        <v>471</v>
      </c>
      <c r="L108">
        <v>1191</v>
      </c>
      <c r="N108">
        <v>1013</v>
      </c>
      <c r="O108" t="s">
        <v>472</v>
      </c>
      <c r="P108" t="s">
        <v>472</v>
      </c>
      <c r="Q108">
        <v>1</v>
      </c>
      <c r="W108">
        <v>0</v>
      </c>
      <c r="X108">
        <v>476480486</v>
      </c>
      <c r="Y108">
        <v>46.53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1</v>
      </c>
      <c r="AQ108">
        <v>0</v>
      </c>
      <c r="AR108">
        <v>0</v>
      </c>
      <c r="AS108" t="s">
        <v>3</v>
      </c>
      <c r="AT108">
        <v>5.17</v>
      </c>
      <c r="AU108" t="s">
        <v>110</v>
      </c>
      <c r="AV108">
        <v>1</v>
      </c>
      <c r="AW108">
        <v>2</v>
      </c>
      <c r="AX108">
        <v>53287228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Y108*Source!I65</f>
        <v>1.8612E-2</v>
      </c>
      <c r="CY108">
        <f>AD108</f>
        <v>0</v>
      </c>
      <c r="CZ108">
        <f>AH108</f>
        <v>0</v>
      </c>
      <c r="DA108">
        <f>AL108</f>
        <v>1</v>
      </c>
      <c r="DB108">
        <f t="shared" si="20"/>
        <v>0</v>
      </c>
      <c r="DC108">
        <f t="shared" si="21"/>
        <v>0</v>
      </c>
    </row>
    <row r="109" spans="1:107" x14ac:dyDescent="0.2">
      <c r="A109">
        <f>ROW(Source!A65)</f>
        <v>65</v>
      </c>
      <c r="B109">
        <v>53286460</v>
      </c>
      <c r="C109">
        <v>53287224</v>
      </c>
      <c r="D109">
        <v>30589582</v>
      </c>
      <c r="E109">
        <v>1</v>
      </c>
      <c r="F109">
        <v>1</v>
      </c>
      <c r="G109">
        <v>30515945</v>
      </c>
      <c r="H109">
        <v>3</v>
      </c>
      <c r="I109" t="s">
        <v>74</v>
      </c>
      <c r="J109" t="s">
        <v>76</v>
      </c>
      <c r="K109" t="s">
        <v>75</v>
      </c>
      <c r="L109">
        <v>1339</v>
      </c>
      <c r="N109">
        <v>1007</v>
      </c>
      <c r="O109" t="s">
        <v>51</v>
      </c>
      <c r="P109" t="s">
        <v>51</v>
      </c>
      <c r="Q109">
        <v>1</v>
      </c>
      <c r="W109">
        <v>0</v>
      </c>
      <c r="X109">
        <v>-836286109</v>
      </c>
      <c r="Y109">
        <v>91.8</v>
      </c>
      <c r="AA109">
        <v>3910.72</v>
      </c>
      <c r="AB109">
        <v>0</v>
      </c>
      <c r="AC109">
        <v>0</v>
      </c>
      <c r="AD109">
        <v>0</v>
      </c>
      <c r="AE109">
        <v>631.54</v>
      </c>
      <c r="AF109">
        <v>0</v>
      </c>
      <c r="AG109">
        <v>0</v>
      </c>
      <c r="AH109">
        <v>0</v>
      </c>
      <c r="AI109">
        <v>6.18</v>
      </c>
      <c r="AJ109">
        <v>1</v>
      </c>
      <c r="AK109">
        <v>1</v>
      </c>
      <c r="AL109">
        <v>1</v>
      </c>
      <c r="AN109">
        <v>0</v>
      </c>
      <c r="AO109">
        <v>0</v>
      </c>
      <c r="AP109">
        <v>1</v>
      </c>
      <c r="AQ109">
        <v>0</v>
      </c>
      <c r="AR109">
        <v>0</v>
      </c>
      <c r="AS109" t="s">
        <v>3</v>
      </c>
      <c r="AT109">
        <v>10.199999999999999</v>
      </c>
      <c r="AU109" t="s">
        <v>110</v>
      </c>
      <c r="AV109">
        <v>0</v>
      </c>
      <c r="AW109">
        <v>1</v>
      </c>
      <c r="AX109">
        <v>-1</v>
      </c>
      <c r="AY109">
        <v>0</v>
      </c>
      <c r="AZ109">
        <v>0</v>
      </c>
      <c r="BA109" t="s">
        <v>3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Y109*Source!I65</f>
        <v>3.6720000000000003E-2</v>
      </c>
      <c r="CY109">
        <f>AA109</f>
        <v>3910.72</v>
      </c>
      <c r="CZ109">
        <f>AE109</f>
        <v>631.54</v>
      </c>
      <c r="DA109">
        <f>AI109</f>
        <v>6.18</v>
      </c>
      <c r="DB109">
        <f t="shared" si="20"/>
        <v>57975.39</v>
      </c>
      <c r="DC109">
        <f t="shared" si="21"/>
        <v>0</v>
      </c>
    </row>
    <row r="110" spans="1:107" x14ac:dyDescent="0.2">
      <c r="A110">
        <f>ROW(Source!A65)</f>
        <v>65</v>
      </c>
      <c r="B110">
        <v>53286460</v>
      </c>
      <c r="C110">
        <v>53287224</v>
      </c>
      <c r="D110">
        <v>30595002</v>
      </c>
      <c r="E110">
        <v>1</v>
      </c>
      <c r="F110">
        <v>1</v>
      </c>
      <c r="G110">
        <v>30515945</v>
      </c>
      <c r="H110">
        <v>3</v>
      </c>
      <c r="I110" t="s">
        <v>543</v>
      </c>
      <c r="J110" t="s">
        <v>544</v>
      </c>
      <c r="K110" t="s">
        <v>545</v>
      </c>
      <c r="L110">
        <v>1327</v>
      </c>
      <c r="N110">
        <v>1005</v>
      </c>
      <c r="O110" t="s">
        <v>546</v>
      </c>
      <c r="P110" t="s">
        <v>546</v>
      </c>
      <c r="Q110">
        <v>1</v>
      </c>
      <c r="W110">
        <v>0</v>
      </c>
      <c r="X110">
        <v>-153668504</v>
      </c>
      <c r="Y110">
        <v>5.8500000000000005</v>
      </c>
      <c r="AA110">
        <v>345.06</v>
      </c>
      <c r="AB110">
        <v>0</v>
      </c>
      <c r="AC110">
        <v>0</v>
      </c>
      <c r="AD110">
        <v>0</v>
      </c>
      <c r="AE110">
        <v>90.15</v>
      </c>
      <c r="AF110">
        <v>0</v>
      </c>
      <c r="AG110">
        <v>0</v>
      </c>
      <c r="AH110">
        <v>0</v>
      </c>
      <c r="AI110">
        <v>3.82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1</v>
      </c>
      <c r="AQ110">
        <v>0</v>
      </c>
      <c r="AR110">
        <v>0</v>
      </c>
      <c r="AS110" t="s">
        <v>3</v>
      </c>
      <c r="AT110">
        <v>0.65</v>
      </c>
      <c r="AU110" t="s">
        <v>110</v>
      </c>
      <c r="AV110">
        <v>0</v>
      </c>
      <c r="AW110">
        <v>2</v>
      </c>
      <c r="AX110">
        <v>53287229</v>
      </c>
      <c r="AY110">
        <v>1</v>
      </c>
      <c r="AZ110">
        <v>0</v>
      </c>
      <c r="BA110">
        <v>109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Y110*Source!I65</f>
        <v>2.3400000000000005E-3</v>
      </c>
      <c r="CY110">
        <f>AA110</f>
        <v>345.06</v>
      </c>
      <c r="CZ110">
        <f>AE110</f>
        <v>90.15</v>
      </c>
      <c r="DA110">
        <f>AI110</f>
        <v>3.82</v>
      </c>
      <c r="DB110">
        <f t="shared" si="20"/>
        <v>527.4</v>
      </c>
      <c r="DC110">
        <f t="shared" si="21"/>
        <v>0</v>
      </c>
    </row>
    <row r="111" spans="1:107" x14ac:dyDescent="0.2">
      <c r="A111">
        <f>ROW(Source!A68)</f>
        <v>68</v>
      </c>
      <c r="B111">
        <v>53286459</v>
      </c>
      <c r="C111">
        <v>53287232</v>
      </c>
      <c r="D111">
        <v>30515951</v>
      </c>
      <c r="E111">
        <v>30515945</v>
      </c>
      <c r="F111">
        <v>1</v>
      </c>
      <c r="G111">
        <v>30515945</v>
      </c>
      <c r="H111">
        <v>1</v>
      </c>
      <c r="I111" t="s">
        <v>470</v>
      </c>
      <c r="J111" t="s">
        <v>3</v>
      </c>
      <c r="K111" t="s">
        <v>471</v>
      </c>
      <c r="L111">
        <v>1191</v>
      </c>
      <c r="N111">
        <v>1013</v>
      </c>
      <c r="O111" t="s">
        <v>472</v>
      </c>
      <c r="P111" t="s">
        <v>472</v>
      </c>
      <c r="Q111">
        <v>1</v>
      </c>
      <c r="W111">
        <v>0</v>
      </c>
      <c r="X111">
        <v>476480486</v>
      </c>
      <c r="Y111">
        <v>8.9600000000000009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8.9600000000000009</v>
      </c>
      <c r="AU111" t="s">
        <v>3</v>
      </c>
      <c r="AV111">
        <v>1</v>
      </c>
      <c r="AW111">
        <v>2</v>
      </c>
      <c r="AX111">
        <v>53287237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Y111*Source!I68</f>
        <v>0.17920000000000003</v>
      </c>
      <c r="CY111">
        <f>AD111</f>
        <v>0</v>
      </c>
      <c r="CZ111">
        <f>AH111</f>
        <v>0</v>
      </c>
      <c r="DA111">
        <f>AL111</f>
        <v>1</v>
      </c>
      <c r="DB111">
        <f>ROUND(ROUND(AT111*CZ111,2),6)</f>
        <v>0</v>
      </c>
      <c r="DC111">
        <f>ROUND(ROUND(AT111*AG111,2),6)</f>
        <v>0</v>
      </c>
    </row>
    <row r="112" spans="1:107" x14ac:dyDescent="0.2">
      <c r="A112">
        <f>ROW(Source!A68)</f>
        <v>68</v>
      </c>
      <c r="B112">
        <v>53286459</v>
      </c>
      <c r="C112">
        <v>53287232</v>
      </c>
      <c r="D112">
        <v>30595485</v>
      </c>
      <c r="E112">
        <v>1</v>
      </c>
      <c r="F112">
        <v>1</v>
      </c>
      <c r="G112">
        <v>30515945</v>
      </c>
      <c r="H112">
        <v>2</v>
      </c>
      <c r="I112" t="s">
        <v>528</v>
      </c>
      <c r="J112" t="s">
        <v>529</v>
      </c>
      <c r="K112" t="s">
        <v>530</v>
      </c>
      <c r="L112">
        <v>1367</v>
      </c>
      <c r="N112">
        <v>1011</v>
      </c>
      <c r="O112" t="s">
        <v>476</v>
      </c>
      <c r="P112" t="s">
        <v>476</v>
      </c>
      <c r="Q112">
        <v>1</v>
      </c>
      <c r="W112">
        <v>0</v>
      </c>
      <c r="X112">
        <v>-1882480599</v>
      </c>
      <c r="Y112">
        <v>0.71</v>
      </c>
      <c r="AA112">
        <v>0</v>
      </c>
      <c r="AB112">
        <v>169.44</v>
      </c>
      <c r="AC112">
        <v>15.02</v>
      </c>
      <c r="AD112">
        <v>0</v>
      </c>
      <c r="AE112">
        <v>0</v>
      </c>
      <c r="AF112">
        <v>169.44</v>
      </c>
      <c r="AG112">
        <v>15.02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0.71</v>
      </c>
      <c r="AU112" t="s">
        <v>3</v>
      </c>
      <c r="AV112">
        <v>0</v>
      </c>
      <c r="AW112">
        <v>2</v>
      </c>
      <c r="AX112">
        <v>53287238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Y112*Source!I68</f>
        <v>1.4199999999999999E-2</v>
      </c>
      <c r="CY112">
        <f>AB112</f>
        <v>169.44</v>
      </c>
      <c r="CZ112">
        <f>AF112</f>
        <v>169.44</v>
      </c>
      <c r="DA112">
        <f>AJ112</f>
        <v>1</v>
      </c>
      <c r="DB112">
        <f>ROUND(ROUND(AT112*CZ112,2),6)</f>
        <v>120.3</v>
      </c>
      <c r="DC112">
        <f>ROUND(ROUND(AT112*AG112,2),6)</f>
        <v>10.66</v>
      </c>
    </row>
    <row r="113" spans="1:107" x14ac:dyDescent="0.2">
      <c r="A113">
        <f>ROW(Source!A68)</f>
        <v>68</v>
      </c>
      <c r="B113">
        <v>53286459</v>
      </c>
      <c r="C113">
        <v>53287232</v>
      </c>
      <c r="D113">
        <v>30571116</v>
      </c>
      <c r="E113">
        <v>1</v>
      </c>
      <c r="F113">
        <v>1</v>
      </c>
      <c r="G113">
        <v>30515945</v>
      </c>
      <c r="H113">
        <v>3</v>
      </c>
      <c r="I113" t="s">
        <v>549</v>
      </c>
      <c r="J113" t="s">
        <v>550</v>
      </c>
      <c r="K113" t="s">
        <v>551</v>
      </c>
      <c r="L113">
        <v>1348</v>
      </c>
      <c r="N113">
        <v>1009</v>
      </c>
      <c r="O113" t="s">
        <v>122</v>
      </c>
      <c r="P113" t="s">
        <v>122</v>
      </c>
      <c r="Q113">
        <v>1000</v>
      </c>
      <c r="W113">
        <v>0</v>
      </c>
      <c r="X113">
        <v>435343267</v>
      </c>
      <c r="Y113">
        <v>0.2</v>
      </c>
      <c r="AA113">
        <v>3501.78</v>
      </c>
      <c r="AB113">
        <v>0</v>
      </c>
      <c r="AC113">
        <v>0</v>
      </c>
      <c r="AD113">
        <v>0</v>
      </c>
      <c r="AE113">
        <v>3501.78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S113" t="s">
        <v>3</v>
      </c>
      <c r="AT113">
        <v>0.06</v>
      </c>
      <c r="AU113" t="s">
        <v>552</v>
      </c>
      <c r="AV113">
        <v>0</v>
      </c>
      <c r="AW113">
        <v>2</v>
      </c>
      <c r="AX113">
        <v>53287239</v>
      </c>
      <c r="AY113">
        <v>1</v>
      </c>
      <c r="AZ113">
        <v>2048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Y113*Source!I68</f>
        <v>4.0000000000000001E-3</v>
      </c>
      <c r="CY113">
        <f>AA113</f>
        <v>3501.78</v>
      </c>
      <c r="CZ113">
        <f>AE113</f>
        <v>3501.78</v>
      </c>
      <c r="DA113">
        <f>AI113</f>
        <v>1</v>
      </c>
      <c r="DB113">
        <f>ROUND(((ROUND(AT113*CZ113,2)/3)*10),6)</f>
        <v>700.36666700000001</v>
      </c>
      <c r="DC113">
        <f>ROUND(((ROUND(AT113*AG113,2)/3)*10),6)</f>
        <v>0</v>
      </c>
    </row>
    <row r="114" spans="1:107" x14ac:dyDescent="0.2">
      <c r="A114">
        <f>ROW(Source!A68)</f>
        <v>68</v>
      </c>
      <c r="B114">
        <v>53286459</v>
      </c>
      <c r="C114">
        <v>53287232</v>
      </c>
      <c r="D114">
        <v>30589863</v>
      </c>
      <c r="E114">
        <v>1</v>
      </c>
      <c r="F114">
        <v>1</v>
      </c>
      <c r="G114">
        <v>30515945</v>
      </c>
      <c r="H114">
        <v>3</v>
      </c>
      <c r="I114" t="s">
        <v>120</v>
      </c>
      <c r="J114" t="s">
        <v>123</v>
      </c>
      <c r="K114" t="s">
        <v>121</v>
      </c>
      <c r="L114">
        <v>1348</v>
      </c>
      <c r="N114">
        <v>1009</v>
      </c>
      <c r="O114" t="s">
        <v>122</v>
      </c>
      <c r="P114" t="s">
        <v>122</v>
      </c>
      <c r="Q114">
        <v>1000</v>
      </c>
      <c r="W114">
        <v>0</v>
      </c>
      <c r="X114">
        <v>-2026741202</v>
      </c>
      <c r="Y114">
        <v>23.799999999999997</v>
      </c>
      <c r="AA114">
        <v>296.7</v>
      </c>
      <c r="AB114">
        <v>0</v>
      </c>
      <c r="AC114">
        <v>0</v>
      </c>
      <c r="AD114">
        <v>0</v>
      </c>
      <c r="AE114">
        <v>296.7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0</v>
      </c>
      <c r="AP114">
        <v>1</v>
      </c>
      <c r="AQ114">
        <v>0</v>
      </c>
      <c r="AR114">
        <v>0</v>
      </c>
      <c r="AS114" t="s">
        <v>3</v>
      </c>
      <c r="AT114">
        <v>7.14</v>
      </c>
      <c r="AU114" t="s">
        <v>552</v>
      </c>
      <c r="AV114">
        <v>0</v>
      </c>
      <c r="AW114">
        <v>1</v>
      </c>
      <c r="AX114">
        <v>-1</v>
      </c>
      <c r="AY114">
        <v>0</v>
      </c>
      <c r="AZ114">
        <v>0</v>
      </c>
      <c r="BA114" t="s">
        <v>3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Y114*Source!I68</f>
        <v>0.47599999999999998</v>
      </c>
      <c r="CY114">
        <f>AA114</f>
        <v>296.7</v>
      </c>
      <c r="CZ114">
        <f>AE114</f>
        <v>296.7</v>
      </c>
      <c r="DA114">
        <f>AI114</f>
        <v>1</v>
      </c>
      <c r="DB114">
        <f>ROUND(((ROUND(AT114*CZ114,2)/3)*10),6)</f>
        <v>7061.4666669999997</v>
      </c>
      <c r="DC114">
        <f>ROUND(((ROUND(AT114*AG114,2)/3)*10),6)</f>
        <v>0</v>
      </c>
    </row>
    <row r="115" spans="1:107" x14ac:dyDescent="0.2">
      <c r="A115">
        <f>ROW(Source!A69)</f>
        <v>69</v>
      </c>
      <c r="B115">
        <v>53286460</v>
      </c>
      <c r="C115">
        <v>53287232</v>
      </c>
      <c r="D115">
        <v>30515951</v>
      </c>
      <c r="E115">
        <v>30515945</v>
      </c>
      <c r="F115">
        <v>1</v>
      </c>
      <c r="G115">
        <v>30515945</v>
      </c>
      <c r="H115">
        <v>1</v>
      </c>
      <c r="I115" t="s">
        <v>470</v>
      </c>
      <c r="J115" t="s">
        <v>3</v>
      </c>
      <c r="K115" t="s">
        <v>471</v>
      </c>
      <c r="L115">
        <v>1191</v>
      </c>
      <c r="N115">
        <v>1013</v>
      </c>
      <c r="O115" t="s">
        <v>472</v>
      </c>
      <c r="P115" t="s">
        <v>472</v>
      </c>
      <c r="Q115">
        <v>1</v>
      </c>
      <c r="W115">
        <v>0</v>
      </c>
      <c r="X115">
        <v>476480486</v>
      </c>
      <c r="Y115">
        <v>8.9600000000000009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8.9600000000000009</v>
      </c>
      <c r="AU115" t="s">
        <v>3</v>
      </c>
      <c r="AV115">
        <v>1</v>
      </c>
      <c r="AW115">
        <v>2</v>
      </c>
      <c r="AX115">
        <v>53287237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Y115*Source!I69</f>
        <v>0.17920000000000003</v>
      </c>
      <c r="CY115">
        <f>AD115</f>
        <v>0</v>
      </c>
      <c r="CZ115">
        <f>AH115</f>
        <v>0</v>
      </c>
      <c r="DA115">
        <f>AL115</f>
        <v>1</v>
      </c>
      <c r="DB115">
        <f>ROUND(ROUND(AT115*CZ115,2),6)</f>
        <v>0</v>
      </c>
      <c r="DC115">
        <f>ROUND(ROUND(AT115*AG115,2),6)</f>
        <v>0</v>
      </c>
    </row>
    <row r="116" spans="1:107" x14ac:dyDescent="0.2">
      <c r="A116">
        <f>ROW(Source!A69)</f>
        <v>69</v>
      </c>
      <c r="B116">
        <v>53286460</v>
      </c>
      <c r="C116">
        <v>53287232</v>
      </c>
      <c r="D116">
        <v>30595485</v>
      </c>
      <c r="E116">
        <v>1</v>
      </c>
      <c r="F116">
        <v>1</v>
      </c>
      <c r="G116">
        <v>30515945</v>
      </c>
      <c r="H116">
        <v>2</v>
      </c>
      <c r="I116" t="s">
        <v>528</v>
      </c>
      <c r="J116" t="s">
        <v>529</v>
      </c>
      <c r="K116" t="s">
        <v>530</v>
      </c>
      <c r="L116">
        <v>1367</v>
      </c>
      <c r="N116">
        <v>1011</v>
      </c>
      <c r="O116" t="s">
        <v>476</v>
      </c>
      <c r="P116" t="s">
        <v>476</v>
      </c>
      <c r="Q116">
        <v>1</v>
      </c>
      <c r="W116">
        <v>0</v>
      </c>
      <c r="X116">
        <v>-1882480599</v>
      </c>
      <c r="Y116">
        <v>0.71</v>
      </c>
      <c r="AA116">
        <v>0</v>
      </c>
      <c r="AB116">
        <v>1476</v>
      </c>
      <c r="AC116">
        <v>390.32</v>
      </c>
      <c r="AD116">
        <v>0</v>
      </c>
      <c r="AE116">
        <v>0</v>
      </c>
      <c r="AF116">
        <v>169.44</v>
      </c>
      <c r="AG116">
        <v>15.02</v>
      </c>
      <c r="AH116">
        <v>0</v>
      </c>
      <c r="AI116">
        <v>1</v>
      </c>
      <c r="AJ116">
        <v>8.32</v>
      </c>
      <c r="AK116">
        <v>24.82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0.71</v>
      </c>
      <c r="AU116" t="s">
        <v>3</v>
      </c>
      <c r="AV116">
        <v>0</v>
      </c>
      <c r="AW116">
        <v>2</v>
      </c>
      <c r="AX116">
        <v>53287238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Y116*Source!I69</f>
        <v>1.4199999999999999E-2</v>
      </c>
      <c r="CY116">
        <f>AB116</f>
        <v>1476</v>
      </c>
      <c r="CZ116">
        <f>AF116</f>
        <v>169.44</v>
      </c>
      <c r="DA116">
        <f>AJ116</f>
        <v>8.32</v>
      </c>
      <c r="DB116">
        <f>ROUND(ROUND(AT116*CZ116,2),6)</f>
        <v>120.3</v>
      </c>
      <c r="DC116">
        <f>ROUND(ROUND(AT116*AG116,2),6)</f>
        <v>10.66</v>
      </c>
    </row>
    <row r="117" spans="1:107" x14ac:dyDescent="0.2">
      <c r="A117">
        <f>ROW(Source!A69)</f>
        <v>69</v>
      </c>
      <c r="B117">
        <v>53286460</v>
      </c>
      <c r="C117">
        <v>53287232</v>
      </c>
      <c r="D117">
        <v>30571116</v>
      </c>
      <c r="E117">
        <v>1</v>
      </c>
      <c r="F117">
        <v>1</v>
      </c>
      <c r="G117">
        <v>30515945</v>
      </c>
      <c r="H117">
        <v>3</v>
      </c>
      <c r="I117" t="s">
        <v>549</v>
      </c>
      <c r="J117" t="s">
        <v>550</v>
      </c>
      <c r="K117" t="s">
        <v>551</v>
      </c>
      <c r="L117">
        <v>1348</v>
      </c>
      <c r="N117">
        <v>1009</v>
      </c>
      <c r="O117" t="s">
        <v>122</v>
      </c>
      <c r="P117" t="s">
        <v>122</v>
      </c>
      <c r="Q117">
        <v>1000</v>
      </c>
      <c r="W117">
        <v>0</v>
      </c>
      <c r="X117">
        <v>435343267</v>
      </c>
      <c r="Y117">
        <v>0.2</v>
      </c>
      <c r="AA117">
        <v>22446.41</v>
      </c>
      <c r="AB117">
        <v>0</v>
      </c>
      <c r="AC117">
        <v>0</v>
      </c>
      <c r="AD117">
        <v>0</v>
      </c>
      <c r="AE117">
        <v>3501.78</v>
      </c>
      <c r="AF117">
        <v>0</v>
      </c>
      <c r="AG117">
        <v>0</v>
      </c>
      <c r="AH117">
        <v>0</v>
      </c>
      <c r="AI117">
        <v>6.41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1</v>
      </c>
      <c r="AQ117">
        <v>0</v>
      </c>
      <c r="AR117">
        <v>0</v>
      </c>
      <c r="AS117" t="s">
        <v>3</v>
      </c>
      <c r="AT117">
        <v>0.06</v>
      </c>
      <c r="AU117" t="s">
        <v>552</v>
      </c>
      <c r="AV117">
        <v>0</v>
      </c>
      <c r="AW117">
        <v>2</v>
      </c>
      <c r="AX117">
        <v>53287239</v>
      </c>
      <c r="AY117">
        <v>1</v>
      </c>
      <c r="AZ117">
        <v>2048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Y117*Source!I69</f>
        <v>4.0000000000000001E-3</v>
      </c>
      <c r="CY117">
        <f>AA117</f>
        <v>22446.41</v>
      </c>
      <c r="CZ117">
        <f>AE117</f>
        <v>3501.78</v>
      </c>
      <c r="DA117">
        <f>AI117</f>
        <v>6.41</v>
      </c>
      <c r="DB117">
        <f>ROUND(((ROUND(AT117*CZ117,2)/3)*10),6)</f>
        <v>700.36666700000001</v>
      </c>
      <c r="DC117">
        <f>ROUND(((ROUND(AT117*AG117,2)/3)*10),6)</f>
        <v>0</v>
      </c>
    </row>
    <row r="118" spans="1:107" x14ac:dyDescent="0.2">
      <c r="A118">
        <f>ROW(Source!A69)</f>
        <v>69</v>
      </c>
      <c r="B118">
        <v>53286460</v>
      </c>
      <c r="C118">
        <v>53287232</v>
      </c>
      <c r="D118">
        <v>30589863</v>
      </c>
      <c r="E118">
        <v>1</v>
      </c>
      <c r="F118">
        <v>1</v>
      </c>
      <c r="G118">
        <v>30515945</v>
      </c>
      <c r="H118">
        <v>3</v>
      </c>
      <c r="I118" t="s">
        <v>120</v>
      </c>
      <c r="J118" t="s">
        <v>123</v>
      </c>
      <c r="K118" t="s">
        <v>121</v>
      </c>
      <c r="L118">
        <v>1348</v>
      </c>
      <c r="N118">
        <v>1009</v>
      </c>
      <c r="O118" t="s">
        <v>122</v>
      </c>
      <c r="P118" t="s">
        <v>122</v>
      </c>
      <c r="Q118">
        <v>1000</v>
      </c>
      <c r="W118">
        <v>0</v>
      </c>
      <c r="X118">
        <v>-2026741202</v>
      </c>
      <c r="Y118">
        <v>23.799999999999997</v>
      </c>
      <c r="AA118">
        <v>2652.5</v>
      </c>
      <c r="AB118">
        <v>0</v>
      </c>
      <c r="AC118">
        <v>0</v>
      </c>
      <c r="AD118">
        <v>0</v>
      </c>
      <c r="AE118">
        <v>296.7</v>
      </c>
      <c r="AF118">
        <v>0</v>
      </c>
      <c r="AG118">
        <v>0</v>
      </c>
      <c r="AH118">
        <v>0</v>
      </c>
      <c r="AI118">
        <v>8.94</v>
      </c>
      <c r="AJ118">
        <v>1</v>
      </c>
      <c r="AK118">
        <v>1</v>
      </c>
      <c r="AL118">
        <v>1</v>
      </c>
      <c r="AN118">
        <v>0</v>
      </c>
      <c r="AO118">
        <v>0</v>
      </c>
      <c r="AP118">
        <v>1</v>
      </c>
      <c r="AQ118">
        <v>0</v>
      </c>
      <c r="AR118">
        <v>0</v>
      </c>
      <c r="AS118" t="s">
        <v>3</v>
      </c>
      <c r="AT118">
        <v>7.14</v>
      </c>
      <c r="AU118" t="s">
        <v>552</v>
      </c>
      <c r="AV118">
        <v>0</v>
      </c>
      <c r="AW118">
        <v>1</v>
      </c>
      <c r="AX118">
        <v>-1</v>
      </c>
      <c r="AY118">
        <v>0</v>
      </c>
      <c r="AZ118">
        <v>0</v>
      </c>
      <c r="BA118" t="s">
        <v>3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Y118*Source!I69</f>
        <v>0.47599999999999998</v>
      </c>
      <c r="CY118">
        <f>AA118</f>
        <v>2652.5</v>
      </c>
      <c r="CZ118">
        <f>AE118</f>
        <v>296.7</v>
      </c>
      <c r="DA118">
        <f>AI118</f>
        <v>8.94</v>
      </c>
      <c r="DB118">
        <f>ROUND(((ROUND(AT118*CZ118,2)/3)*10),6)</f>
        <v>7061.4666669999997</v>
      </c>
      <c r="DC118">
        <f>ROUND(((ROUND(AT118*AG118,2)/3)*10),6)</f>
        <v>0</v>
      </c>
    </row>
    <row r="119" spans="1:107" x14ac:dyDescent="0.2">
      <c r="A119">
        <f>ROW(Source!A72)</f>
        <v>72</v>
      </c>
      <c r="B119">
        <v>53286459</v>
      </c>
      <c r="C119">
        <v>53287242</v>
      </c>
      <c r="D119">
        <v>30515951</v>
      </c>
      <c r="E119">
        <v>30515945</v>
      </c>
      <c r="F119">
        <v>1</v>
      </c>
      <c r="G119">
        <v>30515945</v>
      </c>
      <c r="H119">
        <v>1</v>
      </c>
      <c r="I119" t="s">
        <v>470</v>
      </c>
      <c r="J119" t="s">
        <v>3</v>
      </c>
      <c r="K119" t="s">
        <v>471</v>
      </c>
      <c r="L119">
        <v>1191</v>
      </c>
      <c r="N119">
        <v>1013</v>
      </c>
      <c r="O119" t="s">
        <v>472</v>
      </c>
      <c r="P119" t="s">
        <v>472</v>
      </c>
      <c r="Q119">
        <v>1</v>
      </c>
      <c r="W119">
        <v>0</v>
      </c>
      <c r="X119">
        <v>476480486</v>
      </c>
      <c r="Y119">
        <v>83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83</v>
      </c>
      <c r="AU119" t="s">
        <v>3</v>
      </c>
      <c r="AV119">
        <v>1</v>
      </c>
      <c r="AW119">
        <v>2</v>
      </c>
      <c r="AX119">
        <v>53287244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Y119*Source!I72</f>
        <v>2.0185599999999999</v>
      </c>
      <c r="CY119">
        <f>AD119</f>
        <v>0</v>
      </c>
      <c r="CZ119">
        <f>AH119</f>
        <v>0</v>
      </c>
      <c r="DA119">
        <f>AL119</f>
        <v>1</v>
      </c>
      <c r="DB119">
        <f t="shared" ref="DB119:DB150" si="22">ROUND(ROUND(AT119*CZ119,2),6)</f>
        <v>0</v>
      </c>
      <c r="DC119">
        <f t="shared" ref="DC119:DC150" si="23">ROUND(ROUND(AT119*AG119,2),6)</f>
        <v>0</v>
      </c>
    </row>
    <row r="120" spans="1:107" x14ac:dyDescent="0.2">
      <c r="A120">
        <f>ROW(Source!A73)</f>
        <v>73</v>
      </c>
      <c r="B120">
        <v>53286460</v>
      </c>
      <c r="C120">
        <v>53287242</v>
      </c>
      <c r="D120">
        <v>30515951</v>
      </c>
      <c r="E120">
        <v>30515945</v>
      </c>
      <c r="F120">
        <v>1</v>
      </c>
      <c r="G120">
        <v>30515945</v>
      </c>
      <c r="H120">
        <v>1</v>
      </c>
      <c r="I120" t="s">
        <v>470</v>
      </c>
      <c r="J120" t="s">
        <v>3</v>
      </c>
      <c r="K120" t="s">
        <v>471</v>
      </c>
      <c r="L120">
        <v>1191</v>
      </c>
      <c r="N120">
        <v>1013</v>
      </c>
      <c r="O120" t="s">
        <v>472</v>
      </c>
      <c r="P120" t="s">
        <v>472</v>
      </c>
      <c r="Q120">
        <v>1</v>
      </c>
      <c r="W120">
        <v>0</v>
      </c>
      <c r="X120">
        <v>476480486</v>
      </c>
      <c r="Y120">
        <v>83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83</v>
      </c>
      <c r="AU120" t="s">
        <v>3</v>
      </c>
      <c r="AV120">
        <v>1</v>
      </c>
      <c r="AW120">
        <v>2</v>
      </c>
      <c r="AX120">
        <v>53287244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Y120*Source!I73</f>
        <v>2.0185599999999999</v>
      </c>
      <c r="CY120">
        <f>AD120</f>
        <v>0</v>
      </c>
      <c r="CZ120">
        <f>AH120</f>
        <v>0</v>
      </c>
      <c r="DA120">
        <f>AL120</f>
        <v>1</v>
      </c>
      <c r="DB120">
        <f t="shared" si="22"/>
        <v>0</v>
      </c>
      <c r="DC120">
        <f t="shared" si="23"/>
        <v>0</v>
      </c>
    </row>
    <row r="121" spans="1:107" x14ac:dyDescent="0.2">
      <c r="A121">
        <f>ROW(Source!A74)</f>
        <v>74</v>
      </c>
      <c r="B121">
        <v>53286459</v>
      </c>
      <c r="C121">
        <v>53287245</v>
      </c>
      <c r="D121">
        <v>30516999</v>
      </c>
      <c r="E121">
        <v>30515945</v>
      </c>
      <c r="F121">
        <v>1</v>
      </c>
      <c r="G121">
        <v>30515945</v>
      </c>
      <c r="H121">
        <v>2</v>
      </c>
      <c r="I121" t="s">
        <v>483</v>
      </c>
      <c r="J121" t="s">
        <v>3</v>
      </c>
      <c r="K121" t="s">
        <v>484</v>
      </c>
      <c r="L121">
        <v>1344</v>
      </c>
      <c r="N121">
        <v>1008</v>
      </c>
      <c r="O121" t="s">
        <v>485</v>
      </c>
      <c r="P121" t="s">
        <v>485</v>
      </c>
      <c r="Q121">
        <v>1</v>
      </c>
      <c r="W121">
        <v>0</v>
      </c>
      <c r="X121">
        <v>-1180195794</v>
      </c>
      <c r="Y121">
        <v>8.86</v>
      </c>
      <c r="AA121">
        <v>0</v>
      </c>
      <c r="AB121">
        <v>1</v>
      </c>
      <c r="AC121">
        <v>0</v>
      </c>
      <c r="AD121">
        <v>0</v>
      </c>
      <c r="AE121">
        <v>0</v>
      </c>
      <c r="AF121">
        <v>1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8.86</v>
      </c>
      <c r="AU121" t="s">
        <v>3</v>
      </c>
      <c r="AV121">
        <v>0</v>
      </c>
      <c r="AW121">
        <v>2</v>
      </c>
      <c r="AX121">
        <v>53287247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Y121*Source!I74</f>
        <v>12.758399999999998</v>
      </c>
      <c r="CY121">
        <f>AB121</f>
        <v>1</v>
      </c>
      <c r="CZ121">
        <f>AF121</f>
        <v>1</v>
      </c>
      <c r="DA121">
        <f>AJ121</f>
        <v>1</v>
      </c>
      <c r="DB121">
        <f t="shared" si="22"/>
        <v>8.86</v>
      </c>
      <c r="DC121">
        <f t="shared" si="23"/>
        <v>0</v>
      </c>
    </row>
    <row r="122" spans="1:107" x14ac:dyDescent="0.2">
      <c r="A122">
        <f>ROW(Source!A75)</f>
        <v>75</v>
      </c>
      <c r="B122">
        <v>53286460</v>
      </c>
      <c r="C122">
        <v>53287245</v>
      </c>
      <c r="D122">
        <v>30516999</v>
      </c>
      <c r="E122">
        <v>30515945</v>
      </c>
      <c r="F122">
        <v>1</v>
      </c>
      <c r="G122">
        <v>30515945</v>
      </c>
      <c r="H122">
        <v>2</v>
      </c>
      <c r="I122" t="s">
        <v>483</v>
      </c>
      <c r="J122" t="s">
        <v>3</v>
      </c>
      <c r="K122" t="s">
        <v>484</v>
      </c>
      <c r="L122">
        <v>1344</v>
      </c>
      <c r="N122">
        <v>1008</v>
      </c>
      <c r="O122" t="s">
        <v>485</v>
      </c>
      <c r="P122" t="s">
        <v>485</v>
      </c>
      <c r="Q122">
        <v>1</v>
      </c>
      <c r="W122">
        <v>0</v>
      </c>
      <c r="X122">
        <v>-1180195794</v>
      </c>
      <c r="Y122">
        <v>8.86</v>
      </c>
      <c r="AA122">
        <v>0</v>
      </c>
      <c r="AB122">
        <v>1.05</v>
      </c>
      <c r="AC122">
        <v>0</v>
      </c>
      <c r="AD122">
        <v>0</v>
      </c>
      <c r="AE122">
        <v>0</v>
      </c>
      <c r="AF122">
        <v>1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8.86</v>
      </c>
      <c r="AU122" t="s">
        <v>3</v>
      </c>
      <c r="AV122">
        <v>0</v>
      </c>
      <c r="AW122">
        <v>2</v>
      </c>
      <c r="AX122">
        <v>53287247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Y122*Source!I75</f>
        <v>12.758399999999998</v>
      </c>
      <c r="CY122">
        <f>AB122</f>
        <v>1.05</v>
      </c>
      <c r="CZ122">
        <f>AF122</f>
        <v>1</v>
      </c>
      <c r="DA122">
        <f>AJ122</f>
        <v>1</v>
      </c>
      <c r="DB122">
        <f t="shared" si="22"/>
        <v>8.86</v>
      </c>
      <c r="DC122">
        <f t="shared" si="23"/>
        <v>0</v>
      </c>
    </row>
    <row r="123" spans="1:107" x14ac:dyDescent="0.2">
      <c r="A123">
        <f>ROW(Source!A111)</f>
        <v>111</v>
      </c>
      <c r="B123">
        <v>53286459</v>
      </c>
      <c r="C123">
        <v>53287248</v>
      </c>
      <c r="D123">
        <v>30515951</v>
      </c>
      <c r="E123">
        <v>30515945</v>
      </c>
      <c r="F123">
        <v>1</v>
      </c>
      <c r="G123">
        <v>30515945</v>
      </c>
      <c r="H123">
        <v>1</v>
      </c>
      <c r="I123" t="s">
        <v>470</v>
      </c>
      <c r="J123" t="s">
        <v>3</v>
      </c>
      <c r="K123" t="s">
        <v>471</v>
      </c>
      <c r="L123">
        <v>1191</v>
      </c>
      <c r="N123">
        <v>1013</v>
      </c>
      <c r="O123" t="s">
        <v>472</v>
      </c>
      <c r="P123" t="s">
        <v>472</v>
      </c>
      <c r="Q123">
        <v>1</v>
      </c>
      <c r="W123">
        <v>0</v>
      </c>
      <c r="X123">
        <v>476480486</v>
      </c>
      <c r="Y123">
        <v>5.48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5.48</v>
      </c>
      <c r="AU123" t="s">
        <v>3</v>
      </c>
      <c r="AV123">
        <v>1</v>
      </c>
      <c r="AW123">
        <v>2</v>
      </c>
      <c r="AX123">
        <v>53287254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Y123*Source!I111</f>
        <v>10.96</v>
      </c>
      <c r="CY123">
        <f>AD123</f>
        <v>0</v>
      </c>
      <c r="CZ123">
        <f>AH123</f>
        <v>0</v>
      </c>
      <c r="DA123">
        <f>AL123</f>
        <v>1</v>
      </c>
      <c r="DB123">
        <f t="shared" si="22"/>
        <v>0</v>
      </c>
      <c r="DC123">
        <f t="shared" si="23"/>
        <v>0</v>
      </c>
    </row>
    <row r="124" spans="1:107" x14ac:dyDescent="0.2">
      <c r="A124">
        <f>ROW(Source!A111)</f>
        <v>111</v>
      </c>
      <c r="B124">
        <v>53286459</v>
      </c>
      <c r="C124">
        <v>53287248</v>
      </c>
      <c r="D124">
        <v>30595883</v>
      </c>
      <c r="E124">
        <v>1</v>
      </c>
      <c r="F124">
        <v>1</v>
      </c>
      <c r="G124">
        <v>30515945</v>
      </c>
      <c r="H124">
        <v>2</v>
      </c>
      <c r="I124" t="s">
        <v>553</v>
      </c>
      <c r="J124" t="s">
        <v>554</v>
      </c>
      <c r="K124" t="s">
        <v>555</v>
      </c>
      <c r="L124">
        <v>1367</v>
      </c>
      <c r="N124">
        <v>1011</v>
      </c>
      <c r="O124" t="s">
        <v>476</v>
      </c>
      <c r="P124" t="s">
        <v>476</v>
      </c>
      <c r="Q124">
        <v>1</v>
      </c>
      <c r="W124">
        <v>0</v>
      </c>
      <c r="X124">
        <v>-842105873</v>
      </c>
      <c r="Y124">
        <v>0.54</v>
      </c>
      <c r="AA124">
        <v>0</v>
      </c>
      <c r="AB124">
        <v>225.91</v>
      </c>
      <c r="AC124">
        <v>51.18</v>
      </c>
      <c r="AD124">
        <v>0</v>
      </c>
      <c r="AE124">
        <v>0</v>
      </c>
      <c r="AF124">
        <v>225.91</v>
      </c>
      <c r="AG124">
        <v>51.18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0.54</v>
      </c>
      <c r="AU124" t="s">
        <v>3</v>
      </c>
      <c r="AV124">
        <v>0</v>
      </c>
      <c r="AW124">
        <v>2</v>
      </c>
      <c r="AX124">
        <v>53287256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Y124*Source!I111</f>
        <v>1.08</v>
      </c>
      <c r="CY124">
        <f>AB124</f>
        <v>225.91</v>
      </c>
      <c r="CZ124">
        <f>AF124</f>
        <v>225.91</v>
      </c>
      <c r="DA124">
        <f>AJ124</f>
        <v>1</v>
      </c>
      <c r="DB124">
        <f t="shared" si="22"/>
        <v>121.99</v>
      </c>
      <c r="DC124">
        <f t="shared" si="23"/>
        <v>27.64</v>
      </c>
    </row>
    <row r="125" spans="1:107" x14ac:dyDescent="0.2">
      <c r="A125">
        <f>ROW(Source!A111)</f>
        <v>111</v>
      </c>
      <c r="B125">
        <v>53286459</v>
      </c>
      <c r="C125">
        <v>53287248</v>
      </c>
      <c r="D125">
        <v>30595872</v>
      </c>
      <c r="E125">
        <v>1</v>
      </c>
      <c r="F125">
        <v>1</v>
      </c>
      <c r="G125">
        <v>30515945</v>
      </c>
      <c r="H125">
        <v>2</v>
      </c>
      <c r="I125" t="s">
        <v>556</v>
      </c>
      <c r="J125" t="s">
        <v>557</v>
      </c>
      <c r="K125" t="s">
        <v>558</v>
      </c>
      <c r="L125">
        <v>1367</v>
      </c>
      <c r="N125">
        <v>1011</v>
      </c>
      <c r="O125" t="s">
        <v>476</v>
      </c>
      <c r="P125" t="s">
        <v>476</v>
      </c>
      <c r="Q125">
        <v>1</v>
      </c>
      <c r="W125">
        <v>0</v>
      </c>
      <c r="X125">
        <v>-1848175493</v>
      </c>
      <c r="Y125">
        <v>0.54</v>
      </c>
      <c r="AA125">
        <v>0</v>
      </c>
      <c r="AB125">
        <v>17.62</v>
      </c>
      <c r="AC125">
        <v>2.04</v>
      </c>
      <c r="AD125">
        <v>0</v>
      </c>
      <c r="AE125">
        <v>0</v>
      </c>
      <c r="AF125">
        <v>17.62</v>
      </c>
      <c r="AG125">
        <v>2.04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0.54</v>
      </c>
      <c r="AU125" t="s">
        <v>3</v>
      </c>
      <c r="AV125">
        <v>0</v>
      </c>
      <c r="AW125">
        <v>2</v>
      </c>
      <c r="AX125">
        <v>53287257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Y125*Source!I111</f>
        <v>1.08</v>
      </c>
      <c r="CY125">
        <f>AB125</f>
        <v>17.62</v>
      </c>
      <c r="CZ125">
        <f>AF125</f>
        <v>17.62</v>
      </c>
      <c r="DA125">
        <f>AJ125</f>
        <v>1</v>
      </c>
      <c r="DB125">
        <f t="shared" si="22"/>
        <v>9.51</v>
      </c>
      <c r="DC125">
        <f t="shared" si="23"/>
        <v>1.1000000000000001</v>
      </c>
    </row>
    <row r="126" spans="1:107" x14ac:dyDescent="0.2">
      <c r="A126">
        <f>ROW(Source!A111)</f>
        <v>111</v>
      </c>
      <c r="B126">
        <v>53286459</v>
      </c>
      <c r="C126">
        <v>53287248</v>
      </c>
      <c r="D126">
        <v>30595269</v>
      </c>
      <c r="E126">
        <v>1</v>
      </c>
      <c r="F126">
        <v>1</v>
      </c>
      <c r="G126">
        <v>30515945</v>
      </c>
      <c r="H126">
        <v>2</v>
      </c>
      <c r="I126" t="s">
        <v>559</v>
      </c>
      <c r="J126" t="s">
        <v>560</v>
      </c>
      <c r="K126" t="s">
        <v>561</v>
      </c>
      <c r="L126">
        <v>1367</v>
      </c>
      <c r="N126">
        <v>1011</v>
      </c>
      <c r="O126" t="s">
        <v>476</v>
      </c>
      <c r="P126" t="s">
        <v>476</v>
      </c>
      <c r="Q126">
        <v>1</v>
      </c>
      <c r="W126">
        <v>0</v>
      </c>
      <c r="X126">
        <v>1023814357</v>
      </c>
      <c r="Y126">
        <v>0.15</v>
      </c>
      <c r="AA126">
        <v>0</v>
      </c>
      <c r="AB126">
        <v>512.91999999999996</v>
      </c>
      <c r="AC126">
        <v>166.34</v>
      </c>
      <c r="AD126">
        <v>0</v>
      </c>
      <c r="AE126">
        <v>0</v>
      </c>
      <c r="AF126">
        <v>512.91999999999996</v>
      </c>
      <c r="AG126">
        <v>166.34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0.15</v>
      </c>
      <c r="AU126" t="s">
        <v>3</v>
      </c>
      <c r="AV126">
        <v>0</v>
      </c>
      <c r="AW126">
        <v>2</v>
      </c>
      <c r="AX126">
        <v>53287255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Y126*Source!I111</f>
        <v>0.3</v>
      </c>
      <c r="CY126">
        <f>AB126</f>
        <v>512.91999999999996</v>
      </c>
      <c r="CZ126">
        <f>AF126</f>
        <v>512.91999999999996</v>
      </c>
      <c r="DA126">
        <f>AJ126</f>
        <v>1</v>
      </c>
      <c r="DB126">
        <f t="shared" si="22"/>
        <v>76.94</v>
      </c>
      <c r="DC126">
        <f t="shared" si="23"/>
        <v>24.95</v>
      </c>
    </row>
    <row r="127" spans="1:107" x14ac:dyDescent="0.2">
      <c r="A127">
        <f>ROW(Source!A111)</f>
        <v>111</v>
      </c>
      <c r="B127">
        <v>53286459</v>
      </c>
      <c r="C127">
        <v>53287248</v>
      </c>
      <c r="D127">
        <v>30595650</v>
      </c>
      <c r="E127">
        <v>1</v>
      </c>
      <c r="F127">
        <v>1</v>
      </c>
      <c r="G127">
        <v>30515945</v>
      </c>
      <c r="H127">
        <v>2</v>
      </c>
      <c r="I127" t="s">
        <v>562</v>
      </c>
      <c r="J127" t="s">
        <v>563</v>
      </c>
      <c r="K127" t="s">
        <v>564</v>
      </c>
      <c r="L127">
        <v>1367</v>
      </c>
      <c r="N127">
        <v>1011</v>
      </c>
      <c r="O127" t="s">
        <v>476</v>
      </c>
      <c r="P127" t="s">
        <v>476</v>
      </c>
      <c r="Q127">
        <v>1</v>
      </c>
      <c r="W127">
        <v>0</v>
      </c>
      <c r="X127">
        <v>-2036426853</v>
      </c>
      <c r="Y127">
        <v>0.22</v>
      </c>
      <c r="AA127">
        <v>0</v>
      </c>
      <c r="AB127">
        <v>165.08</v>
      </c>
      <c r="AC127">
        <v>31.2</v>
      </c>
      <c r="AD127">
        <v>0</v>
      </c>
      <c r="AE127">
        <v>0</v>
      </c>
      <c r="AF127">
        <v>165.08</v>
      </c>
      <c r="AG127">
        <v>31.2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0.22</v>
      </c>
      <c r="AU127" t="s">
        <v>3</v>
      </c>
      <c r="AV127">
        <v>0</v>
      </c>
      <c r="AW127">
        <v>2</v>
      </c>
      <c r="AX127">
        <v>53287258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Y127*Source!I111</f>
        <v>0.44</v>
      </c>
      <c r="CY127">
        <f>AB127</f>
        <v>165.08</v>
      </c>
      <c r="CZ127">
        <f>AF127</f>
        <v>165.08</v>
      </c>
      <c r="DA127">
        <f>AJ127</f>
        <v>1</v>
      </c>
      <c r="DB127">
        <f t="shared" si="22"/>
        <v>36.32</v>
      </c>
      <c r="DC127">
        <f t="shared" si="23"/>
        <v>6.86</v>
      </c>
    </row>
    <row r="128" spans="1:107" x14ac:dyDescent="0.2">
      <c r="A128">
        <f>ROW(Source!A112)</f>
        <v>112</v>
      </c>
      <c r="B128">
        <v>53286460</v>
      </c>
      <c r="C128">
        <v>53287248</v>
      </c>
      <c r="D128">
        <v>30515951</v>
      </c>
      <c r="E128">
        <v>30515945</v>
      </c>
      <c r="F128">
        <v>1</v>
      </c>
      <c r="G128">
        <v>30515945</v>
      </c>
      <c r="H128">
        <v>1</v>
      </c>
      <c r="I128" t="s">
        <v>470</v>
      </c>
      <c r="J128" t="s">
        <v>3</v>
      </c>
      <c r="K128" t="s">
        <v>471</v>
      </c>
      <c r="L128">
        <v>1191</v>
      </c>
      <c r="N128">
        <v>1013</v>
      </c>
      <c r="O128" t="s">
        <v>472</v>
      </c>
      <c r="P128" t="s">
        <v>472</v>
      </c>
      <c r="Q128">
        <v>1</v>
      </c>
      <c r="W128">
        <v>0</v>
      </c>
      <c r="X128">
        <v>476480486</v>
      </c>
      <c r="Y128">
        <v>5.48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5.48</v>
      </c>
      <c r="AU128" t="s">
        <v>3</v>
      </c>
      <c r="AV128">
        <v>1</v>
      </c>
      <c r="AW128">
        <v>2</v>
      </c>
      <c r="AX128">
        <v>53287254</v>
      </c>
      <c r="AY128">
        <v>1</v>
      </c>
      <c r="AZ128">
        <v>0</v>
      </c>
      <c r="BA128">
        <v>129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Y128*Source!I112</f>
        <v>10.96</v>
      </c>
      <c r="CY128">
        <f>AD128</f>
        <v>0</v>
      </c>
      <c r="CZ128">
        <f>AH128</f>
        <v>0</v>
      </c>
      <c r="DA128">
        <f>AL128</f>
        <v>1</v>
      </c>
      <c r="DB128">
        <f t="shared" si="22"/>
        <v>0</v>
      </c>
      <c r="DC128">
        <f t="shared" si="23"/>
        <v>0</v>
      </c>
    </row>
    <row r="129" spans="1:107" x14ac:dyDescent="0.2">
      <c r="A129">
        <f>ROW(Source!A112)</f>
        <v>112</v>
      </c>
      <c r="B129">
        <v>53286460</v>
      </c>
      <c r="C129">
        <v>53287248</v>
      </c>
      <c r="D129">
        <v>30595883</v>
      </c>
      <c r="E129">
        <v>1</v>
      </c>
      <c r="F129">
        <v>1</v>
      </c>
      <c r="G129">
        <v>30515945</v>
      </c>
      <c r="H129">
        <v>2</v>
      </c>
      <c r="I129" t="s">
        <v>553</v>
      </c>
      <c r="J129" t="s">
        <v>554</v>
      </c>
      <c r="K129" t="s">
        <v>555</v>
      </c>
      <c r="L129">
        <v>1367</v>
      </c>
      <c r="N129">
        <v>1011</v>
      </c>
      <c r="O129" t="s">
        <v>476</v>
      </c>
      <c r="P129" t="s">
        <v>476</v>
      </c>
      <c r="Q129">
        <v>1</v>
      </c>
      <c r="W129">
        <v>0</v>
      </c>
      <c r="X129">
        <v>-842105873</v>
      </c>
      <c r="Y129">
        <v>0.54</v>
      </c>
      <c r="AA129">
        <v>0</v>
      </c>
      <c r="AB129">
        <v>2791.03</v>
      </c>
      <c r="AC129">
        <v>1329.99</v>
      </c>
      <c r="AD129">
        <v>0</v>
      </c>
      <c r="AE129">
        <v>0</v>
      </c>
      <c r="AF129">
        <v>225.91</v>
      </c>
      <c r="AG129">
        <v>51.18</v>
      </c>
      <c r="AH129">
        <v>0</v>
      </c>
      <c r="AI129">
        <v>1</v>
      </c>
      <c r="AJ129">
        <v>11.8</v>
      </c>
      <c r="AK129">
        <v>24.82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0.54</v>
      </c>
      <c r="AU129" t="s">
        <v>3</v>
      </c>
      <c r="AV129">
        <v>0</v>
      </c>
      <c r="AW129">
        <v>2</v>
      </c>
      <c r="AX129">
        <v>53287256</v>
      </c>
      <c r="AY129">
        <v>1</v>
      </c>
      <c r="AZ129">
        <v>0</v>
      </c>
      <c r="BA129">
        <v>130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Y129*Source!I112</f>
        <v>1.08</v>
      </c>
      <c r="CY129">
        <f>AB129</f>
        <v>2791.03</v>
      </c>
      <c r="CZ129">
        <f>AF129</f>
        <v>225.91</v>
      </c>
      <c r="DA129">
        <f>AJ129</f>
        <v>11.8</v>
      </c>
      <c r="DB129">
        <f t="shared" si="22"/>
        <v>121.99</v>
      </c>
      <c r="DC129">
        <f t="shared" si="23"/>
        <v>27.64</v>
      </c>
    </row>
    <row r="130" spans="1:107" x14ac:dyDescent="0.2">
      <c r="A130">
        <f>ROW(Source!A112)</f>
        <v>112</v>
      </c>
      <c r="B130">
        <v>53286460</v>
      </c>
      <c r="C130">
        <v>53287248</v>
      </c>
      <c r="D130">
        <v>30595872</v>
      </c>
      <c r="E130">
        <v>1</v>
      </c>
      <c r="F130">
        <v>1</v>
      </c>
      <c r="G130">
        <v>30515945</v>
      </c>
      <c r="H130">
        <v>2</v>
      </c>
      <c r="I130" t="s">
        <v>556</v>
      </c>
      <c r="J130" t="s">
        <v>557</v>
      </c>
      <c r="K130" t="s">
        <v>558</v>
      </c>
      <c r="L130">
        <v>1367</v>
      </c>
      <c r="N130">
        <v>1011</v>
      </c>
      <c r="O130" t="s">
        <v>476</v>
      </c>
      <c r="P130" t="s">
        <v>476</v>
      </c>
      <c r="Q130">
        <v>1</v>
      </c>
      <c r="W130">
        <v>0</v>
      </c>
      <c r="X130">
        <v>-1848175493</v>
      </c>
      <c r="Y130">
        <v>0.54</v>
      </c>
      <c r="AA130">
        <v>0</v>
      </c>
      <c r="AB130">
        <v>179.5</v>
      </c>
      <c r="AC130">
        <v>53.01</v>
      </c>
      <c r="AD130">
        <v>0</v>
      </c>
      <c r="AE130">
        <v>0</v>
      </c>
      <c r="AF130">
        <v>17.62</v>
      </c>
      <c r="AG130">
        <v>2.04</v>
      </c>
      <c r="AH130">
        <v>0</v>
      </c>
      <c r="AI130">
        <v>1</v>
      </c>
      <c r="AJ130">
        <v>9.73</v>
      </c>
      <c r="AK130">
        <v>24.82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0.54</v>
      </c>
      <c r="AU130" t="s">
        <v>3</v>
      </c>
      <c r="AV130">
        <v>0</v>
      </c>
      <c r="AW130">
        <v>2</v>
      </c>
      <c r="AX130">
        <v>53287257</v>
      </c>
      <c r="AY130">
        <v>1</v>
      </c>
      <c r="AZ130">
        <v>0</v>
      </c>
      <c r="BA130">
        <v>131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Y130*Source!I112</f>
        <v>1.08</v>
      </c>
      <c r="CY130">
        <f>AB130</f>
        <v>179.5</v>
      </c>
      <c r="CZ130">
        <f>AF130</f>
        <v>17.62</v>
      </c>
      <c r="DA130">
        <f>AJ130</f>
        <v>9.73</v>
      </c>
      <c r="DB130">
        <f t="shared" si="22"/>
        <v>9.51</v>
      </c>
      <c r="DC130">
        <f t="shared" si="23"/>
        <v>1.1000000000000001</v>
      </c>
    </row>
    <row r="131" spans="1:107" x14ac:dyDescent="0.2">
      <c r="A131">
        <f>ROW(Source!A112)</f>
        <v>112</v>
      </c>
      <c r="B131">
        <v>53286460</v>
      </c>
      <c r="C131">
        <v>53287248</v>
      </c>
      <c r="D131">
        <v>30595269</v>
      </c>
      <c r="E131">
        <v>1</v>
      </c>
      <c r="F131">
        <v>1</v>
      </c>
      <c r="G131">
        <v>30515945</v>
      </c>
      <c r="H131">
        <v>2</v>
      </c>
      <c r="I131" t="s">
        <v>559</v>
      </c>
      <c r="J131" t="s">
        <v>560</v>
      </c>
      <c r="K131" t="s">
        <v>561</v>
      </c>
      <c r="L131">
        <v>1367</v>
      </c>
      <c r="N131">
        <v>1011</v>
      </c>
      <c r="O131" t="s">
        <v>476</v>
      </c>
      <c r="P131" t="s">
        <v>476</v>
      </c>
      <c r="Q131">
        <v>1</v>
      </c>
      <c r="W131">
        <v>0</v>
      </c>
      <c r="X131">
        <v>1023814357</v>
      </c>
      <c r="Y131">
        <v>0.15</v>
      </c>
      <c r="AA131">
        <v>0</v>
      </c>
      <c r="AB131">
        <v>5885.82</v>
      </c>
      <c r="AC131">
        <v>4322.6000000000004</v>
      </c>
      <c r="AD131">
        <v>0</v>
      </c>
      <c r="AE131">
        <v>0</v>
      </c>
      <c r="AF131">
        <v>512.91999999999996</v>
      </c>
      <c r="AG131">
        <v>166.34</v>
      </c>
      <c r="AH131">
        <v>0</v>
      </c>
      <c r="AI131">
        <v>1</v>
      </c>
      <c r="AJ131">
        <v>10.96</v>
      </c>
      <c r="AK131">
        <v>24.82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0.15</v>
      </c>
      <c r="AU131" t="s">
        <v>3</v>
      </c>
      <c r="AV131">
        <v>0</v>
      </c>
      <c r="AW131">
        <v>2</v>
      </c>
      <c r="AX131">
        <v>53287255</v>
      </c>
      <c r="AY131">
        <v>1</v>
      </c>
      <c r="AZ131">
        <v>0</v>
      </c>
      <c r="BA131">
        <v>132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Y131*Source!I112</f>
        <v>0.3</v>
      </c>
      <c r="CY131">
        <f>AB131</f>
        <v>5885.82</v>
      </c>
      <c r="CZ131">
        <f>AF131</f>
        <v>512.91999999999996</v>
      </c>
      <c r="DA131">
        <f>AJ131</f>
        <v>10.96</v>
      </c>
      <c r="DB131">
        <f t="shared" si="22"/>
        <v>76.94</v>
      </c>
      <c r="DC131">
        <f t="shared" si="23"/>
        <v>24.95</v>
      </c>
    </row>
    <row r="132" spans="1:107" x14ac:dyDescent="0.2">
      <c r="A132">
        <f>ROW(Source!A112)</f>
        <v>112</v>
      </c>
      <c r="B132">
        <v>53286460</v>
      </c>
      <c r="C132">
        <v>53287248</v>
      </c>
      <c r="D132">
        <v>30595650</v>
      </c>
      <c r="E132">
        <v>1</v>
      </c>
      <c r="F132">
        <v>1</v>
      </c>
      <c r="G132">
        <v>30515945</v>
      </c>
      <c r="H132">
        <v>2</v>
      </c>
      <c r="I132" t="s">
        <v>562</v>
      </c>
      <c r="J132" t="s">
        <v>563</v>
      </c>
      <c r="K132" t="s">
        <v>564</v>
      </c>
      <c r="L132">
        <v>1367</v>
      </c>
      <c r="N132">
        <v>1011</v>
      </c>
      <c r="O132" t="s">
        <v>476</v>
      </c>
      <c r="P132" t="s">
        <v>476</v>
      </c>
      <c r="Q132">
        <v>1</v>
      </c>
      <c r="W132">
        <v>0</v>
      </c>
      <c r="X132">
        <v>-2036426853</v>
      </c>
      <c r="Y132">
        <v>0.22</v>
      </c>
      <c r="AA132">
        <v>0</v>
      </c>
      <c r="AB132">
        <v>1719.75</v>
      </c>
      <c r="AC132">
        <v>810.78</v>
      </c>
      <c r="AD132">
        <v>0</v>
      </c>
      <c r="AE132">
        <v>0</v>
      </c>
      <c r="AF132">
        <v>165.08</v>
      </c>
      <c r="AG132">
        <v>31.2</v>
      </c>
      <c r="AH132">
        <v>0</v>
      </c>
      <c r="AI132">
        <v>1</v>
      </c>
      <c r="AJ132">
        <v>9.9499999999999993</v>
      </c>
      <c r="AK132">
        <v>24.82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0.22</v>
      </c>
      <c r="AU132" t="s">
        <v>3</v>
      </c>
      <c r="AV132">
        <v>0</v>
      </c>
      <c r="AW132">
        <v>2</v>
      </c>
      <c r="AX132">
        <v>53287258</v>
      </c>
      <c r="AY132">
        <v>1</v>
      </c>
      <c r="AZ132">
        <v>0</v>
      </c>
      <c r="BA132">
        <v>133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Y132*Source!I112</f>
        <v>0.44</v>
      </c>
      <c r="CY132">
        <f>AB132</f>
        <v>1719.75</v>
      </c>
      <c r="CZ132">
        <f>AF132</f>
        <v>165.08</v>
      </c>
      <c r="DA132">
        <f>AJ132</f>
        <v>9.9499999999999993</v>
      </c>
      <c r="DB132">
        <f t="shared" si="22"/>
        <v>36.32</v>
      </c>
      <c r="DC132">
        <f t="shared" si="23"/>
        <v>6.86</v>
      </c>
    </row>
    <row r="133" spans="1:107" x14ac:dyDescent="0.2">
      <c r="A133">
        <f>ROW(Source!A113)</f>
        <v>113</v>
      </c>
      <c r="B133">
        <v>53286459</v>
      </c>
      <c r="C133">
        <v>53287260</v>
      </c>
      <c r="D133">
        <v>30515951</v>
      </c>
      <c r="E133">
        <v>30515945</v>
      </c>
      <c r="F133">
        <v>1</v>
      </c>
      <c r="G133">
        <v>30515945</v>
      </c>
      <c r="H133">
        <v>1</v>
      </c>
      <c r="I133" t="s">
        <v>470</v>
      </c>
      <c r="J133" t="s">
        <v>3</v>
      </c>
      <c r="K133" t="s">
        <v>471</v>
      </c>
      <c r="L133">
        <v>1191</v>
      </c>
      <c r="N133">
        <v>1013</v>
      </c>
      <c r="O133" t="s">
        <v>472</v>
      </c>
      <c r="P133" t="s">
        <v>472</v>
      </c>
      <c r="Q133">
        <v>1</v>
      </c>
      <c r="W133">
        <v>0</v>
      </c>
      <c r="X133">
        <v>476480486</v>
      </c>
      <c r="Y133">
        <v>2.94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2.94</v>
      </c>
      <c r="AU133" t="s">
        <v>3</v>
      </c>
      <c r="AV133">
        <v>1</v>
      </c>
      <c r="AW133">
        <v>2</v>
      </c>
      <c r="AX133">
        <v>53287263</v>
      </c>
      <c r="AY133">
        <v>1</v>
      </c>
      <c r="AZ133">
        <v>0</v>
      </c>
      <c r="BA133">
        <v>135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Y133*Source!I113</f>
        <v>5.88</v>
      </c>
      <c r="CY133">
        <f>AD133</f>
        <v>0</v>
      </c>
      <c r="CZ133">
        <f>AH133</f>
        <v>0</v>
      </c>
      <c r="DA133">
        <f>AL133</f>
        <v>1</v>
      </c>
      <c r="DB133">
        <f t="shared" si="22"/>
        <v>0</v>
      </c>
      <c r="DC133">
        <f t="shared" si="23"/>
        <v>0</v>
      </c>
    </row>
    <row r="134" spans="1:107" x14ac:dyDescent="0.2">
      <c r="A134">
        <f>ROW(Source!A113)</f>
        <v>113</v>
      </c>
      <c r="B134">
        <v>53286459</v>
      </c>
      <c r="C134">
        <v>53287260</v>
      </c>
      <c r="D134">
        <v>0</v>
      </c>
      <c r="E134">
        <v>0</v>
      </c>
      <c r="F134">
        <v>1</v>
      </c>
      <c r="G134">
        <v>30515945</v>
      </c>
      <c r="H134">
        <v>3</v>
      </c>
      <c r="I134" t="s">
        <v>61</v>
      </c>
      <c r="J134" t="s">
        <v>3</v>
      </c>
      <c r="K134" t="s">
        <v>206</v>
      </c>
      <c r="L134">
        <v>1371</v>
      </c>
      <c r="N134">
        <v>1013</v>
      </c>
      <c r="O134" t="s">
        <v>63</v>
      </c>
      <c r="P134" t="s">
        <v>63</v>
      </c>
      <c r="Q134">
        <v>1</v>
      </c>
      <c r="W134">
        <v>0</v>
      </c>
      <c r="X134">
        <v>-590298283</v>
      </c>
      <c r="Y134">
        <v>1</v>
      </c>
      <c r="AA134">
        <v>1601.21</v>
      </c>
      <c r="AB134">
        <v>0</v>
      </c>
      <c r="AC134">
        <v>0</v>
      </c>
      <c r="AD134">
        <v>0</v>
      </c>
      <c r="AE134">
        <v>1601.21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0</v>
      </c>
      <c r="AP134">
        <v>0</v>
      </c>
      <c r="AQ134">
        <v>0</v>
      </c>
      <c r="AR134">
        <v>0</v>
      </c>
      <c r="AS134" t="s">
        <v>3</v>
      </c>
      <c r="AT134">
        <v>1</v>
      </c>
      <c r="AU134" t="s">
        <v>3</v>
      </c>
      <c r="AV134">
        <v>0</v>
      </c>
      <c r="AW134">
        <v>1</v>
      </c>
      <c r="AX134">
        <v>-1</v>
      </c>
      <c r="AY134">
        <v>0</v>
      </c>
      <c r="AZ134">
        <v>0</v>
      </c>
      <c r="BA134" t="s">
        <v>3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Y134*Source!I113</f>
        <v>2</v>
      </c>
      <c r="CY134">
        <f>AA134</f>
        <v>1601.21</v>
      </c>
      <c r="CZ134">
        <f>AE134</f>
        <v>1601.21</v>
      </c>
      <c r="DA134">
        <f>AI134</f>
        <v>1</v>
      </c>
      <c r="DB134">
        <f t="shared" si="22"/>
        <v>1601.21</v>
      </c>
      <c r="DC134">
        <f t="shared" si="23"/>
        <v>0</v>
      </c>
    </row>
    <row r="135" spans="1:107" x14ac:dyDescent="0.2">
      <c r="A135">
        <f>ROW(Source!A114)</f>
        <v>114</v>
      </c>
      <c r="B135">
        <v>53286460</v>
      </c>
      <c r="C135">
        <v>53287260</v>
      </c>
      <c r="D135">
        <v>30515951</v>
      </c>
      <c r="E135">
        <v>30515945</v>
      </c>
      <c r="F135">
        <v>1</v>
      </c>
      <c r="G135">
        <v>30515945</v>
      </c>
      <c r="H135">
        <v>1</v>
      </c>
      <c r="I135" t="s">
        <v>470</v>
      </c>
      <c r="J135" t="s">
        <v>3</v>
      </c>
      <c r="K135" t="s">
        <v>471</v>
      </c>
      <c r="L135">
        <v>1191</v>
      </c>
      <c r="N135">
        <v>1013</v>
      </c>
      <c r="O135" t="s">
        <v>472</v>
      </c>
      <c r="P135" t="s">
        <v>472</v>
      </c>
      <c r="Q135">
        <v>1</v>
      </c>
      <c r="W135">
        <v>0</v>
      </c>
      <c r="X135">
        <v>476480486</v>
      </c>
      <c r="Y135">
        <v>2.94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2.94</v>
      </c>
      <c r="AU135" t="s">
        <v>3</v>
      </c>
      <c r="AV135">
        <v>1</v>
      </c>
      <c r="AW135">
        <v>2</v>
      </c>
      <c r="AX135">
        <v>53287263</v>
      </c>
      <c r="AY135">
        <v>1</v>
      </c>
      <c r="AZ135">
        <v>0</v>
      </c>
      <c r="BA135">
        <v>136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Y135*Source!I114</f>
        <v>5.88</v>
      </c>
      <c r="CY135">
        <f>AD135</f>
        <v>0</v>
      </c>
      <c r="CZ135">
        <f>AH135</f>
        <v>0</v>
      </c>
      <c r="DA135">
        <f>AL135</f>
        <v>1</v>
      </c>
      <c r="DB135">
        <f t="shared" si="22"/>
        <v>0</v>
      </c>
      <c r="DC135">
        <f t="shared" si="23"/>
        <v>0</v>
      </c>
    </row>
    <row r="136" spans="1:107" x14ac:dyDescent="0.2">
      <c r="A136">
        <f>ROW(Source!A114)</f>
        <v>114</v>
      </c>
      <c r="B136">
        <v>53286460</v>
      </c>
      <c r="C136">
        <v>53287260</v>
      </c>
      <c r="D136">
        <v>0</v>
      </c>
      <c r="E136">
        <v>0</v>
      </c>
      <c r="F136">
        <v>1</v>
      </c>
      <c r="G136">
        <v>30515945</v>
      </c>
      <c r="H136">
        <v>3</v>
      </c>
      <c r="I136" t="s">
        <v>61</v>
      </c>
      <c r="J136" t="s">
        <v>3</v>
      </c>
      <c r="K136" t="s">
        <v>206</v>
      </c>
      <c r="L136">
        <v>1371</v>
      </c>
      <c r="N136">
        <v>1013</v>
      </c>
      <c r="O136" t="s">
        <v>63</v>
      </c>
      <c r="P136" t="s">
        <v>63</v>
      </c>
      <c r="Q136">
        <v>1</v>
      </c>
      <c r="W136">
        <v>0</v>
      </c>
      <c r="X136">
        <v>-590298283</v>
      </c>
      <c r="Y136">
        <v>1</v>
      </c>
      <c r="AA136">
        <v>9046.84</v>
      </c>
      <c r="AB136">
        <v>0</v>
      </c>
      <c r="AC136">
        <v>0</v>
      </c>
      <c r="AD136">
        <v>0</v>
      </c>
      <c r="AE136">
        <v>1601.21</v>
      </c>
      <c r="AF136">
        <v>0</v>
      </c>
      <c r="AG136">
        <v>0</v>
      </c>
      <c r="AH136">
        <v>0</v>
      </c>
      <c r="AI136">
        <v>5.65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S136" t="s">
        <v>3</v>
      </c>
      <c r="AT136">
        <v>1</v>
      </c>
      <c r="AU136" t="s">
        <v>3</v>
      </c>
      <c r="AV136">
        <v>0</v>
      </c>
      <c r="AW136">
        <v>1</v>
      </c>
      <c r="AX136">
        <v>-1</v>
      </c>
      <c r="AY136">
        <v>0</v>
      </c>
      <c r="AZ136">
        <v>0</v>
      </c>
      <c r="BA136" t="s">
        <v>3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Y136*Source!I114</f>
        <v>2</v>
      </c>
      <c r="CY136">
        <f>AA136</f>
        <v>9046.84</v>
      </c>
      <c r="CZ136">
        <f>AE136</f>
        <v>1601.21</v>
      </c>
      <c r="DA136">
        <f>AI136</f>
        <v>5.65</v>
      </c>
      <c r="DB136">
        <f t="shared" si="22"/>
        <v>1601.21</v>
      </c>
      <c r="DC136">
        <f t="shared" si="23"/>
        <v>0</v>
      </c>
    </row>
    <row r="137" spans="1:107" x14ac:dyDescent="0.2">
      <c r="A137">
        <f>ROW(Source!A117)</f>
        <v>117</v>
      </c>
      <c r="B137">
        <v>53286459</v>
      </c>
      <c r="C137">
        <v>53287265</v>
      </c>
      <c r="D137">
        <v>30515951</v>
      </c>
      <c r="E137">
        <v>30515945</v>
      </c>
      <c r="F137">
        <v>1</v>
      </c>
      <c r="G137">
        <v>30515945</v>
      </c>
      <c r="H137">
        <v>1</v>
      </c>
      <c r="I137" t="s">
        <v>470</v>
      </c>
      <c r="J137" t="s">
        <v>3</v>
      </c>
      <c r="K137" t="s">
        <v>471</v>
      </c>
      <c r="L137">
        <v>1191</v>
      </c>
      <c r="N137">
        <v>1013</v>
      </c>
      <c r="O137" t="s">
        <v>472</v>
      </c>
      <c r="P137" t="s">
        <v>472</v>
      </c>
      <c r="Q137">
        <v>1</v>
      </c>
      <c r="W137">
        <v>0</v>
      </c>
      <c r="X137">
        <v>476480486</v>
      </c>
      <c r="Y137">
        <v>0.98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0.98</v>
      </c>
      <c r="AU137" t="s">
        <v>3</v>
      </c>
      <c r="AV137">
        <v>1</v>
      </c>
      <c r="AW137">
        <v>2</v>
      </c>
      <c r="AX137">
        <v>53287268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Y137*Source!I117</f>
        <v>1.96</v>
      </c>
      <c r="CY137">
        <f>AD137</f>
        <v>0</v>
      </c>
      <c r="CZ137">
        <f>AH137</f>
        <v>0</v>
      </c>
      <c r="DA137">
        <f>AL137</f>
        <v>1</v>
      </c>
      <c r="DB137">
        <f t="shared" si="22"/>
        <v>0</v>
      </c>
      <c r="DC137">
        <f t="shared" si="23"/>
        <v>0</v>
      </c>
    </row>
    <row r="138" spans="1:107" x14ac:dyDescent="0.2">
      <c r="A138">
        <f>ROW(Source!A117)</f>
        <v>117</v>
      </c>
      <c r="B138">
        <v>53286459</v>
      </c>
      <c r="C138">
        <v>53287265</v>
      </c>
      <c r="D138">
        <v>0</v>
      </c>
      <c r="E138">
        <v>0</v>
      </c>
      <c r="F138">
        <v>1</v>
      </c>
      <c r="G138">
        <v>30515945</v>
      </c>
      <c r="H138">
        <v>3</v>
      </c>
      <c r="I138" t="s">
        <v>61</v>
      </c>
      <c r="J138" t="s">
        <v>3</v>
      </c>
      <c r="K138" t="s">
        <v>213</v>
      </c>
      <c r="L138">
        <v>1371</v>
      </c>
      <c r="N138">
        <v>1013</v>
      </c>
      <c r="O138" t="s">
        <v>63</v>
      </c>
      <c r="P138" t="s">
        <v>63</v>
      </c>
      <c r="Q138">
        <v>1</v>
      </c>
      <c r="W138">
        <v>0</v>
      </c>
      <c r="X138">
        <v>251864100</v>
      </c>
      <c r="Y138">
        <v>1</v>
      </c>
      <c r="AA138">
        <v>1285.22</v>
      </c>
      <c r="AB138">
        <v>0</v>
      </c>
      <c r="AC138">
        <v>0</v>
      </c>
      <c r="AD138">
        <v>0</v>
      </c>
      <c r="AE138">
        <v>1285.22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0</v>
      </c>
      <c r="AP138">
        <v>0</v>
      </c>
      <c r="AQ138">
        <v>0</v>
      </c>
      <c r="AR138">
        <v>0</v>
      </c>
      <c r="AS138" t="s">
        <v>3</v>
      </c>
      <c r="AT138">
        <v>1</v>
      </c>
      <c r="AU138" t="s">
        <v>3</v>
      </c>
      <c r="AV138">
        <v>0</v>
      </c>
      <c r="AW138">
        <v>1</v>
      </c>
      <c r="AX138">
        <v>-1</v>
      </c>
      <c r="AY138">
        <v>0</v>
      </c>
      <c r="AZ138">
        <v>0</v>
      </c>
      <c r="BA138" t="s">
        <v>3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Y138*Source!I117</f>
        <v>2</v>
      </c>
      <c r="CY138">
        <f>AA138</f>
        <v>1285.22</v>
      </c>
      <c r="CZ138">
        <f>AE138</f>
        <v>1285.22</v>
      </c>
      <c r="DA138">
        <f>AI138</f>
        <v>1</v>
      </c>
      <c r="DB138">
        <f t="shared" si="22"/>
        <v>1285.22</v>
      </c>
      <c r="DC138">
        <f t="shared" si="23"/>
        <v>0</v>
      </c>
    </row>
    <row r="139" spans="1:107" x14ac:dyDescent="0.2">
      <c r="A139">
        <f>ROW(Source!A118)</f>
        <v>118</v>
      </c>
      <c r="B139">
        <v>53286460</v>
      </c>
      <c r="C139">
        <v>53287265</v>
      </c>
      <c r="D139">
        <v>30515951</v>
      </c>
      <c r="E139">
        <v>30515945</v>
      </c>
      <c r="F139">
        <v>1</v>
      </c>
      <c r="G139">
        <v>30515945</v>
      </c>
      <c r="H139">
        <v>1</v>
      </c>
      <c r="I139" t="s">
        <v>470</v>
      </c>
      <c r="J139" t="s">
        <v>3</v>
      </c>
      <c r="K139" t="s">
        <v>471</v>
      </c>
      <c r="L139">
        <v>1191</v>
      </c>
      <c r="N139">
        <v>1013</v>
      </c>
      <c r="O139" t="s">
        <v>472</v>
      </c>
      <c r="P139" t="s">
        <v>472</v>
      </c>
      <c r="Q139">
        <v>1</v>
      </c>
      <c r="W139">
        <v>0</v>
      </c>
      <c r="X139">
        <v>476480486</v>
      </c>
      <c r="Y139">
        <v>0.98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0.98</v>
      </c>
      <c r="AU139" t="s">
        <v>3</v>
      </c>
      <c r="AV139">
        <v>1</v>
      </c>
      <c r="AW139">
        <v>2</v>
      </c>
      <c r="AX139">
        <v>53287268</v>
      </c>
      <c r="AY139">
        <v>1</v>
      </c>
      <c r="AZ139">
        <v>0</v>
      </c>
      <c r="BA139">
        <v>138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Y139*Source!I118</f>
        <v>1.96</v>
      </c>
      <c r="CY139">
        <f>AD139</f>
        <v>0</v>
      </c>
      <c r="CZ139">
        <f>AH139</f>
        <v>0</v>
      </c>
      <c r="DA139">
        <f>AL139</f>
        <v>1</v>
      </c>
      <c r="DB139">
        <f t="shared" si="22"/>
        <v>0</v>
      </c>
      <c r="DC139">
        <f t="shared" si="23"/>
        <v>0</v>
      </c>
    </row>
    <row r="140" spans="1:107" x14ac:dyDescent="0.2">
      <c r="A140">
        <f>ROW(Source!A118)</f>
        <v>118</v>
      </c>
      <c r="B140">
        <v>53286460</v>
      </c>
      <c r="C140">
        <v>53287265</v>
      </c>
      <c r="D140">
        <v>0</v>
      </c>
      <c r="E140">
        <v>0</v>
      </c>
      <c r="F140">
        <v>1</v>
      </c>
      <c r="G140">
        <v>30515945</v>
      </c>
      <c r="H140">
        <v>3</v>
      </c>
      <c r="I140" t="s">
        <v>61</v>
      </c>
      <c r="J140" t="s">
        <v>3</v>
      </c>
      <c r="K140" t="s">
        <v>213</v>
      </c>
      <c r="L140">
        <v>1371</v>
      </c>
      <c r="N140">
        <v>1013</v>
      </c>
      <c r="O140" t="s">
        <v>63</v>
      </c>
      <c r="P140" t="s">
        <v>63</v>
      </c>
      <c r="Q140">
        <v>1</v>
      </c>
      <c r="W140">
        <v>0</v>
      </c>
      <c r="X140">
        <v>251864100</v>
      </c>
      <c r="Y140">
        <v>1</v>
      </c>
      <c r="AA140">
        <v>7261.49</v>
      </c>
      <c r="AB140">
        <v>0</v>
      </c>
      <c r="AC140">
        <v>0</v>
      </c>
      <c r="AD140">
        <v>0</v>
      </c>
      <c r="AE140">
        <v>1285.22</v>
      </c>
      <c r="AF140">
        <v>0</v>
      </c>
      <c r="AG140">
        <v>0</v>
      </c>
      <c r="AH140">
        <v>0</v>
      </c>
      <c r="AI140">
        <v>5.65</v>
      </c>
      <c r="AJ140">
        <v>1</v>
      </c>
      <c r="AK140">
        <v>1</v>
      </c>
      <c r="AL140">
        <v>1</v>
      </c>
      <c r="AN140">
        <v>0</v>
      </c>
      <c r="AO140">
        <v>0</v>
      </c>
      <c r="AP140">
        <v>0</v>
      </c>
      <c r="AQ140">
        <v>0</v>
      </c>
      <c r="AR140">
        <v>0</v>
      </c>
      <c r="AS140" t="s">
        <v>3</v>
      </c>
      <c r="AT140">
        <v>1</v>
      </c>
      <c r="AU140" t="s">
        <v>3</v>
      </c>
      <c r="AV140">
        <v>0</v>
      </c>
      <c r="AW140">
        <v>1</v>
      </c>
      <c r="AX140">
        <v>-1</v>
      </c>
      <c r="AY140">
        <v>0</v>
      </c>
      <c r="AZ140">
        <v>0</v>
      </c>
      <c r="BA140" t="s">
        <v>3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Y140*Source!I118</f>
        <v>2</v>
      </c>
      <c r="CY140">
        <f>AA140</f>
        <v>7261.49</v>
      </c>
      <c r="CZ140">
        <f>AE140</f>
        <v>1285.22</v>
      </c>
      <c r="DA140">
        <f>AI140</f>
        <v>5.65</v>
      </c>
      <c r="DB140">
        <f t="shared" si="22"/>
        <v>1285.22</v>
      </c>
      <c r="DC140">
        <f t="shared" si="23"/>
        <v>0</v>
      </c>
    </row>
    <row r="141" spans="1:107" x14ac:dyDescent="0.2">
      <c r="A141">
        <f>ROW(Source!A121)</f>
        <v>121</v>
      </c>
      <c r="B141">
        <v>53286459</v>
      </c>
      <c r="C141">
        <v>53287270</v>
      </c>
      <c r="D141">
        <v>30515951</v>
      </c>
      <c r="E141">
        <v>30515945</v>
      </c>
      <c r="F141">
        <v>1</v>
      </c>
      <c r="G141">
        <v>30515945</v>
      </c>
      <c r="H141">
        <v>1</v>
      </c>
      <c r="I141" t="s">
        <v>470</v>
      </c>
      <c r="J141" t="s">
        <v>3</v>
      </c>
      <c r="K141" t="s">
        <v>471</v>
      </c>
      <c r="L141">
        <v>1191</v>
      </c>
      <c r="N141">
        <v>1013</v>
      </c>
      <c r="O141" t="s">
        <v>472</v>
      </c>
      <c r="P141" t="s">
        <v>472</v>
      </c>
      <c r="Q141">
        <v>1</v>
      </c>
      <c r="W141">
        <v>0</v>
      </c>
      <c r="X141">
        <v>476480486</v>
      </c>
      <c r="Y141">
        <v>1.07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1.07</v>
      </c>
      <c r="AU141" t="s">
        <v>3</v>
      </c>
      <c r="AV141">
        <v>1</v>
      </c>
      <c r="AW141">
        <v>2</v>
      </c>
      <c r="AX141">
        <v>53287274</v>
      </c>
      <c r="AY141">
        <v>1</v>
      </c>
      <c r="AZ141">
        <v>0</v>
      </c>
      <c r="BA141">
        <v>139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Y141*Source!I121</f>
        <v>4.28</v>
      </c>
      <c r="CY141">
        <f>AD141</f>
        <v>0</v>
      </c>
      <c r="CZ141">
        <f>AH141</f>
        <v>0</v>
      </c>
      <c r="DA141">
        <f>AL141</f>
        <v>1</v>
      </c>
      <c r="DB141">
        <f t="shared" si="22"/>
        <v>0</v>
      </c>
      <c r="DC141">
        <f t="shared" si="23"/>
        <v>0</v>
      </c>
    </row>
    <row r="142" spans="1:107" x14ac:dyDescent="0.2">
      <c r="A142">
        <f>ROW(Source!A121)</f>
        <v>121</v>
      </c>
      <c r="B142">
        <v>53286459</v>
      </c>
      <c r="C142">
        <v>53287270</v>
      </c>
      <c r="D142">
        <v>0</v>
      </c>
      <c r="E142">
        <v>0</v>
      </c>
      <c r="F142">
        <v>1</v>
      </c>
      <c r="G142">
        <v>30515945</v>
      </c>
      <c r="H142">
        <v>3</v>
      </c>
      <c r="I142" t="s">
        <v>61</v>
      </c>
      <c r="J142" t="s">
        <v>3</v>
      </c>
      <c r="K142" t="s">
        <v>220</v>
      </c>
      <c r="L142">
        <v>1371</v>
      </c>
      <c r="N142">
        <v>1013</v>
      </c>
      <c r="O142" t="s">
        <v>63</v>
      </c>
      <c r="P142" t="s">
        <v>63</v>
      </c>
      <c r="Q142">
        <v>1</v>
      </c>
      <c r="W142">
        <v>0</v>
      </c>
      <c r="X142">
        <v>-2031598535</v>
      </c>
      <c r="Y142">
        <v>0.5</v>
      </c>
      <c r="AA142">
        <v>5772.86</v>
      </c>
      <c r="AB142">
        <v>0</v>
      </c>
      <c r="AC142">
        <v>0</v>
      </c>
      <c r="AD142">
        <v>0</v>
      </c>
      <c r="AE142">
        <v>5772.8600000000006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 t="s">
        <v>3</v>
      </c>
      <c r="AT142">
        <v>0.5</v>
      </c>
      <c r="AU142" t="s">
        <v>3</v>
      </c>
      <c r="AV142">
        <v>0</v>
      </c>
      <c r="AW142">
        <v>1</v>
      </c>
      <c r="AX142">
        <v>-1</v>
      </c>
      <c r="AY142">
        <v>0</v>
      </c>
      <c r="AZ142">
        <v>0</v>
      </c>
      <c r="BA142" t="s">
        <v>3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Y142*Source!I121</f>
        <v>2</v>
      </c>
      <c r="CY142">
        <f>AA142</f>
        <v>5772.86</v>
      </c>
      <c r="CZ142">
        <f>AE142</f>
        <v>5772.8600000000006</v>
      </c>
      <c r="DA142">
        <f>AI142</f>
        <v>1</v>
      </c>
      <c r="DB142">
        <f t="shared" si="22"/>
        <v>2886.43</v>
      </c>
      <c r="DC142">
        <f t="shared" si="23"/>
        <v>0</v>
      </c>
    </row>
    <row r="143" spans="1:107" x14ac:dyDescent="0.2">
      <c r="A143">
        <f>ROW(Source!A121)</f>
        <v>121</v>
      </c>
      <c r="B143">
        <v>53286459</v>
      </c>
      <c r="C143">
        <v>53287270</v>
      </c>
      <c r="D143">
        <v>0</v>
      </c>
      <c r="E143">
        <v>30515945</v>
      </c>
      <c r="F143">
        <v>1</v>
      </c>
      <c r="G143">
        <v>30515945</v>
      </c>
      <c r="H143">
        <v>3</v>
      </c>
      <c r="I143" t="s">
        <v>61</v>
      </c>
      <c r="J143" t="s">
        <v>3</v>
      </c>
      <c r="K143" t="s">
        <v>223</v>
      </c>
      <c r="L143">
        <v>1371</v>
      </c>
      <c r="N143">
        <v>1013</v>
      </c>
      <c r="O143" t="s">
        <v>63</v>
      </c>
      <c r="P143" t="s">
        <v>63</v>
      </c>
      <c r="Q143">
        <v>1</v>
      </c>
      <c r="W143">
        <v>0</v>
      </c>
      <c r="X143">
        <v>-216074470</v>
      </c>
      <c r="Y143">
        <v>0.5</v>
      </c>
      <c r="AA143">
        <v>7732.59</v>
      </c>
      <c r="AB143">
        <v>0</v>
      </c>
      <c r="AC143">
        <v>0</v>
      </c>
      <c r="AD143">
        <v>0</v>
      </c>
      <c r="AE143">
        <v>7732.59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0</v>
      </c>
      <c r="AP143">
        <v>0</v>
      </c>
      <c r="AQ143">
        <v>0</v>
      </c>
      <c r="AR143">
        <v>0</v>
      </c>
      <c r="AS143" t="s">
        <v>3</v>
      </c>
      <c r="AT143">
        <v>0.5</v>
      </c>
      <c r="AU143" t="s">
        <v>3</v>
      </c>
      <c r="AV143">
        <v>0</v>
      </c>
      <c r="AW143">
        <v>1</v>
      </c>
      <c r="AX143">
        <v>-1</v>
      </c>
      <c r="AY143">
        <v>0</v>
      </c>
      <c r="AZ143">
        <v>0</v>
      </c>
      <c r="BA143" t="s">
        <v>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Y143*Source!I121</f>
        <v>2</v>
      </c>
      <c r="CY143">
        <f>AA143</f>
        <v>7732.59</v>
      </c>
      <c r="CZ143">
        <f>AE143</f>
        <v>7732.59</v>
      </c>
      <c r="DA143">
        <f>AI143</f>
        <v>1</v>
      </c>
      <c r="DB143">
        <f t="shared" si="22"/>
        <v>3866.3</v>
      </c>
      <c r="DC143">
        <f t="shared" si="23"/>
        <v>0</v>
      </c>
    </row>
    <row r="144" spans="1:107" x14ac:dyDescent="0.2">
      <c r="A144">
        <f>ROW(Source!A122)</f>
        <v>122</v>
      </c>
      <c r="B144">
        <v>53286460</v>
      </c>
      <c r="C144">
        <v>53287270</v>
      </c>
      <c r="D144">
        <v>30515951</v>
      </c>
      <c r="E144">
        <v>30515945</v>
      </c>
      <c r="F144">
        <v>1</v>
      </c>
      <c r="G144">
        <v>30515945</v>
      </c>
      <c r="H144">
        <v>1</v>
      </c>
      <c r="I144" t="s">
        <v>470</v>
      </c>
      <c r="J144" t="s">
        <v>3</v>
      </c>
      <c r="K144" t="s">
        <v>471</v>
      </c>
      <c r="L144">
        <v>1191</v>
      </c>
      <c r="N144">
        <v>1013</v>
      </c>
      <c r="O144" t="s">
        <v>472</v>
      </c>
      <c r="P144" t="s">
        <v>472</v>
      </c>
      <c r="Q144">
        <v>1</v>
      </c>
      <c r="W144">
        <v>0</v>
      </c>
      <c r="X144">
        <v>476480486</v>
      </c>
      <c r="Y144">
        <v>1.07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1.07</v>
      </c>
      <c r="AU144" t="s">
        <v>3</v>
      </c>
      <c r="AV144">
        <v>1</v>
      </c>
      <c r="AW144">
        <v>2</v>
      </c>
      <c r="AX144">
        <v>53287274</v>
      </c>
      <c r="AY144">
        <v>1</v>
      </c>
      <c r="AZ144">
        <v>0</v>
      </c>
      <c r="BA144">
        <v>140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Y144*Source!I122</f>
        <v>4.28</v>
      </c>
      <c r="CY144">
        <f>AD144</f>
        <v>0</v>
      </c>
      <c r="CZ144">
        <f>AH144</f>
        <v>0</v>
      </c>
      <c r="DA144">
        <f>AL144</f>
        <v>1</v>
      </c>
      <c r="DB144">
        <f t="shared" si="22"/>
        <v>0</v>
      </c>
      <c r="DC144">
        <f t="shared" si="23"/>
        <v>0</v>
      </c>
    </row>
    <row r="145" spans="1:107" x14ac:dyDescent="0.2">
      <c r="A145">
        <f>ROW(Source!A122)</f>
        <v>122</v>
      </c>
      <c r="B145">
        <v>53286460</v>
      </c>
      <c r="C145">
        <v>53287270</v>
      </c>
      <c r="D145">
        <v>0</v>
      </c>
      <c r="E145">
        <v>0</v>
      </c>
      <c r="F145">
        <v>1</v>
      </c>
      <c r="G145">
        <v>30515945</v>
      </c>
      <c r="H145">
        <v>3</v>
      </c>
      <c r="I145" t="s">
        <v>61</v>
      </c>
      <c r="J145" t="s">
        <v>3</v>
      </c>
      <c r="K145" t="s">
        <v>220</v>
      </c>
      <c r="L145">
        <v>1371</v>
      </c>
      <c r="N145">
        <v>1013</v>
      </c>
      <c r="O145" t="s">
        <v>63</v>
      </c>
      <c r="P145" t="s">
        <v>63</v>
      </c>
      <c r="Q145">
        <v>1</v>
      </c>
      <c r="W145">
        <v>0</v>
      </c>
      <c r="X145">
        <v>-2031598535</v>
      </c>
      <c r="Y145">
        <v>0.5</v>
      </c>
      <c r="AA145">
        <v>32616.66</v>
      </c>
      <c r="AB145">
        <v>0</v>
      </c>
      <c r="AC145">
        <v>0</v>
      </c>
      <c r="AD145">
        <v>0</v>
      </c>
      <c r="AE145">
        <v>5772.8600000000006</v>
      </c>
      <c r="AF145">
        <v>0</v>
      </c>
      <c r="AG145">
        <v>0</v>
      </c>
      <c r="AH145">
        <v>0</v>
      </c>
      <c r="AI145">
        <v>5.65</v>
      </c>
      <c r="AJ145">
        <v>1</v>
      </c>
      <c r="AK145">
        <v>1</v>
      </c>
      <c r="AL145">
        <v>1</v>
      </c>
      <c r="AN145">
        <v>0</v>
      </c>
      <c r="AO145">
        <v>0</v>
      </c>
      <c r="AP145">
        <v>0</v>
      </c>
      <c r="AQ145">
        <v>0</v>
      </c>
      <c r="AR145">
        <v>0</v>
      </c>
      <c r="AS145" t="s">
        <v>3</v>
      </c>
      <c r="AT145">
        <v>0.5</v>
      </c>
      <c r="AU145" t="s">
        <v>3</v>
      </c>
      <c r="AV145">
        <v>0</v>
      </c>
      <c r="AW145">
        <v>1</v>
      </c>
      <c r="AX145">
        <v>-1</v>
      </c>
      <c r="AY145">
        <v>0</v>
      </c>
      <c r="AZ145">
        <v>0</v>
      </c>
      <c r="BA145" t="s">
        <v>3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Y145*Source!I122</f>
        <v>2</v>
      </c>
      <c r="CY145">
        <f>AA145</f>
        <v>32616.66</v>
      </c>
      <c r="CZ145">
        <f>AE145</f>
        <v>5772.8600000000006</v>
      </c>
      <c r="DA145">
        <f>AI145</f>
        <v>5.65</v>
      </c>
      <c r="DB145">
        <f t="shared" si="22"/>
        <v>2886.43</v>
      </c>
      <c r="DC145">
        <f t="shared" si="23"/>
        <v>0</v>
      </c>
    </row>
    <row r="146" spans="1:107" x14ac:dyDescent="0.2">
      <c r="A146">
        <f>ROW(Source!A122)</f>
        <v>122</v>
      </c>
      <c r="B146">
        <v>53286460</v>
      </c>
      <c r="C146">
        <v>53287270</v>
      </c>
      <c r="D146">
        <v>0</v>
      </c>
      <c r="E146">
        <v>30515945</v>
      </c>
      <c r="F146">
        <v>1</v>
      </c>
      <c r="G146">
        <v>30515945</v>
      </c>
      <c r="H146">
        <v>3</v>
      </c>
      <c r="I146" t="s">
        <v>61</v>
      </c>
      <c r="J146" t="s">
        <v>3</v>
      </c>
      <c r="K146" t="s">
        <v>223</v>
      </c>
      <c r="L146">
        <v>1371</v>
      </c>
      <c r="N146">
        <v>1013</v>
      </c>
      <c r="O146" t="s">
        <v>63</v>
      </c>
      <c r="P146" t="s">
        <v>63</v>
      </c>
      <c r="Q146">
        <v>1</v>
      </c>
      <c r="W146">
        <v>0</v>
      </c>
      <c r="X146">
        <v>-216074470</v>
      </c>
      <c r="Y146">
        <v>0.5</v>
      </c>
      <c r="AA146">
        <v>43689.13</v>
      </c>
      <c r="AB146">
        <v>0</v>
      </c>
      <c r="AC146">
        <v>0</v>
      </c>
      <c r="AD146">
        <v>0</v>
      </c>
      <c r="AE146">
        <v>7732.59</v>
      </c>
      <c r="AF146">
        <v>0</v>
      </c>
      <c r="AG146">
        <v>0</v>
      </c>
      <c r="AH146">
        <v>0</v>
      </c>
      <c r="AI146">
        <v>5.65</v>
      </c>
      <c r="AJ146">
        <v>1</v>
      </c>
      <c r="AK146">
        <v>1</v>
      </c>
      <c r="AL146">
        <v>1</v>
      </c>
      <c r="AN146">
        <v>0</v>
      </c>
      <c r="AO146">
        <v>0</v>
      </c>
      <c r="AP146">
        <v>0</v>
      </c>
      <c r="AQ146">
        <v>0</v>
      </c>
      <c r="AR146">
        <v>0</v>
      </c>
      <c r="AS146" t="s">
        <v>3</v>
      </c>
      <c r="AT146">
        <v>0.5</v>
      </c>
      <c r="AU146" t="s">
        <v>3</v>
      </c>
      <c r="AV146">
        <v>0</v>
      </c>
      <c r="AW146">
        <v>1</v>
      </c>
      <c r="AX146">
        <v>-1</v>
      </c>
      <c r="AY146">
        <v>0</v>
      </c>
      <c r="AZ146">
        <v>0</v>
      </c>
      <c r="BA146" t="s">
        <v>3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Y146*Source!I122</f>
        <v>2</v>
      </c>
      <c r="CY146">
        <f>AA146</f>
        <v>43689.13</v>
      </c>
      <c r="CZ146">
        <f>AE146</f>
        <v>7732.59</v>
      </c>
      <c r="DA146">
        <f>AI146</f>
        <v>5.65</v>
      </c>
      <c r="DB146">
        <f t="shared" si="22"/>
        <v>3866.3</v>
      </c>
      <c r="DC146">
        <f t="shared" si="23"/>
        <v>0</v>
      </c>
    </row>
    <row r="147" spans="1:107" x14ac:dyDescent="0.2">
      <c r="A147">
        <f>ROW(Source!A127)</f>
        <v>127</v>
      </c>
      <c r="B147">
        <v>53286459</v>
      </c>
      <c r="C147">
        <v>53287277</v>
      </c>
      <c r="D147">
        <v>30515951</v>
      </c>
      <c r="E147">
        <v>30515945</v>
      </c>
      <c r="F147">
        <v>1</v>
      </c>
      <c r="G147">
        <v>30515945</v>
      </c>
      <c r="H147">
        <v>1</v>
      </c>
      <c r="I147" t="s">
        <v>470</v>
      </c>
      <c r="J147" t="s">
        <v>3</v>
      </c>
      <c r="K147" t="s">
        <v>471</v>
      </c>
      <c r="L147">
        <v>1191</v>
      </c>
      <c r="N147">
        <v>1013</v>
      </c>
      <c r="O147" t="s">
        <v>472</v>
      </c>
      <c r="P147" t="s">
        <v>472</v>
      </c>
      <c r="Q147">
        <v>1</v>
      </c>
      <c r="W147">
        <v>0</v>
      </c>
      <c r="X147">
        <v>476480486</v>
      </c>
      <c r="Y147">
        <v>6.18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6.18</v>
      </c>
      <c r="AU147" t="s">
        <v>3</v>
      </c>
      <c r="AV147">
        <v>1</v>
      </c>
      <c r="AW147">
        <v>2</v>
      </c>
      <c r="AX147">
        <v>53287279</v>
      </c>
      <c r="AY147">
        <v>1</v>
      </c>
      <c r="AZ147">
        <v>0</v>
      </c>
      <c r="BA147">
        <v>141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Y147*Source!I127</f>
        <v>2.1012</v>
      </c>
      <c r="CY147">
        <f t="shared" ref="CY147:CY153" si="24">AD147</f>
        <v>0</v>
      </c>
      <c r="CZ147">
        <f t="shared" ref="CZ147:CZ153" si="25">AH147</f>
        <v>0</v>
      </c>
      <c r="DA147">
        <f t="shared" ref="DA147:DA153" si="26">AL147</f>
        <v>1</v>
      </c>
      <c r="DB147">
        <f t="shared" si="22"/>
        <v>0</v>
      </c>
      <c r="DC147">
        <f t="shared" si="23"/>
        <v>0</v>
      </c>
    </row>
    <row r="148" spans="1:107" x14ac:dyDescent="0.2">
      <c r="A148">
        <f>ROW(Source!A128)</f>
        <v>128</v>
      </c>
      <c r="B148">
        <v>53286460</v>
      </c>
      <c r="C148">
        <v>53287277</v>
      </c>
      <c r="D148">
        <v>30515951</v>
      </c>
      <c r="E148">
        <v>30515945</v>
      </c>
      <c r="F148">
        <v>1</v>
      </c>
      <c r="G148">
        <v>30515945</v>
      </c>
      <c r="H148">
        <v>1</v>
      </c>
      <c r="I148" t="s">
        <v>470</v>
      </c>
      <c r="J148" t="s">
        <v>3</v>
      </c>
      <c r="K148" t="s">
        <v>471</v>
      </c>
      <c r="L148">
        <v>1191</v>
      </c>
      <c r="N148">
        <v>1013</v>
      </c>
      <c r="O148" t="s">
        <v>472</v>
      </c>
      <c r="P148" t="s">
        <v>472</v>
      </c>
      <c r="Q148">
        <v>1</v>
      </c>
      <c r="W148">
        <v>0</v>
      </c>
      <c r="X148">
        <v>476480486</v>
      </c>
      <c r="Y148">
        <v>6.18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6.18</v>
      </c>
      <c r="AU148" t="s">
        <v>3</v>
      </c>
      <c r="AV148">
        <v>1</v>
      </c>
      <c r="AW148">
        <v>2</v>
      </c>
      <c r="AX148">
        <v>53287279</v>
      </c>
      <c r="AY148">
        <v>1</v>
      </c>
      <c r="AZ148">
        <v>0</v>
      </c>
      <c r="BA148">
        <v>142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Y148*Source!I128</f>
        <v>2.1012</v>
      </c>
      <c r="CY148">
        <f t="shared" si="24"/>
        <v>0</v>
      </c>
      <c r="CZ148">
        <f t="shared" si="25"/>
        <v>0</v>
      </c>
      <c r="DA148">
        <f t="shared" si="26"/>
        <v>1</v>
      </c>
      <c r="DB148">
        <f t="shared" si="22"/>
        <v>0</v>
      </c>
      <c r="DC148">
        <f t="shared" si="23"/>
        <v>0</v>
      </c>
    </row>
    <row r="149" spans="1:107" x14ac:dyDescent="0.2">
      <c r="A149">
        <f>ROW(Source!A131)</f>
        <v>131</v>
      </c>
      <c r="B149">
        <v>53286459</v>
      </c>
      <c r="C149">
        <v>53287281</v>
      </c>
      <c r="D149">
        <v>30515951</v>
      </c>
      <c r="E149">
        <v>30515945</v>
      </c>
      <c r="F149">
        <v>1</v>
      </c>
      <c r="G149">
        <v>30515945</v>
      </c>
      <c r="H149">
        <v>1</v>
      </c>
      <c r="I149" t="s">
        <v>470</v>
      </c>
      <c r="J149" t="s">
        <v>3</v>
      </c>
      <c r="K149" t="s">
        <v>471</v>
      </c>
      <c r="L149">
        <v>1191</v>
      </c>
      <c r="N149">
        <v>1013</v>
      </c>
      <c r="O149" t="s">
        <v>472</v>
      </c>
      <c r="P149" t="s">
        <v>472</v>
      </c>
      <c r="Q149">
        <v>1</v>
      </c>
      <c r="W149">
        <v>0</v>
      </c>
      <c r="X149">
        <v>476480486</v>
      </c>
      <c r="Y149">
        <v>7.21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S149" t="s">
        <v>3</v>
      </c>
      <c r="AT149">
        <v>7.21</v>
      </c>
      <c r="AU149" t="s">
        <v>3</v>
      </c>
      <c r="AV149">
        <v>1</v>
      </c>
      <c r="AW149">
        <v>2</v>
      </c>
      <c r="AX149">
        <v>53287283</v>
      </c>
      <c r="AY149">
        <v>1</v>
      </c>
      <c r="AZ149">
        <v>0</v>
      </c>
      <c r="BA149">
        <v>143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Y149*Source!I131</f>
        <v>3.3166000000000002</v>
      </c>
      <c r="CY149">
        <f t="shared" si="24"/>
        <v>0</v>
      </c>
      <c r="CZ149">
        <f t="shared" si="25"/>
        <v>0</v>
      </c>
      <c r="DA149">
        <f t="shared" si="26"/>
        <v>1</v>
      </c>
      <c r="DB149">
        <f t="shared" si="22"/>
        <v>0</v>
      </c>
      <c r="DC149">
        <f t="shared" si="23"/>
        <v>0</v>
      </c>
    </row>
    <row r="150" spans="1:107" x14ac:dyDescent="0.2">
      <c r="A150">
        <f>ROW(Source!A132)</f>
        <v>132</v>
      </c>
      <c r="B150">
        <v>53286460</v>
      </c>
      <c r="C150">
        <v>53287281</v>
      </c>
      <c r="D150">
        <v>30515951</v>
      </c>
      <c r="E150">
        <v>30515945</v>
      </c>
      <c r="F150">
        <v>1</v>
      </c>
      <c r="G150">
        <v>30515945</v>
      </c>
      <c r="H150">
        <v>1</v>
      </c>
      <c r="I150" t="s">
        <v>470</v>
      </c>
      <c r="J150" t="s">
        <v>3</v>
      </c>
      <c r="K150" t="s">
        <v>471</v>
      </c>
      <c r="L150">
        <v>1191</v>
      </c>
      <c r="N150">
        <v>1013</v>
      </c>
      <c r="O150" t="s">
        <v>472</v>
      </c>
      <c r="P150" t="s">
        <v>472</v>
      </c>
      <c r="Q150">
        <v>1</v>
      </c>
      <c r="W150">
        <v>0</v>
      </c>
      <c r="X150">
        <v>476480486</v>
      </c>
      <c r="Y150">
        <v>7.21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S150" t="s">
        <v>3</v>
      </c>
      <c r="AT150">
        <v>7.21</v>
      </c>
      <c r="AU150" t="s">
        <v>3</v>
      </c>
      <c r="AV150">
        <v>1</v>
      </c>
      <c r="AW150">
        <v>2</v>
      </c>
      <c r="AX150">
        <v>53287283</v>
      </c>
      <c r="AY150">
        <v>1</v>
      </c>
      <c r="AZ150">
        <v>0</v>
      </c>
      <c r="BA150">
        <v>144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Y150*Source!I132</f>
        <v>3.3166000000000002</v>
      </c>
      <c r="CY150">
        <f t="shared" si="24"/>
        <v>0</v>
      </c>
      <c r="CZ150">
        <f t="shared" si="25"/>
        <v>0</v>
      </c>
      <c r="DA150">
        <f t="shared" si="26"/>
        <v>1</v>
      </c>
      <c r="DB150">
        <f t="shared" si="22"/>
        <v>0</v>
      </c>
      <c r="DC150">
        <f t="shared" si="23"/>
        <v>0</v>
      </c>
    </row>
    <row r="151" spans="1:107" x14ac:dyDescent="0.2">
      <c r="A151">
        <f>ROW(Source!A135)</f>
        <v>135</v>
      </c>
      <c r="B151">
        <v>53286459</v>
      </c>
      <c r="C151">
        <v>53287285</v>
      </c>
      <c r="D151">
        <v>30515951</v>
      </c>
      <c r="E151">
        <v>30515945</v>
      </c>
      <c r="F151">
        <v>1</v>
      </c>
      <c r="G151">
        <v>30515945</v>
      </c>
      <c r="H151">
        <v>1</v>
      </c>
      <c r="I151" t="s">
        <v>470</v>
      </c>
      <c r="J151" t="s">
        <v>3</v>
      </c>
      <c r="K151" t="s">
        <v>471</v>
      </c>
      <c r="L151">
        <v>1191</v>
      </c>
      <c r="N151">
        <v>1013</v>
      </c>
      <c r="O151" t="s">
        <v>472</v>
      </c>
      <c r="P151" t="s">
        <v>472</v>
      </c>
      <c r="Q151">
        <v>1</v>
      </c>
      <c r="W151">
        <v>0</v>
      </c>
      <c r="X151">
        <v>476480486</v>
      </c>
      <c r="Y151">
        <v>11.9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S151" t="s">
        <v>3</v>
      </c>
      <c r="AT151">
        <v>11.9</v>
      </c>
      <c r="AU151" t="s">
        <v>3</v>
      </c>
      <c r="AV151">
        <v>1</v>
      </c>
      <c r="AW151">
        <v>2</v>
      </c>
      <c r="AX151">
        <v>53287287</v>
      </c>
      <c r="AY151">
        <v>1</v>
      </c>
      <c r="AZ151">
        <v>0</v>
      </c>
      <c r="BA151">
        <v>145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Y151*Source!I135</f>
        <v>0.95200000000000007</v>
      </c>
      <c r="CY151">
        <f t="shared" si="24"/>
        <v>0</v>
      </c>
      <c r="CZ151">
        <f t="shared" si="25"/>
        <v>0</v>
      </c>
      <c r="DA151">
        <f t="shared" si="26"/>
        <v>1</v>
      </c>
      <c r="DB151">
        <f t="shared" ref="DB151:DB182" si="27">ROUND(ROUND(AT151*CZ151,2),6)</f>
        <v>0</v>
      </c>
      <c r="DC151">
        <f t="shared" ref="DC151:DC182" si="28">ROUND(ROUND(AT151*AG151,2),6)</f>
        <v>0</v>
      </c>
    </row>
    <row r="152" spans="1:107" x14ac:dyDescent="0.2">
      <c r="A152">
        <f>ROW(Source!A136)</f>
        <v>136</v>
      </c>
      <c r="B152">
        <v>53286460</v>
      </c>
      <c r="C152">
        <v>53287285</v>
      </c>
      <c r="D152">
        <v>30515951</v>
      </c>
      <c r="E152">
        <v>30515945</v>
      </c>
      <c r="F152">
        <v>1</v>
      </c>
      <c r="G152">
        <v>30515945</v>
      </c>
      <c r="H152">
        <v>1</v>
      </c>
      <c r="I152" t="s">
        <v>470</v>
      </c>
      <c r="J152" t="s">
        <v>3</v>
      </c>
      <c r="K152" t="s">
        <v>471</v>
      </c>
      <c r="L152">
        <v>1191</v>
      </c>
      <c r="N152">
        <v>1013</v>
      </c>
      <c r="O152" t="s">
        <v>472</v>
      </c>
      <c r="P152" t="s">
        <v>472</v>
      </c>
      <c r="Q152">
        <v>1</v>
      </c>
      <c r="W152">
        <v>0</v>
      </c>
      <c r="X152">
        <v>476480486</v>
      </c>
      <c r="Y152">
        <v>11.9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3</v>
      </c>
      <c r="AT152">
        <v>11.9</v>
      </c>
      <c r="AU152" t="s">
        <v>3</v>
      </c>
      <c r="AV152">
        <v>1</v>
      </c>
      <c r="AW152">
        <v>2</v>
      </c>
      <c r="AX152">
        <v>53287287</v>
      </c>
      <c r="AY152">
        <v>1</v>
      </c>
      <c r="AZ152">
        <v>0</v>
      </c>
      <c r="BA152">
        <v>146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Y152*Source!I136</f>
        <v>0.95200000000000007</v>
      </c>
      <c r="CY152">
        <f t="shared" si="24"/>
        <v>0</v>
      </c>
      <c r="CZ152">
        <f t="shared" si="25"/>
        <v>0</v>
      </c>
      <c r="DA152">
        <f t="shared" si="26"/>
        <v>1</v>
      </c>
      <c r="DB152">
        <f t="shared" si="27"/>
        <v>0</v>
      </c>
      <c r="DC152">
        <f t="shared" si="28"/>
        <v>0</v>
      </c>
    </row>
    <row r="153" spans="1:107" x14ac:dyDescent="0.2">
      <c r="A153">
        <f>ROW(Source!A204)</f>
        <v>204</v>
      </c>
      <c r="B153">
        <v>53286459</v>
      </c>
      <c r="C153">
        <v>53287289</v>
      </c>
      <c r="D153">
        <v>30515951</v>
      </c>
      <c r="E153">
        <v>30515945</v>
      </c>
      <c r="F153">
        <v>1</v>
      </c>
      <c r="G153">
        <v>30515945</v>
      </c>
      <c r="H153">
        <v>1</v>
      </c>
      <c r="I153" t="s">
        <v>470</v>
      </c>
      <c r="J153" t="s">
        <v>3</v>
      </c>
      <c r="K153" t="s">
        <v>471</v>
      </c>
      <c r="L153">
        <v>1191</v>
      </c>
      <c r="N153">
        <v>1013</v>
      </c>
      <c r="O153" t="s">
        <v>472</v>
      </c>
      <c r="P153" t="s">
        <v>472</v>
      </c>
      <c r="Q153">
        <v>1</v>
      </c>
      <c r="W153">
        <v>0</v>
      </c>
      <c r="X153">
        <v>476480486</v>
      </c>
      <c r="Y153">
        <v>155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3</v>
      </c>
      <c r="AT153">
        <v>155</v>
      </c>
      <c r="AU153" t="s">
        <v>3</v>
      </c>
      <c r="AV153">
        <v>1</v>
      </c>
      <c r="AW153">
        <v>2</v>
      </c>
      <c r="AX153">
        <v>53287295</v>
      </c>
      <c r="AY153">
        <v>1</v>
      </c>
      <c r="AZ153">
        <v>0</v>
      </c>
      <c r="BA153">
        <v>147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Y153*Source!I204</f>
        <v>5.1150000000000002</v>
      </c>
      <c r="CY153">
        <f t="shared" si="24"/>
        <v>0</v>
      </c>
      <c r="CZ153">
        <f t="shared" si="25"/>
        <v>0</v>
      </c>
      <c r="DA153">
        <f t="shared" si="26"/>
        <v>1</v>
      </c>
      <c r="DB153">
        <f t="shared" si="27"/>
        <v>0</v>
      </c>
      <c r="DC153">
        <f t="shared" si="28"/>
        <v>0</v>
      </c>
    </row>
    <row r="154" spans="1:107" x14ac:dyDescent="0.2">
      <c r="A154">
        <f>ROW(Source!A204)</f>
        <v>204</v>
      </c>
      <c r="B154">
        <v>53286459</v>
      </c>
      <c r="C154">
        <v>53287289</v>
      </c>
      <c r="D154">
        <v>30595693</v>
      </c>
      <c r="E154">
        <v>1</v>
      </c>
      <c r="F154">
        <v>1</v>
      </c>
      <c r="G154">
        <v>30515945</v>
      </c>
      <c r="H154">
        <v>2</v>
      </c>
      <c r="I154" t="s">
        <v>473</v>
      </c>
      <c r="J154" t="s">
        <v>474</v>
      </c>
      <c r="K154" t="s">
        <v>475</v>
      </c>
      <c r="L154">
        <v>1367</v>
      </c>
      <c r="N154">
        <v>1011</v>
      </c>
      <c r="O154" t="s">
        <v>476</v>
      </c>
      <c r="P154" t="s">
        <v>476</v>
      </c>
      <c r="Q154">
        <v>1</v>
      </c>
      <c r="W154">
        <v>0</v>
      </c>
      <c r="X154">
        <v>-1426791</v>
      </c>
      <c r="Y154">
        <v>37.5</v>
      </c>
      <c r="AA154">
        <v>0</v>
      </c>
      <c r="AB154">
        <v>60.77</v>
      </c>
      <c r="AC154">
        <v>18.48</v>
      </c>
      <c r="AD154">
        <v>0</v>
      </c>
      <c r="AE154">
        <v>0</v>
      </c>
      <c r="AF154">
        <v>60.77</v>
      </c>
      <c r="AG154">
        <v>18.48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S154" t="s">
        <v>3</v>
      </c>
      <c r="AT154">
        <v>37.5</v>
      </c>
      <c r="AU154" t="s">
        <v>3</v>
      </c>
      <c r="AV154">
        <v>0</v>
      </c>
      <c r="AW154">
        <v>2</v>
      </c>
      <c r="AX154">
        <v>53287296</v>
      </c>
      <c r="AY154">
        <v>1</v>
      </c>
      <c r="AZ154">
        <v>0</v>
      </c>
      <c r="BA154">
        <v>148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Y154*Source!I204</f>
        <v>1.2375</v>
      </c>
      <c r="CY154">
        <f>AB154</f>
        <v>60.77</v>
      </c>
      <c r="CZ154">
        <f>AF154</f>
        <v>60.77</v>
      </c>
      <c r="DA154">
        <f>AJ154</f>
        <v>1</v>
      </c>
      <c r="DB154">
        <f t="shared" si="27"/>
        <v>2278.88</v>
      </c>
      <c r="DC154">
        <f t="shared" si="28"/>
        <v>693</v>
      </c>
    </row>
    <row r="155" spans="1:107" x14ac:dyDescent="0.2">
      <c r="A155">
        <f>ROW(Source!A204)</f>
        <v>204</v>
      </c>
      <c r="B155">
        <v>53286459</v>
      </c>
      <c r="C155">
        <v>53287289</v>
      </c>
      <c r="D155">
        <v>30596152</v>
      </c>
      <c r="E155">
        <v>1</v>
      </c>
      <c r="F155">
        <v>1</v>
      </c>
      <c r="G155">
        <v>30515945</v>
      </c>
      <c r="H155">
        <v>2</v>
      </c>
      <c r="I155" t="s">
        <v>477</v>
      </c>
      <c r="J155" t="s">
        <v>478</v>
      </c>
      <c r="K155" t="s">
        <v>479</v>
      </c>
      <c r="L155">
        <v>1367</v>
      </c>
      <c r="N155">
        <v>1011</v>
      </c>
      <c r="O155" t="s">
        <v>476</v>
      </c>
      <c r="P155" t="s">
        <v>476</v>
      </c>
      <c r="Q155">
        <v>1</v>
      </c>
      <c r="W155">
        <v>0</v>
      </c>
      <c r="X155">
        <v>-48163219</v>
      </c>
      <c r="Y155">
        <v>75</v>
      </c>
      <c r="AA155">
        <v>0</v>
      </c>
      <c r="AB155">
        <v>3.16</v>
      </c>
      <c r="AC155">
        <v>0.04</v>
      </c>
      <c r="AD155">
        <v>0</v>
      </c>
      <c r="AE155">
        <v>0</v>
      </c>
      <c r="AF155">
        <v>3.16</v>
      </c>
      <c r="AG155">
        <v>0.04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S155" t="s">
        <v>3</v>
      </c>
      <c r="AT155">
        <v>75</v>
      </c>
      <c r="AU155" t="s">
        <v>3</v>
      </c>
      <c r="AV155">
        <v>0</v>
      </c>
      <c r="AW155">
        <v>2</v>
      </c>
      <c r="AX155">
        <v>53287297</v>
      </c>
      <c r="AY155">
        <v>1</v>
      </c>
      <c r="AZ155">
        <v>0</v>
      </c>
      <c r="BA155">
        <v>149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Y155*Source!I204</f>
        <v>2.4750000000000001</v>
      </c>
      <c r="CY155">
        <f>AB155</f>
        <v>3.16</v>
      </c>
      <c r="CZ155">
        <f>AF155</f>
        <v>3.16</v>
      </c>
      <c r="DA155">
        <f>AJ155</f>
        <v>1</v>
      </c>
      <c r="DB155">
        <f t="shared" si="27"/>
        <v>237</v>
      </c>
      <c r="DC155">
        <f t="shared" si="28"/>
        <v>3</v>
      </c>
    </row>
    <row r="156" spans="1:107" x14ac:dyDescent="0.2">
      <c r="A156">
        <f>ROW(Source!A204)</f>
        <v>204</v>
      </c>
      <c r="B156">
        <v>53286459</v>
      </c>
      <c r="C156">
        <v>53287289</v>
      </c>
      <c r="D156">
        <v>30595528</v>
      </c>
      <c r="E156">
        <v>1</v>
      </c>
      <c r="F156">
        <v>1</v>
      </c>
      <c r="G156">
        <v>30515945</v>
      </c>
      <c r="H156">
        <v>2</v>
      </c>
      <c r="I156" t="s">
        <v>480</v>
      </c>
      <c r="J156" t="s">
        <v>481</v>
      </c>
      <c r="K156" t="s">
        <v>482</v>
      </c>
      <c r="L156">
        <v>1367</v>
      </c>
      <c r="N156">
        <v>1011</v>
      </c>
      <c r="O156" t="s">
        <v>476</v>
      </c>
      <c r="P156" t="s">
        <v>476</v>
      </c>
      <c r="Q156">
        <v>1</v>
      </c>
      <c r="W156">
        <v>0</v>
      </c>
      <c r="X156">
        <v>856318566</v>
      </c>
      <c r="Y156">
        <v>1.55</v>
      </c>
      <c r="AA156">
        <v>0</v>
      </c>
      <c r="AB156">
        <v>125.13</v>
      </c>
      <c r="AC156">
        <v>24.74</v>
      </c>
      <c r="AD156">
        <v>0</v>
      </c>
      <c r="AE156">
        <v>0</v>
      </c>
      <c r="AF156">
        <v>125.13</v>
      </c>
      <c r="AG156">
        <v>24.74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S156" t="s">
        <v>3</v>
      </c>
      <c r="AT156">
        <v>1.55</v>
      </c>
      <c r="AU156" t="s">
        <v>3</v>
      </c>
      <c r="AV156">
        <v>0</v>
      </c>
      <c r="AW156">
        <v>2</v>
      </c>
      <c r="AX156">
        <v>53287298</v>
      </c>
      <c r="AY156">
        <v>1</v>
      </c>
      <c r="AZ156">
        <v>0</v>
      </c>
      <c r="BA156">
        <v>150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Y156*Source!I204</f>
        <v>5.1150000000000001E-2</v>
      </c>
      <c r="CY156">
        <f>AB156</f>
        <v>125.13</v>
      </c>
      <c r="CZ156">
        <f>AF156</f>
        <v>125.13</v>
      </c>
      <c r="DA156">
        <f>AJ156</f>
        <v>1</v>
      </c>
      <c r="DB156">
        <f t="shared" si="27"/>
        <v>193.95</v>
      </c>
      <c r="DC156">
        <f t="shared" si="28"/>
        <v>38.35</v>
      </c>
    </row>
    <row r="157" spans="1:107" x14ac:dyDescent="0.2">
      <c r="A157">
        <f>ROW(Source!A204)</f>
        <v>204</v>
      </c>
      <c r="B157">
        <v>53286459</v>
      </c>
      <c r="C157">
        <v>53287289</v>
      </c>
      <c r="D157">
        <v>30516999</v>
      </c>
      <c r="E157">
        <v>30515945</v>
      </c>
      <c r="F157">
        <v>1</v>
      </c>
      <c r="G157">
        <v>30515945</v>
      </c>
      <c r="H157">
        <v>2</v>
      </c>
      <c r="I157" t="s">
        <v>483</v>
      </c>
      <c r="J157" t="s">
        <v>3</v>
      </c>
      <c r="K157" t="s">
        <v>484</v>
      </c>
      <c r="L157">
        <v>1344</v>
      </c>
      <c r="N157">
        <v>1008</v>
      </c>
      <c r="O157" t="s">
        <v>485</v>
      </c>
      <c r="P157" t="s">
        <v>485</v>
      </c>
      <c r="Q157">
        <v>1</v>
      </c>
      <c r="W157">
        <v>0</v>
      </c>
      <c r="X157">
        <v>-1180195794</v>
      </c>
      <c r="Y157">
        <v>3.72</v>
      </c>
      <c r="AA157">
        <v>0</v>
      </c>
      <c r="AB157">
        <v>1</v>
      </c>
      <c r="AC157">
        <v>0</v>
      </c>
      <c r="AD157">
        <v>0</v>
      </c>
      <c r="AE157">
        <v>0</v>
      </c>
      <c r="AF157">
        <v>1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0</v>
      </c>
      <c r="AQ157">
        <v>0</v>
      </c>
      <c r="AR157">
        <v>0</v>
      </c>
      <c r="AS157" t="s">
        <v>3</v>
      </c>
      <c r="AT157">
        <v>3.72</v>
      </c>
      <c r="AU157" t="s">
        <v>3</v>
      </c>
      <c r="AV157">
        <v>0</v>
      </c>
      <c r="AW157">
        <v>2</v>
      </c>
      <c r="AX157">
        <v>53287299</v>
      </c>
      <c r="AY157">
        <v>1</v>
      </c>
      <c r="AZ157">
        <v>0</v>
      </c>
      <c r="BA157">
        <v>151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Y157*Source!I204</f>
        <v>0.12276000000000001</v>
      </c>
      <c r="CY157">
        <f>AB157</f>
        <v>1</v>
      </c>
      <c r="CZ157">
        <f>AF157</f>
        <v>1</v>
      </c>
      <c r="DA157">
        <f>AJ157</f>
        <v>1</v>
      </c>
      <c r="DB157">
        <f t="shared" si="27"/>
        <v>3.72</v>
      </c>
      <c r="DC157">
        <f t="shared" si="28"/>
        <v>0</v>
      </c>
    </row>
    <row r="158" spans="1:107" x14ac:dyDescent="0.2">
      <c r="A158">
        <f>ROW(Source!A205)</f>
        <v>205</v>
      </c>
      <c r="B158">
        <v>53286460</v>
      </c>
      <c r="C158">
        <v>53287289</v>
      </c>
      <c r="D158">
        <v>30515951</v>
      </c>
      <c r="E158">
        <v>30515945</v>
      </c>
      <c r="F158">
        <v>1</v>
      </c>
      <c r="G158">
        <v>30515945</v>
      </c>
      <c r="H158">
        <v>1</v>
      </c>
      <c r="I158" t="s">
        <v>470</v>
      </c>
      <c r="J158" t="s">
        <v>3</v>
      </c>
      <c r="K158" t="s">
        <v>471</v>
      </c>
      <c r="L158">
        <v>1191</v>
      </c>
      <c r="N158">
        <v>1013</v>
      </c>
      <c r="O158" t="s">
        <v>472</v>
      </c>
      <c r="P158" t="s">
        <v>472</v>
      </c>
      <c r="Q158">
        <v>1</v>
      </c>
      <c r="W158">
        <v>0</v>
      </c>
      <c r="X158">
        <v>476480486</v>
      </c>
      <c r="Y158">
        <v>155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S158" t="s">
        <v>3</v>
      </c>
      <c r="AT158">
        <v>155</v>
      </c>
      <c r="AU158" t="s">
        <v>3</v>
      </c>
      <c r="AV158">
        <v>1</v>
      </c>
      <c r="AW158">
        <v>2</v>
      </c>
      <c r="AX158">
        <v>53287295</v>
      </c>
      <c r="AY158">
        <v>1</v>
      </c>
      <c r="AZ158">
        <v>0</v>
      </c>
      <c r="BA158">
        <v>152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Y158*Source!I205</f>
        <v>5.1150000000000002</v>
      </c>
      <c r="CY158">
        <f>AD158</f>
        <v>0</v>
      </c>
      <c r="CZ158">
        <f>AH158</f>
        <v>0</v>
      </c>
      <c r="DA158">
        <f>AL158</f>
        <v>1</v>
      </c>
      <c r="DB158">
        <f t="shared" si="27"/>
        <v>0</v>
      </c>
      <c r="DC158">
        <f t="shared" si="28"/>
        <v>0</v>
      </c>
    </row>
    <row r="159" spans="1:107" x14ac:dyDescent="0.2">
      <c r="A159">
        <f>ROW(Source!A205)</f>
        <v>205</v>
      </c>
      <c r="B159">
        <v>53286460</v>
      </c>
      <c r="C159">
        <v>53287289</v>
      </c>
      <c r="D159">
        <v>30595693</v>
      </c>
      <c r="E159">
        <v>1</v>
      </c>
      <c r="F159">
        <v>1</v>
      </c>
      <c r="G159">
        <v>30515945</v>
      </c>
      <c r="H159">
        <v>2</v>
      </c>
      <c r="I159" t="s">
        <v>473</v>
      </c>
      <c r="J159" t="s">
        <v>474</v>
      </c>
      <c r="K159" t="s">
        <v>475</v>
      </c>
      <c r="L159">
        <v>1367</v>
      </c>
      <c r="N159">
        <v>1011</v>
      </c>
      <c r="O159" t="s">
        <v>476</v>
      </c>
      <c r="P159" t="s">
        <v>476</v>
      </c>
      <c r="Q159">
        <v>1</v>
      </c>
      <c r="W159">
        <v>0</v>
      </c>
      <c r="X159">
        <v>-1426791</v>
      </c>
      <c r="Y159">
        <v>37.5</v>
      </c>
      <c r="AA159">
        <v>0</v>
      </c>
      <c r="AB159">
        <v>781.97</v>
      </c>
      <c r="AC159">
        <v>480.23</v>
      </c>
      <c r="AD159">
        <v>0</v>
      </c>
      <c r="AE159">
        <v>0</v>
      </c>
      <c r="AF159">
        <v>60.77</v>
      </c>
      <c r="AG159">
        <v>18.48</v>
      </c>
      <c r="AH159">
        <v>0</v>
      </c>
      <c r="AI159">
        <v>1</v>
      </c>
      <c r="AJ159">
        <v>12.29</v>
      </c>
      <c r="AK159">
        <v>24.82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S159" t="s">
        <v>3</v>
      </c>
      <c r="AT159">
        <v>37.5</v>
      </c>
      <c r="AU159" t="s">
        <v>3</v>
      </c>
      <c r="AV159">
        <v>0</v>
      </c>
      <c r="AW159">
        <v>2</v>
      </c>
      <c r="AX159">
        <v>53287296</v>
      </c>
      <c r="AY159">
        <v>1</v>
      </c>
      <c r="AZ159">
        <v>0</v>
      </c>
      <c r="BA159">
        <v>153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Y159*Source!I205</f>
        <v>1.2375</v>
      </c>
      <c r="CY159">
        <f>AB159</f>
        <v>781.97</v>
      </c>
      <c r="CZ159">
        <f>AF159</f>
        <v>60.77</v>
      </c>
      <c r="DA159">
        <f>AJ159</f>
        <v>12.29</v>
      </c>
      <c r="DB159">
        <f t="shared" si="27"/>
        <v>2278.88</v>
      </c>
      <c r="DC159">
        <f t="shared" si="28"/>
        <v>693</v>
      </c>
    </row>
    <row r="160" spans="1:107" x14ac:dyDescent="0.2">
      <c r="A160">
        <f>ROW(Source!A205)</f>
        <v>205</v>
      </c>
      <c r="B160">
        <v>53286460</v>
      </c>
      <c r="C160">
        <v>53287289</v>
      </c>
      <c r="D160">
        <v>30596152</v>
      </c>
      <c r="E160">
        <v>1</v>
      </c>
      <c r="F160">
        <v>1</v>
      </c>
      <c r="G160">
        <v>30515945</v>
      </c>
      <c r="H160">
        <v>2</v>
      </c>
      <c r="I160" t="s">
        <v>477</v>
      </c>
      <c r="J160" t="s">
        <v>478</v>
      </c>
      <c r="K160" t="s">
        <v>479</v>
      </c>
      <c r="L160">
        <v>1367</v>
      </c>
      <c r="N160">
        <v>1011</v>
      </c>
      <c r="O160" t="s">
        <v>476</v>
      </c>
      <c r="P160" t="s">
        <v>476</v>
      </c>
      <c r="Q160">
        <v>1</v>
      </c>
      <c r="W160">
        <v>0</v>
      </c>
      <c r="X160">
        <v>-48163219</v>
      </c>
      <c r="Y160">
        <v>75</v>
      </c>
      <c r="AA160">
        <v>0</v>
      </c>
      <c r="AB160">
        <v>6.55</v>
      </c>
      <c r="AC160">
        <v>1.04</v>
      </c>
      <c r="AD160">
        <v>0</v>
      </c>
      <c r="AE160">
        <v>0</v>
      </c>
      <c r="AF160">
        <v>3.16</v>
      </c>
      <c r="AG160">
        <v>0.04</v>
      </c>
      <c r="AH160">
        <v>0</v>
      </c>
      <c r="AI160">
        <v>1</v>
      </c>
      <c r="AJ160">
        <v>1.98</v>
      </c>
      <c r="AK160">
        <v>24.82</v>
      </c>
      <c r="AL160">
        <v>1</v>
      </c>
      <c r="AN160">
        <v>0</v>
      </c>
      <c r="AO160">
        <v>1</v>
      </c>
      <c r="AP160">
        <v>0</v>
      </c>
      <c r="AQ160">
        <v>0</v>
      </c>
      <c r="AR160">
        <v>0</v>
      </c>
      <c r="AS160" t="s">
        <v>3</v>
      </c>
      <c r="AT160">
        <v>75</v>
      </c>
      <c r="AU160" t="s">
        <v>3</v>
      </c>
      <c r="AV160">
        <v>0</v>
      </c>
      <c r="AW160">
        <v>2</v>
      </c>
      <c r="AX160">
        <v>53287297</v>
      </c>
      <c r="AY160">
        <v>1</v>
      </c>
      <c r="AZ160">
        <v>0</v>
      </c>
      <c r="BA160">
        <v>154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Y160*Source!I205</f>
        <v>2.4750000000000001</v>
      </c>
      <c r="CY160">
        <f>AB160</f>
        <v>6.55</v>
      </c>
      <c r="CZ160">
        <f>AF160</f>
        <v>3.16</v>
      </c>
      <c r="DA160">
        <f>AJ160</f>
        <v>1.98</v>
      </c>
      <c r="DB160">
        <f t="shared" si="27"/>
        <v>237</v>
      </c>
      <c r="DC160">
        <f t="shared" si="28"/>
        <v>3</v>
      </c>
    </row>
    <row r="161" spans="1:107" x14ac:dyDescent="0.2">
      <c r="A161">
        <f>ROW(Source!A205)</f>
        <v>205</v>
      </c>
      <c r="B161">
        <v>53286460</v>
      </c>
      <c r="C161">
        <v>53287289</v>
      </c>
      <c r="D161">
        <v>30595528</v>
      </c>
      <c r="E161">
        <v>1</v>
      </c>
      <c r="F161">
        <v>1</v>
      </c>
      <c r="G161">
        <v>30515945</v>
      </c>
      <c r="H161">
        <v>2</v>
      </c>
      <c r="I161" t="s">
        <v>480</v>
      </c>
      <c r="J161" t="s">
        <v>481</v>
      </c>
      <c r="K161" t="s">
        <v>482</v>
      </c>
      <c r="L161">
        <v>1367</v>
      </c>
      <c r="N161">
        <v>1011</v>
      </c>
      <c r="O161" t="s">
        <v>476</v>
      </c>
      <c r="P161" t="s">
        <v>476</v>
      </c>
      <c r="Q161">
        <v>1</v>
      </c>
      <c r="W161">
        <v>0</v>
      </c>
      <c r="X161">
        <v>856318566</v>
      </c>
      <c r="Y161">
        <v>1.55</v>
      </c>
      <c r="AA161">
        <v>0</v>
      </c>
      <c r="AB161">
        <v>1557.72</v>
      </c>
      <c r="AC161">
        <v>642.91</v>
      </c>
      <c r="AD161">
        <v>0</v>
      </c>
      <c r="AE161">
        <v>0</v>
      </c>
      <c r="AF161">
        <v>125.13</v>
      </c>
      <c r="AG161">
        <v>24.74</v>
      </c>
      <c r="AH161">
        <v>0</v>
      </c>
      <c r="AI161">
        <v>1</v>
      </c>
      <c r="AJ161">
        <v>11.89</v>
      </c>
      <c r="AK161">
        <v>24.82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S161" t="s">
        <v>3</v>
      </c>
      <c r="AT161">
        <v>1.55</v>
      </c>
      <c r="AU161" t="s">
        <v>3</v>
      </c>
      <c r="AV161">
        <v>0</v>
      </c>
      <c r="AW161">
        <v>2</v>
      </c>
      <c r="AX161">
        <v>53287298</v>
      </c>
      <c r="AY161">
        <v>1</v>
      </c>
      <c r="AZ161">
        <v>0</v>
      </c>
      <c r="BA161">
        <v>155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Y161*Source!I205</f>
        <v>5.1150000000000001E-2</v>
      </c>
      <c r="CY161">
        <f>AB161</f>
        <v>1557.72</v>
      </c>
      <c r="CZ161">
        <f>AF161</f>
        <v>125.13</v>
      </c>
      <c r="DA161">
        <f>AJ161</f>
        <v>11.89</v>
      </c>
      <c r="DB161">
        <f t="shared" si="27"/>
        <v>193.95</v>
      </c>
      <c r="DC161">
        <f t="shared" si="28"/>
        <v>38.35</v>
      </c>
    </row>
    <row r="162" spans="1:107" x14ac:dyDescent="0.2">
      <c r="A162">
        <f>ROW(Source!A205)</f>
        <v>205</v>
      </c>
      <c r="B162">
        <v>53286460</v>
      </c>
      <c r="C162">
        <v>53287289</v>
      </c>
      <c r="D162">
        <v>30516999</v>
      </c>
      <c r="E162">
        <v>30515945</v>
      </c>
      <c r="F162">
        <v>1</v>
      </c>
      <c r="G162">
        <v>30515945</v>
      </c>
      <c r="H162">
        <v>2</v>
      </c>
      <c r="I162" t="s">
        <v>483</v>
      </c>
      <c r="J162" t="s">
        <v>3</v>
      </c>
      <c r="K162" t="s">
        <v>484</v>
      </c>
      <c r="L162">
        <v>1344</v>
      </c>
      <c r="N162">
        <v>1008</v>
      </c>
      <c r="O162" t="s">
        <v>485</v>
      </c>
      <c r="P162" t="s">
        <v>485</v>
      </c>
      <c r="Q162">
        <v>1</v>
      </c>
      <c r="W162">
        <v>0</v>
      </c>
      <c r="X162">
        <v>-1180195794</v>
      </c>
      <c r="Y162">
        <v>3.72</v>
      </c>
      <c r="AA162">
        <v>0</v>
      </c>
      <c r="AB162">
        <v>1.05</v>
      </c>
      <c r="AC162">
        <v>0</v>
      </c>
      <c r="AD162">
        <v>0</v>
      </c>
      <c r="AE162">
        <v>0</v>
      </c>
      <c r="AF162">
        <v>1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S162" t="s">
        <v>3</v>
      </c>
      <c r="AT162">
        <v>3.72</v>
      </c>
      <c r="AU162" t="s">
        <v>3</v>
      </c>
      <c r="AV162">
        <v>0</v>
      </c>
      <c r="AW162">
        <v>2</v>
      </c>
      <c r="AX162">
        <v>53287299</v>
      </c>
      <c r="AY162">
        <v>1</v>
      </c>
      <c r="AZ162">
        <v>0</v>
      </c>
      <c r="BA162">
        <v>156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Y162*Source!I205</f>
        <v>0.12276000000000001</v>
      </c>
      <c r="CY162">
        <f>AB162</f>
        <v>1.05</v>
      </c>
      <c r="CZ162">
        <f>AF162</f>
        <v>1</v>
      </c>
      <c r="DA162">
        <f>AJ162</f>
        <v>1</v>
      </c>
      <c r="DB162">
        <f t="shared" si="27"/>
        <v>3.72</v>
      </c>
      <c r="DC162">
        <f t="shared" si="28"/>
        <v>0</v>
      </c>
    </row>
    <row r="163" spans="1:107" x14ac:dyDescent="0.2">
      <c r="A163">
        <f>ROW(Source!A206)</f>
        <v>206</v>
      </c>
      <c r="B163">
        <v>53286459</v>
      </c>
      <c r="C163">
        <v>53287300</v>
      </c>
      <c r="D163">
        <v>30515951</v>
      </c>
      <c r="E163">
        <v>30515945</v>
      </c>
      <c r="F163">
        <v>1</v>
      </c>
      <c r="G163">
        <v>30515945</v>
      </c>
      <c r="H163">
        <v>1</v>
      </c>
      <c r="I163" t="s">
        <v>470</v>
      </c>
      <c r="J163" t="s">
        <v>3</v>
      </c>
      <c r="K163" t="s">
        <v>471</v>
      </c>
      <c r="L163">
        <v>1191</v>
      </c>
      <c r="N163">
        <v>1013</v>
      </c>
      <c r="O163" t="s">
        <v>472</v>
      </c>
      <c r="P163" t="s">
        <v>472</v>
      </c>
      <c r="Q163">
        <v>1</v>
      </c>
      <c r="W163">
        <v>0</v>
      </c>
      <c r="X163">
        <v>476480486</v>
      </c>
      <c r="Y163">
        <v>49.5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S163" t="s">
        <v>3</v>
      </c>
      <c r="AT163">
        <v>49.5</v>
      </c>
      <c r="AU163" t="s">
        <v>3</v>
      </c>
      <c r="AV163">
        <v>1</v>
      </c>
      <c r="AW163">
        <v>2</v>
      </c>
      <c r="AX163">
        <v>53287305</v>
      </c>
      <c r="AY163">
        <v>1</v>
      </c>
      <c r="AZ163">
        <v>0</v>
      </c>
      <c r="BA163">
        <v>157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Y163*Source!I206</f>
        <v>1.0395000000000001</v>
      </c>
      <c r="CY163">
        <f>AD163</f>
        <v>0</v>
      </c>
      <c r="CZ163">
        <f>AH163</f>
        <v>0</v>
      </c>
      <c r="DA163">
        <f>AL163</f>
        <v>1</v>
      </c>
      <c r="DB163">
        <f t="shared" si="27"/>
        <v>0</v>
      </c>
      <c r="DC163">
        <f t="shared" si="28"/>
        <v>0</v>
      </c>
    </row>
    <row r="164" spans="1:107" x14ac:dyDescent="0.2">
      <c r="A164">
        <f>ROW(Source!A206)</f>
        <v>206</v>
      </c>
      <c r="B164">
        <v>53286459</v>
      </c>
      <c r="C164">
        <v>53287300</v>
      </c>
      <c r="D164">
        <v>30595253</v>
      </c>
      <c r="E164">
        <v>1</v>
      </c>
      <c r="F164">
        <v>1</v>
      </c>
      <c r="G164">
        <v>30515945</v>
      </c>
      <c r="H164">
        <v>2</v>
      </c>
      <c r="I164" t="s">
        <v>486</v>
      </c>
      <c r="J164" t="s">
        <v>487</v>
      </c>
      <c r="K164" t="s">
        <v>488</v>
      </c>
      <c r="L164">
        <v>1367</v>
      </c>
      <c r="N164">
        <v>1011</v>
      </c>
      <c r="O164" t="s">
        <v>476</v>
      </c>
      <c r="P164" t="s">
        <v>476</v>
      </c>
      <c r="Q164">
        <v>1</v>
      </c>
      <c r="W164">
        <v>0</v>
      </c>
      <c r="X164">
        <v>1109083233</v>
      </c>
      <c r="Y164">
        <v>2.87</v>
      </c>
      <c r="AA164">
        <v>0</v>
      </c>
      <c r="AB164">
        <v>95.06</v>
      </c>
      <c r="AC164">
        <v>22.22</v>
      </c>
      <c r="AD164">
        <v>0</v>
      </c>
      <c r="AE164">
        <v>0</v>
      </c>
      <c r="AF164">
        <v>95.06</v>
      </c>
      <c r="AG164">
        <v>22.22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 t="s">
        <v>3</v>
      </c>
      <c r="AT164">
        <v>2.87</v>
      </c>
      <c r="AU164" t="s">
        <v>3</v>
      </c>
      <c r="AV164">
        <v>0</v>
      </c>
      <c r="AW164">
        <v>2</v>
      </c>
      <c r="AX164">
        <v>53287306</v>
      </c>
      <c r="AY164">
        <v>1</v>
      </c>
      <c r="AZ164">
        <v>0</v>
      </c>
      <c r="BA164">
        <v>158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Y164*Source!I206</f>
        <v>6.0270000000000004E-2</v>
      </c>
      <c r="CY164">
        <f>AB164</f>
        <v>95.06</v>
      </c>
      <c r="CZ164">
        <f>AF164</f>
        <v>95.06</v>
      </c>
      <c r="DA164">
        <f>AJ164</f>
        <v>1</v>
      </c>
      <c r="DB164">
        <f t="shared" si="27"/>
        <v>272.82</v>
      </c>
      <c r="DC164">
        <f t="shared" si="28"/>
        <v>63.77</v>
      </c>
    </row>
    <row r="165" spans="1:107" x14ac:dyDescent="0.2">
      <c r="A165">
        <f>ROW(Source!A206)</f>
        <v>206</v>
      </c>
      <c r="B165">
        <v>53286459</v>
      </c>
      <c r="C165">
        <v>53287300</v>
      </c>
      <c r="D165">
        <v>30595230</v>
      </c>
      <c r="E165">
        <v>1</v>
      </c>
      <c r="F165">
        <v>1</v>
      </c>
      <c r="G165">
        <v>30515945</v>
      </c>
      <c r="H165">
        <v>2</v>
      </c>
      <c r="I165" t="s">
        <v>489</v>
      </c>
      <c r="J165" t="s">
        <v>490</v>
      </c>
      <c r="K165" t="s">
        <v>491</v>
      </c>
      <c r="L165">
        <v>1367</v>
      </c>
      <c r="N165">
        <v>1011</v>
      </c>
      <c r="O165" t="s">
        <v>476</v>
      </c>
      <c r="P165" t="s">
        <v>476</v>
      </c>
      <c r="Q165">
        <v>1</v>
      </c>
      <c r="W165">
        <v>0</v>
      </c>
      <c r="X165">
        <v>-998810610</v>
      </c>
      <c r="Y165">
        <v>7.86</v>
      </c>
      <c r="AA165">
        <v>0</v>
      </c>
      <c r="AB165">
        <v>164.9</v>
      </c>
      <c r="AC165">
        <v>27.47</v>
      </c>
      <c r="AD165">
        <v>0</v>
      </c>
      <c r="AE165">
        <v>0</v>
      </c>
      <c r="AF165">
        <v>164.9</v>
      </c>
      <c r="AG165">
        <v>27.47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S165" t="s">
        <v>3</v>
      </c>
      <c r="AT165">
        <v>7.86</v>
      </c>
      <c r="AU165" t="s">
        <v>3</v>
      </c>
      <c r="AV165">
        <v>0</v>
      </c>
      <c r="AW165">
        <v>2</v>
      </c>
      <c r="AX165">
        <v>53287307</v>
      </c>
      <c r="AY165">
        <v>1</v>
      </c>
      <c r="AZ165">
        <v>0</v>
      </c>
      <c r="BA165">
        <v>159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Y165*Source!I206</f>
        <v>0.16506000000000001</v>
      </c>
      <c r="CY165">
        <f>AB165</f>
        <v>164.9</v>
      </c>
      <c r="CZ165">
        <f>AF165</f>
        <v>164.9</v>
      </c>
      <c r="DA165">
        <f>AJ165</f>
        <v>1</v>
      </c>
      <c r="DB165">
        <f t="shared" si="27"/>
        <v>1296.1099999999999</v>
      </c>
      <c r="DC165">
        <f t="shared" si="28"/>
        <v>215.91</v>
      </c>
    </row>
    <row r="166" spans="1:107" x14ac:dyDescent="0.2">
      <c r="A166">
        <f>ROW(Source!A206)</f>
        <v>206</v>
      </c>
      <c r="B166">
        <v>53286459</v>
      </c>
      <c r="C166">
        <v>53287300</v>
      </c>
      <c r="D166">
        <v>30516999</v>
      </c>
      <c r="E166">
        <v>30515945</v>
      </c>
      <c r="F166">
        <v>1</v>
      </c>
      <c r="G166">
        <v>30515945</v>
      </c>
      <c r="H166">
        <v>2</v>
      </c>
      <c r="I166" t="s">
        <v>483</v>
      </c>
      <c r="J166" t="s">
        <v>3</v>
      </c>
      <c r="K166" t="s">
        <v>484</v>
      </c>
      <c r="L166">
        <v>1344</v>
      </c>
      <c r="N166">
        <v>1008</v>
      </c>
      <c r="O166" t="s">
        <v>485</v>
      </c>
      <c r="P166" t="s">
        <v>485</v>
      </c>
      <c r="Q166">
        <v>1</v>
      </c>
      <c r="W166">
        <v>0</v>
      </c>
      <c r="X166">
        <v>-1180195794</v>
      </c>
      <c r="Y166">
        <v>5.21</v>
      </c>
      <c r="AA166">
        <v>0</v>
      </c>
      <c r="AB166">
        <v>1</v>
      </c>
      <c r="AC166">
        <v>0</v>
      </c>
      <c r="AD166">
        <v>0</v>
      </c>
      <c r="AE166">
        <v>0</v>
      </c>
      <c r="AF166">
        <v>1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S166" t="s">
        <v>3</v>
      </c>
      <c r="AT166">
        <v>5.21</v>
      </c>
      <c r="AU166" t="s">
        <v>3</v>
      </c>
      <c r="AV166">
        <v>0</v>
      </c>
      <c r="AW166">
        <v>2</v>
      </c>
      <c r="AX166">
        <v>53287308</v>
      </c>
      <c r="AY166">
        <v>1</v>
      </c>
      <c r="AZ166">
        <v>0</v>
      </c>
      <c r="BA166">
        <v>160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Y166*Source!I206</f>
        <v>0.10941000000000001</v>
      </c>
      <c r="CY166">
        <f>AB166</f>
        <v>1</v>
      </c>
      <c r="CZ166">
        <f>AF166</f>
        <v>1</v>
      </c>
      <c r="DA166">
        <f>AJ166</f>
        <v>1</v>
      </c>
      <c r="DB166">
        <f t="shared" si="27"/>
        <v>5.21</v>
      </c>
      <c r="DC166">
        <f t="shared" si="28"/>
        <v>0</v>
      </c>
    </row>
    <row r="167" spans="1:107" x14ac:dyDescent="0.2">
      <c r="A167">
        <f>ROW(Source!A207)</f>
        <v>207</v>
      </c>
      <c r="B167">
        <v>53286460</v>
      </c>
      <c r="C167">
        <v>53287300</v>
      </c>
      <c r="D167">
        <v>30515951</v>
      </c>
      <c r="E167">
        <v>30515945</v>
      </c>
      <c r="F167">
        <v>1</v>
      </c>
      <c r="G167">
        <v>30515945</v>
      </c>
      <c r="H167">
        <v>1</v>
      </c>
      <c r="I167" t="s">
        <v>470</v>
      </c>
      <c r="J167" t="s">
        <v>3</v>
      </c>
      <c r="K167" t="s">
        <v>471</v>
      </c>
      <c r="L167">
        <v>1191</v>
      </c>
      <c r="N167">
        <v>1013</v>
      </c>
      <c r="O167" t="s">
        <v>472</v>
      </c>
      <c r="P167" t="s">
        <v>472</v>
      </c>
      <c r="Q167">
        <v>1</v>
      </c>
      <c r="W167">
        <v>0</v>
      </c>
      <c r="X167">
        <v>476480486</v>
      </c>
      <c r="Y167">
        <v>49.5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S167" t="s">
        <v>3</v>
      </c>
      <c r="AT167">
        <v>49.5</v>
      </c>
      <c r="AU167" t="s">
        <v>3</v>
      </c>
      <c r="AV167">
        <v>1</v>
      </c>
      <c r="AW167">
        <v>2</v>
      </c>
      <c r="AX167">
        <v>53287305</v>
      </c>
      <c r="AY167">
        <v>1</v>
      </c>
      <c r="AZ167">
        <v>0</v>
      </c>
      <c r="BA167">
        <v>161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Y167*Source!I207</f>
        <v>1.0395000000000001</v>
      </c>
      <c r="CY167">
        <f>AD167</f>
        <v>0</v>
      </c>
      <c r="CZ167">
        <f>AH167</f>
        <v>0</v>
      </c>
      <c r="DA167">
        <f>AL167</f>
        <v>1</v>
      </c>
      <c r="DB167">
        <f t="shared" si="27"/>
        <v>0</v>
      </c>
      <c r="DC167">
        <f t="shared" si="28"/>
        <v>0</v>
      </c>
    </row>
    <row r="168" spans="1:107" x14ac:dyDescent="0.2">
      <c r="A168">
        <f>ROW(Source!A207)</f>
        <v>207</v>
      </c>
      <c r="B168">
        <v>53286460</v>
      </c>
      <c r="C168">
        <v>53287300</v>
      </c>
      <c r="D168">
        <v>30595253</v>
      </c>
      <c r="E168">
        <v>1</v>
      </c>
      <c r="F168">
        <v>1</v>
      </c>
      <c r="G168">
        <v>30515945</v>
      </c>
      <c r="H168">
        <v>2</v>
      </c>
      <c r="I168" t="s">
        <v>486</v>
      </c>
      <c r="J168" t="s">
        <v>487</v>
      </c>
      <c r="K168" t="s">
        <v>488</v>
      </c>
      <c r="L168">
        <v>1367</v>
      </c>
      <c r="N168">
        <v>1011</v>
      </c>
      <c r="O168" t="s">
        <v>476</v>
      </c>
      <c r="P168" t="s">
        <v>476</v>
      </c>
      <c r="Q168">
        <v>1</v>
      </c>
      <c r="W168">
        <v>0</v>
      </c>
      <c r="X168">
        <v>1109083233</v>
      </c>
      <c r="Y168">
        <v>2.87</v>
      </c>
      <c r="AA168">
        <v>0</v>
      </c>
      <c r="AB168">
        <v>833.05</v>
      </c>
      <c r="AC168">
        <v>577.41999999999996</v>
      </c>
      <c r="AD168">
        <v>0</v>
      </c>
      <c r="AE168">
        <v>0</v>
      </c>
      <c r="AF168">
        <v>95.06</v>
      </c>
      <c r="AG168">
        <v>22.22</v>
      </c>
      <c r="AH168">
        <v>0</v>
      </c>
      <c r="AI168">
        <v>1</v>
      </c>
      <c r="AJ168">
        <v>8.3699999999999992</v>
      </c>
      <c r="AK168">
        <v>24.82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S168" t="s">
        <v>3</v>
      </c>
      <c r="AT168">
        <v>2.87</v>
      </c>
      <c r="AU168" t="s">
        <v>3</v>
      </c>
      <c r="AV168">
        <v>0</v>
      </c>
      <c r="AW168">
        <v>2</v>
      </c>
      <c r="AX168">
        <v>53287306</v>
      </c>
      <c r="AY168">
        <v>1</v>
      </c>
      <c r="AZ168">
        <v>0</v>
      </c>
      <c r="BA168">
        <v>162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Y168*Source!I207</f>
        <v>6.0270000000000004E-2</v>
      </c>
      <c r="CY168">
        <f>AB168</f>
        <v>833.05</v>
      </c>
      <c r="CZ168">
        <f>AF168</f>
        <v>95.06</v>
      </c>
      <c r="DA168">
        <f>AJ168</f>
        <v>8.3699999999999992</v>
      </c>
      <c r="DB168">
        <f t="shared" si="27"/>
        <v>272.82</v>
      </c>
      <c r="DC168">
        <f t="shared" si="28"/>
        <v>63.77</v>
      </c>
    </row>
    <row r="169" spans="1:107" x14ac:dyDescent="0.2">
      <c r="A169">
        <f>ROW(Source!A207)</f>
        <v>207</v>
      </c>
      <c r="B169">
        <v>53286460</v>
      </c>
      <c r="C169">
        <v>53287300</v>
      </c>
      <c r="D169">
        <v>30595230</v>
      </c>
      <c r="E169">
        <v>1</v>
      </c>
      <c r="F169">
        <v>1</v>
      </c>
      <c r="G169">
        <v>30515945</v>
      </c>
      <c r="H169">
        <v>2</v>
      </c>
      <c r="I169" t="s">
        <v>489</v>
      </c>
      <c r="J169" t="s">
        <v>490</v>
      </c>
      <c r="K169" t="s">
        <v>491</v>
      </c>
      <c r="L169">
        <v>1367</v>
      </c>
      <c r="N169">
        <v>1011</v>
      </c>
      <c r="O169" t="s">
        <v>476</v>
      </c>
      <c r="P169" t="s">
        <v>476</v>
      </c>
      <c r="Q169">
        <v>1</v>
      </c>
      <c r="W169">
        <v>0</v>
      </c>
      <c r="X169">
        <v>-998810610</v>
      </c>
      <c r="Y169">
        <v>7.86</v>
      </c>
      <c r="AA169">
        <v>0</v>
      </c>
      <c r="AB169">
        <v>1761.03</v>
      </c>
      <c r="AC169">
        <v>713.85</v>
      </c>
      <c r="AD169">
        <v>0</v>
      </c>
      <c r="AE169">
        <v>0</v>
      </c>
      <c r="AF169">
        <v>164.9</v>
      </c>
      <c r="AG169">
        <v>27.47</v>
      </c>
      <c r="AH169">
        <v>0</v>
      </c>
      <c r="AI169">
        <v>1</v>
      </c>
      <c r="AJ169">
        <v>10.199999999999999</v>
      </c>
      <c r="AK169">
        <v>24.82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S169" t="s">
        <v>3</v>
      </c>
      <c r="AT169">
        <v>7.86</v>
      </c>
      <c r="AU169" t="s">
        <v>3</v>
      </c>
      <c r="AV169">
        <v>0</v>
      </c>
      <c r="AW169">
        <v>2</v>
      </c>
      <c r="AX169">
        <v>53287307</v>
      </c>
      <c r="AY169">
        <v>1</v>
      </c>
      <c r="AZ169">
        <v>0</v>
      </c>
      <c r="BA169">
        <v>163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Y169*Source!I207</f>
        <v>0.16506000000000001</v>
      </c>
      <c r="CY169">
        <f>AB169</f>
        <v>1761.03</v>
      </c>
      <c r="CZ169">
        <f>AF169</f>
        <v>164.9</v>
      </c>
      <c r="DA169">
        <f>AJ169</f>
        <v>10.199999999999999</v>
      </c>
      <c r="DB169">
        <f t="shared" si="27"/>
        <v>1296.1099999999999</v>
      </c>
      <c r="DC169">
        <f t="shared" si="28"/>
        <v>215.91</v>
      </c>
    </row>
    <row r="170" spans="1:107" x14ac:dyDescent="0.2">
      <c r="A170">
        <f>ROW(Source!A207)</f>
        <v>207</v>
      </c>
      <c r="B170">
        <v>53286460</v>
      </c>
      <c r="C170">
        <v>53287300</v>
      </c>
      <c r="D170">
        <v>30516999</v>
      </c>
      <c r="E170">
        <v>30515945</v>
      </c>
      <c r="F170">
        <v>1</v>
      </c>
      <c r="G170">
        <v>30515945</v>
      </c>
      <c r="H170">
        <v>2</v>
      </c>
      <c r="I170" t="s">
        <v>483</v>
      </c>
      <c r="J170" t="s">
        <v>3</v>
      </c>
      <c r="K170" t="s">
        <v>484</v>
      </c>
      <c r="L170">
        <v>1344</v>
      </c>
      <c r="N170">
        <v>1008</v>
      </c>
      <c r="O170" t="s">
        <v>485</v>
      </c>
      <c r="P170" t="s">
        <v>485</v>
      </c>
      <c r="Q170">
        <v>1</v>
      </c>
      <c r="W170">
        <v>0</v>
      </c>
      <c r="X170">
        <v>-1180195794</v>
      </c>
      <c r="Y170">
        <v>5.21</v>
      </c>
      <c r="AA170">
        <v>0</v>
      </c>
      <c r="AB170">
        <v>1.05</v>
      </c>
      <c r="AC170">
        <v>0</v>
      </c>
      <c r="AD170">
        <v>0</v>
      </c>
      <c r="AE170">
        <v>0</v>
      </c>
      <c r="AF170">
        <v>1</v>
      </c>
      <c r="AG170">
        <v>0</v>
      </c>
      <c r="AH170">
        <v>0</v>
      </c>
      <c r="AI170">
        <v>1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S170" t="s">
        <v>3</v>
      </c>
      <c r="AT170">
        <v>5.21</v>
      </c>
      <c r="AU170" t="s">
        <v>3</v>
      </c>
      <c r="AV170">
        <v>0</v>
      </c>
      <c r="AW170">
        <v>2</v>
      </c>
      <c r="AX170">
        <v>53287308</v>
      </c>
      <c r="AY170">
        <v>1</v>
      </c>
      <c r="AZ170">
        <v>0</v>
      </c>
      <c r="BA170">
        <v>164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Y170*Source!I207</f>
        <v>0.10941000000000001</v>
      </c>
      <c r="CY170">
        <f>AB170</f>
        <v>1.05</v>
      </c>
      <c r="CZ170">
        <f>AF170</f>
        <v>1</v>
      </c>
      <c r="DA170">
        <f>AJ170</f>
        <v>1</v>
      </c>
      <c r="DB170">
        <f t="shared" si="27"/>
        <v>5.21</v>
      </c>
      <c r="DC170">
        <f t="shared" si="28"/>
        <v>0</v>
      </c>
    </row>
    <row r="171" spans="1:107" x14ac:dyDescent="0.2">
      <c r="A171">
        <f>ROW(Source!A208)</f>
        <v>208</v>
      </c>
      <c r="B171">
        <v>53286459</v>
      </c>
      <c r="C171">
        <v>53287309</v>
      </c>
      <c r="D171">
        <v>30515951</v>
      </c>
      <c r="E171">
        <v>30515945</v>
      </c>
      <c r="F171">
        <v>1</v>
      </c>
      <c r="G171">
        <v>30515945</v>
      </c>
      <c r="H171">
        <v>1</v>
      </c>
      <c r="I171" t="s">
        <v>470</v>
      </c>
      <c r="J171" t="s">
        <v>3</v>
      </c>
      <c r="K171" t="s">
        <v>471</v>
      </c>
      <c r="L171">
        <v>1191</v>
      </c>
      <c r="N171">
        <v>1013</v>
      </c>
      <c r="O171" t="s">
        <v>472</v>
      </c>
      <c r="P171" t="s">
        <v>472</v>
      </c>
      <c r="Q171">
        <v>1</v>
      </c>
      <c r="W171">
        <v>0</v>
      </c>
      <c r="X171">
        <v>476480486</v>
      </c>
      <c r="Y171">
        <v>11.7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S171" t="s">
        <v>3</v>
      </c>
      <c r="AT171">
        <v>11.7</v>
      </c>
      <c r="AU171" t="s">
        <v>3</v>
      </c>
      <c r="AV171">
        <v>1</v>
      </c>
      <c r="AW171">
        <v>2</v>
      </c>
      <c r="AX171">
        <v>53287314</v>
      </c>
      <c r="AY171">
        <v>1</v>
      </c>
      <c r="AZ171">
        <v>0</v>
      </c>
      <c r="BA171">
        <v>165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Y171*Source!I208</f>
        <v>0.52649999999999997</v>
      </c>
      <c r="CY171">
        <f>AD171</f>
        <v>0</v>
      </c>
      <c r="CZ171">
        <f>AH171</f>
        <v>0</v>
      </c>
      <c r="DA171">
        <f>AL171</f>
        <v>1</v>
      </c>
      <c r="DB171">
        <f t="shared" si="27"/>
        <v>0</v>
      </c>
      <c r="DC171">
        <f t="shared" si="28"/>
        <v>0</v>
      </c>
    </row>
    <row r="172" spans="1:107" x14ac:dyDescent="0.2">
      <c r="A172">
        <f>ROW(Source!A208)</f>
        <v>208</v>
      </c>
      <c r="B172">
        <v>53286459</v>
      </c>
      <c r="C172">
        <v>53287309</v>
      </c>
      <c r="D172">
        <v>30595274</v>
      </c>
      <c r="E172">
        <v>1</v>
      </c>
      <c r="F172">
        <v>1</v>
      </c>
      <c r="G172">
        <v>30515945</v>
      </c>
      <c r="H172">
        <v>2</v>
      </c>
      <c r="I172" t="s">
        <v>492</v>
      </c>
      <c r="J172" t="s">
        <v>493</v>
      </c>
      <c r="K172" t="s">
        <v>494</v>
      </c>
      <c r="L172">
        <v>1367</v>
      </c>
      <c r="N172">
        <v>1011</v>
      </c>
      <c r="O172" t="s">
        <v>476</v>
      </c>
      <c r="P172" t="s">
        <v>476</v>
      </c>
      <c r="Q172">
        <v>1</v>
      </c>
      <c r="W172">
        <v>0</v>
      </c>
      <c r="X172">
        <v>1928543733</v>
      </c>
      <c r="Y172">
        <v>1.26</v>
      </c>
      <c r="AA172">
        <v>0</v>
      </c>
      <c r="AB172">
        <v>116.89</v>
      </c>
      <c r="AC172">
        <v>23.41</v>
      </c>
      <c r="AD172">
        <v>0</v>
      </c>
      <c r="AE172">
        <v>0</v>
      </c>
      <c r="AF172">
        <v>116.89</v>
      </c>
      <c r="AG172">
        <v>23.41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S172" t="s">
        <v>3</v>
      </c>
      <c r="AT172">
        <v>1.26</v>
      </c>
      <c r="AU172" t="s">
        <v>3</v>
      </c>
      <c r="AV172">
        <v>0</v>
      </c>
      <c r="AW172">
        <v>2</v>
      </c>
      <c r="AX172">
        <v>53287315</v>
      </c>
      <c r="AY172">
        <v>1</v>
      </c>
      <c r="AZ172">
        <v>0</v>
      </c>
      <c r="BA172">
        <v>166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Y172*Source!I208</f>
        <v>5.67E-2</v>
      </c>
      <c r="CY172">
        <f>AB172</f>
        <v>116.89</v>
      </c>
      <c r="CZ172">
        <f>AF172</f>
        <v>116.89</v>
      </c>
      <c r="DA172">
        <f>AJ172</f>
        <v>1</v>
      </c>
      <c r="DB172">
        <f t="shared" si="27"/>
        <v>147.28</v>
      </c>
      <c r="DC172">
        <f t="shared" si="28"/>
        <v>29.5</v>
      </c>
    </row>
    <row r="173" spans="1:107" x14ac:dyDescent="0.2">
      <c r="A173">
        <f>ROW(Source!A208)</f>
        <v>208</v>
      </c>
      <c r="B173">
        <v>53286459</v>
      </c>
      <c r="C173">
        <v>53287309</v>
      </c>
      <c r="D173">
        <v>30595528</v>
      </c>
      <c r="E173">
        <v>1</v>
      </c>
      <c r="F173">
        <v>1</v>
      </c>
      <c r="G173">
        <v>30515945</v>
      </c>
      <c r="H173">
        <v>2</v>
      </c>
      <c r="I173" t="s">
        <v>480</v>
      </c>
      <c r="J173" t="s">
        <v>481</v>
      </c>
      <c r="K173" t="s">
        <v>482</v>
      </c>
      <c r="L173">
        <v>1367</v>
      </c>
      <c r="N173">
        <v>1011</v>
      </c>
      <c r="O173" t="s">
        <v>476</v>
      </c>
      <c r="P173" t="s">
        <v>476</v>
      </c>
      <c r="Q173">
        <v>1</v>
      </c>
      <c r="W173">
        <v>0</v>
      </c>
      <c r="X173">
        <v>856318566</v>
      </c>
      <c r="Y173">
        <v>1.7</v>
      </c>
      <c r="AA173">
        <v>0</v>
      </c>
      <c r="AB173">
        <v>125.13</v>
      </c>
      <c r="AC173">
        <v>24.74</v>
      </c>
      <c r="AD173">
        <v>0</v>
      </c>
      <c r="AE173">
        <v>0</v>
      </c>
      <c r="AF173">
        <v>125.13</v>
      </c>
      <c r="AG173">
        <v>24.74</v>
      </c>
      <c r="AH173">
        <v>0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S173" t="s">
        <v>3</v>
      </c>
      <c r="AT173">
        <v>1.7</v>
      </c>
      <c r="AU173" t="s">
        <v>3</v>
      </c>
      <c r="AV173">
        <v>0</v>
      </c>
      <c r="AW173">
        <v>2</v>
      </c>
      <c r="AX173">
        <v>53287316</v>
      </c>
      <c r="AY173">
        <v>1</v>
      </c>
      <c r="AZ173">
        <v>0</v>
      </c>
      <c r="BA173">
        <v>167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Y173*Source!I208</f>
        <v>7.6499999999999999E-2</v>
      </c>
      <c r="CY173">
        <f>AB173</f>
        <v>125.13</v>
      </c>
      <c r="CZ173">
        <f>AF173</f>
        <v>125.13</v>
      </c>
      <c r="DA173">
        <f>AJ173</f>
        <v>1</v>
      </c>
      <c r="DB173">
        <f t="shared" si="27"/>
        <v>212.72</v>
      </c>
      <c r="DC173">
        <f t="shared" si="28"/>
        <v>42.06</v>
      </c>
    </row>
    <row r="174" spans="1:107" x14ac:dyDescent="0.2">
      <c r="A174">
        <f>ROW(Source!A208)</f>
        <v>208</v>
      </c>
      <c r="B174">
        <v>53286459</v>
      </c>
      <c r="C174">
        <v>53287309</v>
      </c>
      <c r="D174">
        <v>30516999</v>
      </c>
      <c r="E174">
        <v>30515945</v>
      </c>
      <c r="F174">
        <v>1</v>
      </c>
      <c r="G174">
        <v>30515945</v>
      </c>
      <c r="H174">
        <v>2</v>
      </c>
      <c r="I174" t="s">
        <v>483</v>
      </c>
      <c r="J174" t="s">
        <v>3</v>
      </c>
      <c r="K174" t="s">
        <v>484</v>
      </c>
      <c r="L174">
        <v>1344</v>
      </c>
      <c r="N174">
        <v>1008</v>
      </c>
      <c r="O174" t="s">
        <v>485</v>
      </c>
      <c r="P174" t="s">
        <v>485</v>
      </c>
      <c r="Q174">
        <v>1</v>
      </c>
      <c r="W174">
        <v>0</v>
      </c>
      <c r="X174">
        <v>-1180195794</v>
      </c>
      <c r="Y174">
        <v>42.43</v>
      </c>
      <c r="AA174">
        <v>0</v>
      </c>
      <c r="AB174">
        <v>1</v>
      </c>
      <c r="AC174">
        <v>0</v>
      </c>
      <c r="AD174">
        <v>0</v>
      </c>
      <c r="AE174">
        <v>0</v>
      </c>
      <c r="AF174">
        <v>1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S174" t="s">
        <v>3</v>
      </c>
      <c r="AT174">
        <v>42.43</v>
      </c>
      <c r="AU174" t="s">
        <v>3</v>
      </c>
      <c r="AV174">
        <v>0</v>
      </c>
      <c r="AW174">
        <v>2</v>
      </c>
      <c r="AX174">
        <v>53287317</v>
      </c>
      <c r="AY174">
        <v>1</v>
      </c>
      <c r="AZ174">
        <v>0</v>
      </c>
      <c r="BA174">
        <v>168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Y174*Source!I208</f>
        <v>1.9093499999999999</v>
      </c>
      <c r="CY174">
        <f>AB174</f>
        <v>1</v>
      </c>
      <c r="CZ174">
        <f>AF174</f>
        <v>1</v>
      </c>
      <c r="DA174">
        <f>AJ174</f>
        <v>1</v>
      </c>
      <c r="DB174">
        <f t="shared" si="27"/>
        <v>42.43</v>
      </c>
      <c r="DC174">
        <f t="shared" si="28"/>
        <v>0</v>
      </c>
    </row>
    <row r="175" spans="1:107" x14ac:dyDescent="0.2">
      <c r="A175">
        <f>ROW(Source!A209)</f>
        <v>209</v>
      </c>
      <c r="B175">
        <v>53286460</v>
      </c>
      <c r="C175">
        <v>53287309</v>
      </c>
      <c r="D175">
        <v>30515951</v>
      </c>
      <c r="E175">
        <v>30515945</v>
      </c>
      <c r="F175">
        <v>1</v>
      </c>
      <c r="G175">
        <v>30515945</v>
      </c>
      <c r="H175">
        <v>1</v>
      </c>
      <c r="I175" t="s">
        <v>470</v>
      </c>
      <c r="J175" t="s">
        <v>3</v>
      </c>
      <c r="K175" t="s">
        <v>471</v>
      </c>
      <c r="L175">
        <v>1191</v>
      </c>
      <c r="N175">
        <v>1013</v>
      </c>
      <c r="O175" t="s">
        <v>472</v>
      </c>
      <c r="P175" t="s">
        <v>472</v>
      </c>
      <c r="Q175">
        <v>1</v>
      </c>
      <c r="W175">
        <v>0</v>
      </c>
      <c r="X175">
        <v>476480486</v>
      </c>
      <c r="Y175">
        <v>11.7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S175" t="s">
        <v>3</v>
      </c>
      <c r="AT175">
        <v>11.7</v>
      </c>
      <c r="AU175" t="s">
        <v>3</v>
      </c>
      <c r="AV175">
        <v>1</v>
      </c>
      <c r="AW175">
        <v>2</v>
      </c>
      <c r="AX175">
        <v>53287314</v>
      </c>
      <c r="AY175">
        <v>1</v>
      </c>
      <c r="AZ175">
        <v>0</v>
      </c>
      <c r="BA175">
        <v>169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Y175*Source!I209</f>
        <v>0.52649999999999997</v>
      </c>
      <c r="CY175">
        <f>AD175</f>
        <v>0</v>
      </c>
      <c r="CZ175">
        <f>AH175</f>
        <v>0</v>
      </c>
      <c r="DA175">
        <f>AL175</f>
        <v>1</v>
      </c>
      <c r="DB175">
        <f t="shared" si="27"/>
        <v>0</v>
      </c>
      <c r="DC175">
        <f t="shared" si="28"/>
        <v>0</v>
      </c>
    </row>
    <row r="176" spans="1:107" x14ac:dyDescent="0.2">
      <c r="A176">
        <f>ROW(Source!A209)</f>
        <v>209</v>
      </c>
      <c r="B176">
        <v>53286460</v>
      </c>
      <c r="C176">
        <v>53287309</v>
      </c>
      <c r="D176">
        <v>30595274</v>
      </c>
      <c r="E176">
        <v>1</v>
      </c>
      <c r="F176">
        <v>1</v>
      </c>
      <c r="G176">
        <v>30515945</v>
      </c>
      <c r="H176">
        <v>2</v>
      </c>
      <c r="I176" t="s">
        <v>492</v>
      </c>
      <c r="J176" t="s">
        <v>493</v>
      </c>
      <c r="K176" t="s">
        <v>494</v>
      </c>
      <c r="L176">
        <v>1367</v>
      </c>
      <c r="N176">
        <v>1011</v>
      </c>
      <c r="O176" t="s">
        <v>476</v>
      </c>
      <c r="P176" t="s">
        <v>476</v>
      </c>
      <c r="Q176">
        <v>1</v>
      </c>
      <c r="W176">
        <v>0</v>
      </c>
      <c r="X176">
        <v>1928543733</v>
      </c>
      <c r="Y176">
        <v>1.26</v>
      </c>
      <c r="AA176">
        <v>0</v>
      </c>
      <c r="AB176">
        <v>1277.69</v>
      </c>
      <c r="AC176">
        <v>608.34</v>
      </c>
      <c r="AD176">
        <v>0</v>
      </c>
      <c r="AE176">
        <v>0</v>
      </c>
      <c r="AF176">
        <v>116.89</v>
      </c>
      <c r="AG176">
        <v>23.41</v>
      </c>
      <c r="AH176">
        <v>0</v>
      </c>
      <c r="AI176">
        <v>1</v>
      </c>
      <c r="AJ176">
        <v>10.44</v>
      </c>
      <c r="AK176">
        <v>24.82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S176" t="s">
        <v>3</v>
      </c>
      <c r="AT176">
        <v>1.26</v>
      </c>
      <c r="AU176" t="s">
        <v>3</v>
      </c>
      <c r="AV176">
        <v>0</v>
      </c>
      <c r="AW176">
        <v>2</v>
      </c>
      <c r="AX176">
        <v>53287315</v>
      </c>
      <c r="AY176">
        <v>1</v>
      </c>
      <c r="AZ176">
        <v>0</v>
      </c>
      <c r="BA176">
        <v>170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Y176*Source!I209</f>
        <v>5.67E-2</v>
      </c>
      <c r="CY176">
        <f>AB176</f>
        <v>1277.69</v>
      </c>
      <c r="CZ176">
        <f>AF176</f>
        <v>116.89</v>
      </c>
      <c r="DA176">
        <f>AJ176</f>
        <v>10.44</v>
      </c>
      <c r="DB176">
        <f t="shared" si="27"/>
        <v>147.28</v>
      </c>
      <c r="DC176">
        <f t="shared" si="28"/>
        <v>29.5</v>
      </c>
    </row>
    <row r="177" spans="1:107" x14ac:dyDescent="0.2">
      <c r="A177">
        <f>ROW(Source!A209)</f>
        <v>209</v>
      </c>
      <c r="B177">
        <v>53286460</v>
      </c>
      <c r="C177">
        <v>53287309</v>
      </c>
      <c r="D177">
        <v>30595528</v>
      </c>
      <c r="E177">
        <v>1</v>
      </c>
      <c r="F177">
        <v>1</v>
      </c>
      <c r="G177">
        <v>30515945</v>
      </c>
      <c r="H177">
        <v>2</v>
      </c>
      <c r="I177" t="s">
        <v>480</v>
      </c>
      <c r="J177" t="s">
        <v>481</v>
      </c>
      <c r="K177" t="s">
        <v>482</v>
      </c>
      <c r="L177">
        <v>1367</v>
      </c>
      <c r="N177">
        <v>1011</v>
      </c>
      <c r="O177" t="s">
        <v>476</v>
      </c>
      <c r="P177" t="s">
        <v>476</v>
      </c>
      <c r="Q177">
        <v>1</v>
      </c>
      <c r="W177">
        <v>0</v>
      </c>
      <c r="X177">
        <v>856318566</v>
      </c>
      <c r="Y177">
        <v>1.7</v>
      </c>
      <c r="AA177">
        <v>0</v>
      </c>
      <c r="AB177">
        <v>1557.72</v>
      </c>
      <c r="AC177">
        <v>642.91</v>
      </c>
      <c r="AD177">
        <v>0</v>
      </c>
      <c r="AE177">
        <v>0</v>
      </c>
      <c r="AF177">
        <v>125.13</v>
      </c>
      <c r="AG177">
        <v>24.74</v>
      </c>
      <c r="AH177">
        <v>0</v>
      </c>
      <c r="AI177">
        <v>1</v>
      </c>
      <c r="AJ177">
        <v>11.89</v>
      </c>
      <c r="AK177">
        <v>24.82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S177" t="s">
        <v>3</v>
      </c>
      <c r="AT177">
        <v>1.7</v>
      </c>
      <c r="AU177" t="s">
        <v>3</v>
      </c>
      <c r="AV177">
        <v>0</v>
      </c>
      <c r="AW177">
        <v>2</v>
      </c>
      <c r="AX177">
        <v>53287316</v>
      </c>
      <c r="AY177">
        <v>1</v>
      </c>
      <c r="AZ177">
        <v>0</v>
      </c>
      <c r="BA177">
        <v>171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Y177*Source!I209</f>
        <v>7.6499999999999999E-2</v>
      </c>
      <c r="CY177">
        <f>AB177</f>
        <v>1557.72</v>
      </c>
      <c r="CZ177">
        <f>AF177</f>
        <v>125.13</v>
      </c>
      <c r="DA177">
        <f>AJ177</f>
        <v>11.89</v>
      </c>
      <c r="DB177">
        <f t="shared" si="27"/>
        <v>212.72</v>
      </c>
      <c r="DC177">
        <f t="shared" si="28"/>
        <v>42.06</v>
      </c>
    </row>
    <row r="178" spans="1:107" x14ac:dyDescent="0.2">
      <c r="A178">
        <f>ROW(Source!A209)</f>
        <v>209</v>
      </c>
      <c r="B178">
        <v>53286460</v>
      </c>
      <c r="C178">
        <v>53287309</v>
      </c>
      <c r="D178">
        <v>30516999</v>
      </c>
      <c r="E178">
        <v>30515945</v>
      </c>
      <c r="F178">
        <v>1</v>
      </c>
      <c r="G178">
        <v>30515945</v>
      </c>
      <c r="H178">
        <v>2</v>
      </c>
      <c r="I178" t="s">
        <v>483</v>
      </c>
      <c r="J178" t="s">
        <v>3</v>
      </c>
      <c r="K178" t="s">
        <v>484</v>
      </c>
      <c r="L178">
        <v>1344</v>
      </c>
      <c r="N178">
        <v>1008</v>
      </c>
      <c r="O178" t="s">
        <v>485</v>
      </c>
      <c r="P178" t="s">
        <v>485</v>
      </c>
      <c r="Q178">
        <v>1</v>
      </c>
      <c r="W178">
        <v>0</v>
      </c>
      <c r="X178">
        <v>-1180195794</v>
      </c>
      <c r="Y178">
        <v>42.43</v>
      </c>
      <c r="AA178">
        <v>0</v>
      </c>
      <c r="AB178">
        <v>1.05</v>
      </c>
      <c r="AC178">
        <v>0</v>
      </c>
      <c r="AD178">
        <v>0</v>
      </c>
      <c r="AE178">
        <v>0</v>
      </c>
      <c r="AF178">
        <v>1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S178" t="s">
        <v>3</v>
      </c>
      <c r="AT178">
        <v>42.43</v>
      </c>
      <c r="AU178" t="s">
        <v>3</v>
      </c>
      <c r="AV178">
        <v>0</v>
      </c>
      <c r="AW178">
        <v>2</v>
      </c>
      <c r="AX178">
        <v>53287317</v>
      </c>
      <c r="AY178">
        <v>1</v>
      </c>
      <c r="AZ178">
        <v>0</v>
      </c>
      <c r="BA178">
        <v>172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Y178*Source!I209</f>
        <v>1.9093499999999999</v>
      </c>
      <c r="CY178">
        <f>AB178</f>
        <v>1.05</v>
      </c>
      <c r="CZ178">
        <f>AF178</f>
        <v>1</v>
      </c>
      <c r="DA178">
        <f>AJ178</f>
        <v>1</v>
      </c>
      <c r="DB178">
        <f t="shared" si="27"/>
        <v>42.43</v>
      </c>
      <c r="DC178">
        <f t="shared" si="28"/>
        <v>0</v>
      </c>
    </row>
    <row r="179" spans="1:107" x14ac:dyDescent="0.2">
      <c r="A179">
        <f>ROW(Source!A210)</f>
        <v>210</v>
      </c>
      <c r="B179">
        <v>53286459</v>
      </c>
      <c r="C179">
        <v>53287318</v>
      </c>
      <c r="D179">
        <v>30516999</v>
      </c>
      <c r="E179">
        <v>30515945</v>
      </c>
      <c r="F179">
        <v>1</v>
      </c>
      <c r="G179">
        <v>30515945</v>
      </c>
      <c r="H179">
        <v>2</v>
      </c>
      <c r="I179" t="s">
        <v>483</v>
      </c>
      <c r="J179" t="s">
        <v>3</v>
      </c>
      <c r="K179" t="s">
        <v>484</v>
      </c>
      <c r="L179">
        <v>1344</v>
      </c>
      <c r="N179">
        <v>1008</v>
      </c>
      <c r="O179" t="s">
        <v>485</v>
      </c>
      <c r="P179" t="s">
        <v>485</v>
      </c>
      <c r="Q179">
        <v>1</v>
      </c>
      <c r="W179">
        <v>0</v>
      </c>
      <c r="X179">
        <v>-1180195794</v>
      </c>
      <c r="Y179">
        <v>8.86</v>
      </c>
      <c r="AA179">
        <v>0</v>
      </c>
      <c r="AB179">
        <v>1</v>
      </c>
      <c r="AC179">
        <v>0</v>
      </c>
      <c r="AD179">
        <v>0</v>
      </c>
      <c r="AE179">
        <v>0</v>
      </c>
      <c r="AF179">
        <v>1</v>
      </c>
      <c r="AG179">
        <v>0</v>
      </c>
      <c r="AH179">
        <v>0</v>
      </c>
      <c r="AI179">
        <v>1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S179" t="s">
        <v>3</v>
      </c>
      <c r="AT179">
        <v>8.86</v>
      </c>
      <c r="AU179" t="s">
        <v>3</v>
      </c>
      <c r="AV179">
        <v>0</v>
      </c>
      <c r="AW179">
        <v>2</v>
      </c>
      <c r="AX179">
        <v>53287320</v>
      </c>
      <c r="AY179">
        <v>1</v>
      </c>
      <c r="AZ179">
        <v>0</v>
      </c>
      <c r="BA179">
        <v>173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Y179*Source!I210</f>
        <v>189.46223999999998</v>
      </c>
      <c r="CY179">
        <f>AB179</f>
        <v>1</v>
      </c>
      <c r="CZ179">
        <f>AF179</f>
        <v>1</v>
      </c>
      <c r="DA179">
        <f>AJ179</f>
        <v>1</v>
      </c>
      <c r="DB179">
        <f t="shared" si="27"/>
        <v>8.86</v>
      </c>
      <c r="DC179">
        <f t="shared" si="28"/>
        <v>0</v>
      </c>
    </row>
    <row r="180" spans="1:107" x14ac:dyDescent="0.2">
      <c r="A180">
        <f>ROW(Source!A211)</f>
        <v>211</v>
      </c>
      <c r="B180">
        <v>53286460</v>
      </c>
      <c r="C180">
        <v>53287318</v>
      </c>
      <c r="D180">
        <v>30516999</v>
      </c>
      <c r="E180">
        <v>30515945</v>
      </c>
      <c r="F180">
        <v>1</v>
      </c>
      <c r="G180">
        <v>30515945</v>
      </c>
      <c r="H180">
        <v>2</v>
      </c>
      <c r="I180" t="s">
        <v>483</v>
      </c>
      <c r="J180" t="s">
        <v>3</v>
      </c>
      <c r="K180" t="s">
        <v>484</v>
      </c>
      <c r="L180">
        <v>1344</v>
      </c>
      <c r="N180">
        <v>1008</v>
      </c>
      <c r="O180" t="s">
        <v>485</v>
      </c>
      <c r="P180" t="s">
        <v>485</v>
      </c>
      <c r="Q180">
        <v>1</v>
      </c>
      <c r="W180">
        <v>0</v>
      </c>
      <c r="X180">
        <v>-1180195794</v>
      </c>
      <c r="Y180">
        <v>8.86</v>
      </c>
      <c r="AA180">
        <v>0</v>
      </c>
      <c r="AB180">
        <v>1.05</v>
      </c>
      <c r="AC180">
        <v>0</v>
      </c>
      <c r="AD180">
        <v>0</v>
      </c>
      <c r="AE180">
        <v>0</v>
      </c>
      <c r="AF180">
        <v>1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S180" t="s">
        <v>3</v>
      </c>
      <c r="AT180">
        <v>8.86</v>
      </c>
      <c r="AU180" t="s">
        <v>3</v>
      </c>
      <c r="AV180">
        <v>0</v>
      </c>
      <c r="AW180">
        <v>2</v>
      </c>
      <c r="AX180">
        <v>53287320</v>
      </c>
      <c r="AY180">
        <v>1</v>
      </c>
      <c r="AZ180">
        <v>0</v>
      </c>
      <c r="BA180">
        <v>174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Y180*Source!I211</f>
        <v>189.46223999999998</v>
      </c>
      <c r="CY180">
        <f>AB180</f>
        <v>1.05</v>
      </c>
      <c r="CZ180">
        <f>AF180</f>
        <v>1</v>
      </c>
      <c r="DA180">
        <f>AJ180</f>
        <v>1</v>
      </c>
      <c r="DB180">
        <f t="shared" si="27"/>
        <v>8.86</v>
      </c>
      <c r="DC180">
        <f t="shared" si="28"/>
        <v>0</v>
      </c>
    </row>
    <row r="181" spans="1:107" x14ac:dyDescent="0.2">
      <c r="A181">
        <f>ROW(Source!A212)</f>
        <v>212</v>
      </c>
      <c r="B181">
        <v>53286459</v>
      </c>
      <c r="C181">
        <v>53287321</v>
      </c>
      <c r="D181">
        <v>30515951</v>
      </c>
      <c r="E181">
        <v>30515945</v>
      </c>
      <c r="F181">
        <v>1</v>
      </c>
      <c r="G181">
        <v>30515945</v>
      </c>
      <c r="H181">
        <v>1</v>
      </c>
      <c r="I181" t="s">
        <v>470</v>
      </c>
      <c r="J181" t="s">
        <v>3</v>
      </c>
      <c r="K181" t="s">
        <v>471</v>
      </c>
      <c r="L181">
        <v>1191</v>
      </c>
      <c r="N181">
        <v>1013</v>
      </c>
      <c r="O181" t="s">
        <v>472</v>
      </c>
      <c r="P181" t="s">
        <v>472</v>
      </c>
      <c r="Q181">
        <v>1</v>
      </c>
      <c r="W181">
        <v>0</v>
      </c>
      <c r="X181">
        <v>476480486</v>
      </c>
      <c r="Y181">
        <v>1.02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S181" t="s">
        <v>3</v>
      </c>
      <c r="AT181">
        <v>1.02</v>
      </c>
      <c r="AU181" t="s">
        <v>3</v>
      </c>
      <c r="AV181">
        <v>1</v>
      </c>
      <c r="AW181">
        <v>2</v>
      </c>
      <c r="AX181">
        <v>53287323</v>
      </c>
      <c r="AY181">
        <v>1</v>
      </c>
      <c r="AZ181">
        <v>0</v>
      </c>
      <c r="BA181">
        <v>175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Y181*Source!I212</f>
        <v>2.4235199999999999</v>
      </c>
      <c r="CY181">
        <f>AD181</f>
        <v>0</v>
      </c>
      <c r="CZ181">
        <f>AH181</f>
        <v>0</v>
      </c>
      <c r="DA181">
        <f>AL181</f>
        <v>1</v>
      </c>
      <c r="DB181">
        <f t="shared" si="27"/>
        <v>0</v>
      </c>
      <c r="DC181">
        <f t="shared" si="28"/>
        <v>0</v>
      </c>
    </row>
    <row r="182" spans="1:107" x14ac:dyDescent="0.2">
      <c r="A182">
        <f>ROW(Source!A213)</f>
        <v>213</v>
      </c>
      <c r="B182">
        <v>53286460</v>
      </c>
      <c r="C182">
        <v>53287321</v>
      </c>
      <c r="D182">
        <v>30515951</v>
      </c>
      <c r="E182">
        <v>30515945</v>
      </c>
      <c r="F182">
        <v>1</v>
      </c>
      <c r="G182">
        <v>30515945</v>
      </c>
      <c r="H182">
        <v>1</v>
      </c>
      <c r="I182" t="s">
        <v>470</v>
      </c>
      <c r="J182" t="s">
        <v>3</v>
      </c>
      <c r="K182" t="s">
        <v>471</v>
      </c>
      <c r="L182">
        <v>1191</v>
      </c>
      <c r="N182">
        <v>1013</v>
      </c>
      <c r="O182" t="s">
        <v>472</v>
      </c>
      <c r="P182" t="s">
        <v>472</v>
      </c>
      <c r="Q182">
        <v>1</v>
      </c>
      <c r="W182">
        <v>0</v>
      </c>
      <c r="X182">
        <v>476480486</v>
      </c>
      <c r="Y182">
        <v>1.02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S182" t="s">
        <v>3</v>
      </c>
      <c r="AT182">
        <v>1.02</v>
      </c>
      <c r="AU182" t="s">
        <v>3</v>
      </c>
      <c r="AV182">
        <v>1</v>
      </c>
      <c r="AW182">
        <v>2</v>
      </c>
      <c r="AX182">
        <v>53287323</v>
      </c>
      <c r="AY182">
        <v>1</v>
      </c>
      <c r="AZ182">
        <v>0</v>
      </c>
      <c r="BA182">
        <v>176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Y182*Source!I213</f>
        <v>2.4235199999999999</v>
      </c>
      <c r="CY182">
        <f>AD182</f>
        <v>0</v>
      </c>
      <c r="CZ182">
        <f>AH182</f>
        <v>0</v>
      </c>
      <c r="DA182">
        <f>AL182</f>
        <v>1</v>
      </c>
      <c r="DB182">
        <f t="shared" si="27"/>
        <v>0</v>
      </c>
      <c r="DC182">
        <f t="shared" si="28"/>
        <v>0</v>
      </c>
    </row>
    <row r="183" spans="1:107" x14ac:dyDescent="0.2">
      <c r="A183">
        <f>ROW(Source!A214)</f>
        <v>214</v>
      </c>
      <c r="B183">
        <v>53286459</v>
      </c>
      <c r="C183">
        <v>53287324</v>
      </c>
      <c r="D183">
        <v>30515951</v>
      </c>
      <c r="E183">
        <v>30515945</v>
      </c>
      <c r="F183">
        <v>1</v>
      </c>
      <c r="G183">
        <v>30515945</v>
      </c>
      <c r="H183">
        <v>1</v>
      </c>
      <c r="I183" t="s">
        <v>470</v>
      </c>
      <c r="J183" t="s">
        <v>3</v>
      </c>
      <c r="K183" t="s">
        <v>471</v>
      </c>
      <c r="L183">
        <v>1191</v>
      </c>
      <c r="N183">
        <v>1013</v>
      </c>
      <c r="O183" t="s">
        <v>472</v>
      </c>
      <c r="P183" t="s">
        <v>472</v>
      </c>
      <c r="Q183">
        <v>1</v>
      </c>
      <c r="W183">
        <v>0</v>
      </c>
      <c r="X183">
        <v>476480486</v>
      </c>
      <c r="Y183">
        <v>192.7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1</v>
      </c>
      <c r="AQ183">
        <v>0</v>
      </c>
      <c r="AR183">
        <v>0</v>
      </c>
      <c r="AS183" t="s">
        <v>3</v>
      </c>
      <c r="AT183">
        <v>192.7</v>
      </c>
      <c r="AU183" t="s">
        <v>3</v>
      </c>
      <c r="AV183">
        <v>1</v>
      </c>
      <c r="AW183">
        <v>2</v>
      </c>
      <c r="AX183">
        <v>53287326</v>
      </c>
      <c r="AY183">
        <v>1</v>
      </c>
      <c r="AZ183">
        <v>0</v>
      </c>
      <c r="BA183">
        <v>177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Y183*Source!I214</f>
        <v>35.610959999999999</v>
      </c>
      <c r="CY183">
        <f>AD183</f>
        <v>0</v>
      </c>
      <c r="CZ183">
        <f>AH183</f>
        <v>0</v>
      </c>
      <c r="DA183">
        <f>AL183</f>
        <v>1</v>
      </c>
      <c r="DB183">
        <f t="shared" ref="DB183:DB214" si="29">ROUND(ROUND(AT183*CZ183,2),6)</f>
        <v>0</v>
      </c>
      <c r="DC183">
        <f t="shared" ref="DC183:DC214" si="30">ROUND(ROUND(AT183*AG183,2),6)</f>
        <v>0</v>
      </c>
    </row>
    <row r="184" spans="1:107" x14ac:dyDescent="0.2">
      <c r="A184">
        <f>ROW(Source!A215)</f>
        <v>215</v>
      </c>
      <c r="B184">
        <v>53286460</v>
      </c>
      <c r="C184">
        <v>53287324</v>
      </c>
      <c r="D184">
        <v>30515951</v>
      </c>
      <c r="E184">
        <v>30515945</v>
      </c>
      <c r="F184">
        <v>1</v>
      </c>
      <c r="G184">
        <v>30515945</v>
      </c>
      <c r="H184">
        <v>1</v>
      </c>
      <c r="I184" t="s">
        <v>470</v>
      </c>
      <c r="J184" t="s">
        <v>3</v>
      </c>
      <c r="K184" t="s">
        <v>471</v>
      </c>
      <c r="L184">
        <v>1191</v>
      </c>
      <c r="N184">
        <v>1013</v>
      </c>
      <c r="O184" t="s">
        <v>472</v>
      </c>
      <c r="P184" t="s">
        <v>472</v>
      </c>
      <c r="Q184">
        <v>1</v>
      </c>
      <c r="W184">
        <v>0</v>
      </c>
      <c r="X184">
        <v>476480486</v>
      </c>
      <c r="Y184">
        <v>192.7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1</v>
      </c>
      <c r="AQ184">
        <v>0</v>
      </c>
      <c r="AR184">
        <v>0</v>
      </c>
      <c r="AS184" t="s">
        <v>3</v>
      </c>
      <c r="AT184">
        <v>192.7</v>
      </c>
      <c r="AU184" t="s">
        <v>3</v>
      </c>
      <c r="AV184">
        <v>1</v>
      </c>
      <c r="AW184">
        <v>2</v>
      </c>
      <c r="AX184">
        <v>53287326</v>
      </c>
      <c r="AY184">
        <v>1</v>
      </c>
      <c r="AZ184">
        <v>0</v>
      </c>
      <c r="BA184">
        <v>178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Y184*Source!I215</f>
        <v>35.610959999999999</v>
      </c>
      <c r="CY184">
        <f>AD184</f>
        <v>0</v>
      </c>
      <c r="CZ184">
        <f>AH184</f>
        <v>0</v>
      </c>
      <c r="DA184">
        <f>AL184</f>
        <v>1</v>
      </c>
      <c r="DB184">
        <f t="shared" si="29"/>
        <v>0</v>
      </c>
      <c r="DC184">
        <f t="shared" si="30"/>
        <v>0</v>
      </c>
    </row>
    <row r="185" spans="1:107" x14ac:dyDescent="0.2">
      <c r="A185">
        <f>ROW(Source!A216)</f>
        <v>216</v>
      </c>
      <c r="B185">
        <v>53286459</v>
      </c>
      <c r="C185">
        <v>53287327</v>
      </c>
      <c r="D185">
        <v>30515951</v>
      </c>
      <c r="E185">
        <v>30515945</v>
      </c>
      <c r="F185">
        <v>1</v>
      </c>
      <c r="G185">
        <v>30515945</v>
      </c>
      <c r="H185">
        <v>1</v>
      </c>
      <c r="I185" t="s">
        <v>470</v>
      </c>
      <c r="J185" t="s">
        <v>3</v>
      </c>
      <c r="K185" t="s">
        <v>471</v>
      </c>
      <c r="L185">
        <v>1191</v>
      </c>
      <c r="N185">
        <v>1013</v>
      </c>
      <c r="O185" t="s">
        <v>472</v>
      </c>
      <c r="P185" t="s">
        <v>472</v>
      </c>
      <c r="Q185">
        <v>1</v>
      </c>
      <c r="W185">
        <v>0</v>
      </c>
      <c r="X185">
        <v>476480486</v>
      </c>
      <c r="Y185">
        <v>144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S185" t="s">
        <v>3</v>
      </c>
      <c r="AT185">
        <v>144</v>
      </c>
      <c r="AU185" t="s">
        <v>3</v>
      </c>
      <c r="AV185">
        <v>1</v>
      </c>
      <c r="AW185">
        <v>2</v>
      </c>
      <c r="AX185">
        <v>53287332</v>
      </c>
      <c r="AY185">
        <v>1</v>
      </c>
      <c r="AZ185">
        <v>0</v>
      </c>
      <c r="BA185">
        <v>179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Y185*Source!I216</f>
        <v>17.28</v>
      </c>
      <c r="CY185">
        <f>AD185</f>
        <v>0</v>
      </c>
      <c r="CZ185">
        <f>AH185</f>
        <v>0</v>
      </c>
      <c r="DA185">
        <f>AL185</f>
        <v>1</v>
      </c>
      <c r="DB185">
        <f t="shared" si="29"/>
        <v>0</v>
      </c>
      <c r="DC185">
        <f t="shared" si="30"/>
        <v>0</v>
      </c>
    </row>
    <row r="186" spans="1:107" x14ac:dyDescent="0.2">
      <c r="A186">
        <f>ROW(Source!A216)</f>
        <v>216</v>
      </c>
      <c r="B186">
        <v>53286459</v>
      </c>
      <c r="C186">
        <v>53287327</v>
      </c>
      <c r="D186">
        <v>30576299</v>
      </c>
      <c r="E186">
        <v>1</v>
      </c>
      <c r="F186">
        <v>1</v>
      </c>
      <c r="G186">
        <v>30515945</v>
      </c>
      <c r="H186">
        <v>3</v>
      </c>
      <c r="I186" t="s">
        <v>565</v>
      </c>
      <c r="J186" t="s">
        <v>566</v>
      </c>
      <c r="K186" t="s">
        <v>567</v>
      </c>
      <c r="L186">
        <v>1301</v>
      </c>
      <c r="N186">
        <v>1003</v>
      </c>
      <c r="O186" t="s">
        <v>299</v>
      </c>
      <c r="P186" t="s">
        <v>299</v>
      </c>
      <c r="Q186">
        <v>1</v>
      </c>
      <c r="W186">
        <v>0</v>
      </c>
      <c r="X186">
        <v>-828904142</v>
      </c>
      <c r="Y186">
        <v>990</v>
      </c>
      <c r="AA186">
        <v>15.01</v>
      </c>
      <c r="AB186">
        <v>0</v>
      </c>
      <c r="AC186">
        <v>0</v>
      </c>
      <c r="AD186">
        <v>0</v>
      </c>
      <c r="AE186">
        <v>15.01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S186" t="s">
        <v>3</v>
      </c>
      <c r="AT186">
        <v>990</v>
      </c>
      <c r="AU186" t="s">
        <v>3</v>
      </c>
      <c r="AV186">
        <v>0</v>
      </c>
      <c r="AW186">
        <v>2</v>
      </c>
      <c r="AX186">
        <v>53287333</v>
      </c>
      <c r="AY186">
        <v>1</v>
      </c>
      <c r="AZ186">
        <v>0</v>
      </c>
      <c r="BA186">
        <v>180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Y186*Source!I216</f>
        <v>118.8</v>
      </c>
      <c r="CY186">
        <f>AA186</f>
        <v>15.01</v>
      </c>
      <c r="CZ186">
        <f>AE186</f>
        <v>15.01</v>
      </c>
      <c r="DA186">
        <f>AI186</f>
        <v>1</v>
      </c>
      <c r="DB186">
        <f t="shared" si="29"/>
        <v>14859.9</v>
      </c>
      <c r="DC186">
        <f t="shared" si="30"/>
        <v>0</v>
      </c>
    </row>
    <row r="187" spans="1:107" x14ac:dyDescent="0.2">
      <c r="A187">
        <f>ROW(Source!A216)</f>
        <v>216</v>
      </c>
      <c r="B187">
        <v>53286459</v>
      </c>
      <c r="C187">
        <v>53287327</v>
      </c>
      <c r="D187">
        <v>30576468</v>
      </c>
      <c r="E187">
        <v>1</v>
      </c>
      <c r="F187">
        <v>1</v>
      </c>
      <c r="G187">
        <v>30515945</v>
      </c>
      <c r="H187">
        <v>3</v>
      </c>
      <c r="I187" t="s">
        <v>568</v>
      </c>
      <c r="J187" t="s">
        <v>569</v>
      </c>
      <c r="K187" t="s">
        <v>570</v>
      </c>
      <c r="L187">
        <v>1358</v>
      </c>
      <c r="N187">
        <v>1010</v>
      </c>
      <c r="O187" t="s">
        <v>571</v>
      </c>
      <c r="P187" t="s">
        <v>571</v>
      </c>
      <c r="Q187">
        <v>10</v>
      </c>
      <c r="W187">
        <v>0</v>
      </c>
      <c r="X187">
        <v>-1430370682</v>
      </c>
      <c r="Y187">
        <v>32</v>
      </c>
      <c r="AA187">
        <v>144.77000000000001</v>
      </c>
      <c r="AB187">
        <v>0</v>
      </c>
      <c r="AC187">
        <v>0</v>
      </c>
      <c r="AD187">
        <v>0</v>
      </c>
      <c r="AE187">
        <v>144.77000000000001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S187" t="s">
        <v>3</v>
      </c>
      <c r="AT187">
        <v>32</v>
      </c>
      <c r="AU187" t="s">
        <v>3</v>
      </c>
      <c r="AV187">
        <v>0</v>
      </c>
      <c r="AW187">
        <v>2</v>
      </c>
      <c r="AX187">
        <v>53287334</v>
      </c>
      <c r="AY187">
        <v>1</v>
      </c>
      <c r="AZ187">
        <v>0</v>
      </c>
      <c r="BA187">
        <v>181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Y187*Source!I216</f>
        <v>3.84</v>
      </c>
      <c r="CY187">
        <f>AA187</f>
        <v>144.77000000000001</v>
      </c>
      <c r="CZ187">
        <f>AE187</f>
        <v>144.77000000000001</v>
      </c>
      <c r="DA187">
        <f>AI187</f>
        <v>1</v>
      </c>
      <c r="DB187">
        <f t="shared" si="29"/>
        <v>4632.6400000000003</v>
      </c>
      <c r="DC187">
        <f t="shared" si="30"/>
        <v>0</v>
      </c>
    </row>
    <row r="188" spans="1:107" x14ac:dyDescent="0.2">
      <c r="A188">
        <f>ROW(Source!A216)</f>
        <v>216</v>
      </c>
      <c r="B188">
        <v>53286459</v>
      </c>
      <c r="C188">
        <v>53287327</v>
      </c>
      <c r="D188">
        <v>30541208</v>
      </c>
      <c r="E188">
        <v>30515945</v>
      </c>
      <c r="F188">
        <v>1</v>
      </c>
      <c r="G188">
        <v>30515945</v>
      </c>
      <c r="H188">
        <v>3</v>
      </c>
      <c r="I188" t="s">
        <v>547</v>
      </c>
      <c r="J188" t="s">
        <v>3</v>
      </c>
      <c r="K188" t="s">
        <v>548</v>
      </c>
      <c r="L188">
        <v>1344</v>
      </c>
      <c r="N188">
        <v>1008</v>
      </c>
      <c r="O188" t="s">
        <v>485</v>
      </c>
      <c r="P188" t="s">
        <v>485</v>
      </c>
      <c r="Q188">
        <v>1</v>
      </c>
      <c r="W188">
        <v>0</v>
      </c>
      <c r="X188">
        <v>-94250534</v>
      </c>
      <c r="Y188">
        <v>61.6</v>
      </c>
      <c r="AA188">
        <v>1</v>
      </c>
      <c r="AB188">
        <v>0</v>
      </c>
      <c r="AC188">
        <v>0</v>
      </c>
      <c r="AD188">
        <v>0</v>
      </c>
      <c r="AE188">
        <v>1</v>
      </c>
      <c r="AF188">
        <v>0</v>
      </c>
      <c r="AG188">
        <v>0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S188" t="s">
        <v>3</v>
      </c>
      <c r="AT188">
        <v>61.6</v>
      </c>
      <c r="AU188" t="s">
        <v>3</v>
      </c>
      <c r="AV188">
        <v>0</v>
      </c>
      <c r="AW188">
        <v>2</v>
      </c>
      <c r="AX188">
        <v>53287335</v>
      </c>
      <c r="AY188">
        <v>1</v>
      </c>
      <c r="AZ188">
        <v>0</v>
      </c>
      <c r="BA188">
        <v>182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Y188*Source!I216</f>
        <v>7.3919999999999995</v>
      </c>
      <c r="CY188">
        <f>AA188</f>
        <v>1</v>
      </c>
      <c r="CZ188">
        <f>AE188</f>
        <v>1</v>
      </c>
      <c r="DA188">
        <f>AI188</f>
        <v>1</v>
      </c>
      <c r="DB188">
        <f t="shared" si="29"/>
        <v>61.6</v>
      </c>
      <c r="DC188">
        <f t="shared" si="30"/>
        <v>0</v>
      </c>
    </row>
    <row r="189" spans="1:107" x14ac:dyDescent="0.2">
      <c r="A189">
        <f>ROW(Source!A217)</f>
        <v>217</v>
      </c>
      <c r="B189">
        <v>53286460</v>
      </c>
      <c r="C189">
        <v>53287327</v>
      </c>
      <c r="D189">
        <v>30515951</v>
      </c>
      <c r="E189">
        <v>30515945</v>
      </c>
      <c r="F189">
        <v>1</v>
      </c>
      <c r="G189">
        <v>30515945</v>
      </c>
      <c r="H189">
        <v>1</v>
      </c>
      <c r="I189" t="s">
        <v>470</v>
      </c>
      <c r="J189" t="s">
        <v>3</v>
      </c>
      <c r="K189" t="s">
        <v>471</v>
      </c>
      <c r="L189">
        <v>1191</v>
      </c>
      <c r="N189">
        <v>1013</v>
      </c>
      <c r="O189" t="s">
        <v>472</v>
      </c>
      <c r="P189" t="s">
        <v>472</v>
      </c>
      <c r="Q189">
        <v>1</v>
      </c>
      <c r="W189">
        <v>0</v>
      </c>
      <c r="X189">
        <v>476480486</v>
      </c>
      <c r="Y189">
        <v>144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S189" t="s">
        <v>3</v>
      </c>
      <c r="AT189">
        <v>144</v>
      </c>
      <c r="AU189" t="s">
        <v>3</v>
      </c>
      <c r="AV189">
        <v>1</v>
      </c>
      <c r="AW189">
        <v>2</v>
      </c>
      <c r="AX189">
        <v>53287332</v>
      </c>
      <c r="AY189">
        <v>1</v>
      </c>
      <c r="AZ189">
        <v>0</v>
      </c>
      <c r="BA189">
        <v>183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Y189*Source!I217</f>
        <v>17.28</v>
      </c>
      <c r="CY189">
        <f>AD189</f>
        <v>0</v>
      </c>
      <c r="CZ189">
        <f>AH189</f>
        <v>0</v>
      </c>
      <c r="DA189">
        <f>AL189</f>
        <v>1</v>
      </c>
      <c r="DB189">
        <f t="shared" si="29"/>
        <v>0</v>
      </c>
      <c r="DC189">
        <f t="shared" si="30"/>
        <v>0</v>
      </c>
    </row>
    <row r="190" spans="1:107" x14ac:dyDescent="0.2">
      <c r="A190">
        <f>ROW(Source!A217)</f>
        <v>217</v>
      </c>
      <c r="B190">
        <v>53286460</v>
      </c>
      <c r="C190">
        <v>53287327</v>
      </c>
      <c r="D190">
        <v>30576299</v>
      </c>
      <c r="E190">
        <v>1</v>
      </c>
      <c r="F190">
        <v>1</v>
      </c>
      <c r="G190">
        <v>30515945</v>
      </c>
      <c r="H190">
        <v>3</v>
      </c>
      <c r="I190" t="s">
        <v>565</v>
      </c>
      <c r="J190" t="s">
        <v>566</v>
      </c>
      <c r="K190" t="s">
        <v>567</v>
      </c>
      <c r="L190">
        <v>1301</v>
      </c>
      <c r="N190">
        <v>1003</v>
      </c>
      <c r="O190" t="s">
        <v>299</v>
      </c>
      <c r="P190" t="s">
        <v>299</v>
      </c>
      <c r="Q190">
        <v>1</v>
      </c>
      <c r="W190">
        <v>0</v>
      </c>
      <c r="X190">
        <v>-828904142</v>
      </c>
      <c r="Y190">
        <v>990</v>
      </c>
      <c r="AA190">
        <v>93.79</v>
      </c>
      <c r="AB190">
        <v>0</v>
      </c>
      <c r="AC190">
        <v>0</v>
      </c>
      <c r="AD190">
        <v>0</v>
      </c>
      <c r="AE190">
        <v>15.01</v>
      </c>
      <c r="AF190">
        <v>0</v>
      </c>
      <c r="AG190">
        <v>0</v>
      </c>
      <c r="AH190">
        <v>0</v>
      </c>
      <c r="AI190">
        <v>5.78</v>
      </c>
      <c r="AJ190">
        <v>1</v>
      </c>
      <c r="AK190">
        <v>1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S190" t="s">
        <v>3</v>
      </c>
      <c r="AT190">
        <v>990</v>
      </c>
      <c r="AU190" t="s">
        <v>3</v>
      </c>
      <c r="AV190">
        <v>0</v>
      </c>
      <c r="AW190">
        <v>2</v>
      </c>
      <c r="AX190">
        <v>53287333</v>
      </c>
      <c r="AY190">
        <v>1</v>
      </c>
      <c r="AZ190">
        <v>0</v>
      </c>
      <c r="BA190">
        <v>184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Y190*Source!I217</f>
        <v>118.8</v>
      </c>
      <c r="CY190">
        <f>AA190</f>
        <v>93.79</v>
      </c>
      <c r="CZ190">
        <f>AE190</f>
        <v>15.01</v>
      </c>
      <c r="DA190">
        <f>AI190</f>
        <v>5.78</v>
      </c>
      <c r="DB190">
        <f t="shared" si="29"/>
        <v>14859.9</v>
      </c>
      <c r="DC190">
        <f t="shared" si="30"/>
        <v>0</v>
      </c>
    </row>
    <row r="191" spans="1:107" x14ac:dyDescent="0.2">
      <c r="A191">
        <f>ROW(Source!A217)</f>
        <v>217</v>
      </c>
      <c r="B191">
        <v>53286460</v>
      </c>
      <c r="C191">
        <v>53287327</v>
      </c>
      <c r="D191">
        <v>30576468</v>
      </c>
      <c r="E191">
        <v>1</v>
      </c>
      <c r="F191">
        <v>1</v>
      </c>
      <c r="G191">
        <v>30515945</v>
      </c>
      <c r="H191">
        <v>3</v>
      </c>
      <c r="I191" t="s">
        <v>568</v>
      </c>
      <c r="J191" t="s">
        <v>569</v>
      </c>
      <c r="K191" t="s">
        <v>570</v>
      </c>
      <c r="L191">
        <v>1358</v>
      </c>
      <c r="N191">
        <v>1010</v>
      </c>
      <c r="O191" t="s">
        <v>571</v>
      </c>
      <c r="P191" t="s">
        <v>571</v>
      </c>
      <c r="Q191">
        <v>10</v>
      </c>
      <c r="W191">
        <v>0</v>
      </c>
      <c r="X191">
        <v>-1430370682</v>
      </c>
      <c r="Y191">
        <v>32</v>
      </c>
      <c r="AA191">
        <v>192.49</v>
      </c>
      <c r="AB191">
        <v>0</v>
      </c>
      <c r="AC191">
        <v>0</v>
      </c>
      <c r="AD191">
        <v>0</v>
      </c>
      <c r="AE191">
        <v>144.77000000000001</v>
      </c>
      <c r="AF191">
        <v>0</v>
      </c>
      <c r="AG191">
        <v>0</v>
      </c>
      <c r="AH191">
        <v>0</v>
      </c>
      <c r="AI191">
        <v>1.23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S191" t="s">
        <v>3</v>
      </c>
      <c r="AT191">
        <v>32</v>
      </c>
      <c r="AU191" t="s">
        <v>3</v>
      </c>
      <c r="AV191">
        <v>0</v>
      </c>
      <c r="AW191">
        <v>2</v>
      </c>
      <c r="AX191">
        <v>53287334</v>
      </c>
      <c r="AY191">
        <v>1</v>
      </c>
      <c r="AZ191">
        <v>0</v>
      </c>
      <c r="BA191">
        <v>185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Y191*Source!I217</f>
        <v>3.84</v>
      </c>
      <c r="CY191">
        <f>AA191</f>
        <v>192.49</v>
      </c>
      <c r="CZ191">
        <f>AE191</f>
        <v>144.77000000000001</v>
      </c>
      <c r="DA191">
        <f>AI191</f>
        <v>1.23</v>
      </c>
      <c r="DB191">
        <f t="shared" si="29"/>
        <v>4632.6400000000003</v>
      </c>
      <c r="DC191">
        <f t="shared" si="30"/>
        <v>0</v>
      </c>
    </row>
    <row r="192" spans="1:107" x14ac:dyDescent="0.2">
      <c r="A192">
        <f>ROW(Source!A217)</f>
        <v>217</v>
      </c>
      <c r="B192">
        <v>53286460</v>
      </c>
      <c r="C192">
        <v>53287327</v>
      </c>
      <c r="D192">
        <v>30541208</v>
      </c>
      <c r="E192">
        <v>30515945</v>
      </c>
      <c r="F192">
        <v>1</v>
      </c>
      <c r="G192">
        <v>30515945</v>
      </c>
      <c r="H192">
        <v>3</v>
      </c>
      <c r="I192" t="s">
        <v>547</v>
      </c>
      <c r="J192" t="s">
        <v>3</v>
      </c>
      <c r="K192" t="s">
        <v>548</v>
      </c>
      <c r="L192">
        <v>1344</v>
      </c>
      <c r="N192">
        <v>1008</v>
      </c>
      <c r="O192" t="s">
        <v>485</v>
      </c>
      <c r="P192" t="s">
        <v>485</v>
      </c>
      <c r="Q192">
        <v>1</v>
      </c>
      <c r="W192">
        <v>0</v>
      </c>
      <c r="X192">
        <v>-94250534</v>
      </c>
      <c r="Y192">
        <v>61.6</v>
      </c>
      <c r="AA192">
        <v>1.08</v>
      </c>
      <c r="AB192">
        <v>0</v>
      </c>
      <c r="AC192">
        <v>0</v>
      </c>
      <c r="AD192">
        <v>0</v>
      </c>
      <c r="AE192">
        <v>1</v>
      </c>
      <c r="AF192">
        <v>0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 t="s">
        <v>3</v>
      </c>
      <c r="AT192">
        <v>61.6</v>
      </c>
      <c r="AU192" t="s">
        <v>3</v>
      </c>
      <c r="AV192">
        <v>0</v>
      </c>
      <c r="AW192">
        <v>2</v>
      </c>
      <c r="AX192">
        <v>53287335</v>
      </c>
      <c r="AY192">
        <v>1</v>
      </c>
      <c r="AZ192">
        <v>0</v>
      </c>
      <c r="BA192">
        <v>186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Y192*Source!I217</f>
        <v>7.3919999999999995</v>
      </c>
      <c r="CY192">
        <f>AA192</f>
        <v>1.08</v>
      </c>
      <c r="CZ192">
        <f>AE192</f>
        <v>1</v>
      </c>
      <c r="DA192">
        <f>AI192</f>
        <v>1</v>
      </c>
      <c r="DB192">
        <f t="shared" si="29"/>
        <v>61.6</v>
      </c>
      <c r="DC192">
        <f t="shared" si="30"/>
        <v>0</v>
      </c>
    </row>
    <row r="193" spans="1:107" x14ac:dyDescent="0.2">
      <c r="A193">
        <f>ROW(Source!A220)</f>
        <v>220</v>
      </c>
      <c r="B193">
        <v>53286459</v>
      </c>
      <c r="C193">
        <v>53287337</v>
      </c>
      <c r="D193">
        <v>30515951</v>
      </c>
      <c r="E193">
        <v>30515945</v>
      </c>
      <c r="F193">
        <v>1</v>
      </c>
      <c r="G193">
        <v>30515945</v>
      </c>
      <c r="H193">
        <v>1</v>
      </c>
      <c r="I193" t="s">
        <v>470</v>
      </c>
      <c r="J193" t="s">
        <v>3</v>
      </c>
      <c r="K193" t="s">
        <v>471</v>
      </c>
      <c r="L193">
        <v>1191</v>
      </c>
      <c r="N193">
        <v>1013</v>
      </c>
      <c r="O193" t="s">
        <v>472</v>
      </c>
      <c r="P193" t="s">
        <v>472</v>
      </c>
      <c r="Q193">
        <v>1</v>
      </c>
      <c r="W193">
        <v>0</v>
      </c>
      <c r="X193">
        <v>476480486</v>
      </c>
      <c r="Y193">
        <v>7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S193" t="s">
        <v>3</v>
      </c>
      <c r="AT193">
        <v>7</v>
      </c>
      <c r="AU193" t="s">
        <v>3</v>
      </c>
      <c r="AV193">
        <v>1</v>
      </c>
      <c r="AW193">
        <v>2</v>
      </c>
      <c r="AX193">
        <v>53287340</v>
      </c>
      <c r="AY193">
        <v>1</v>
      </c>
      <c r="AZ193">
        <v>0</v>
      </c>
      <c r="BA193">
        <v>187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Y193*Source!I220</f>
        <v>4.2</v>
      </c>
      <c r="CY193">
        <f>AD193</f>
        <v>0</v>
      </c>
      <c r="CZ193">
        <f>AH193</f>
        <v>0</v>
      </c>
      <c r="DA193">
        <f>AL193</f>
        <v>1</v>
      </c>
      <c r="DB193">
        <f t="shared" si="29"/>
        <v>0</v>
      </c>
      <c r="DC193">
        <f t="shared" si="30"/>
        <v>0</v>
      </c>
    </row>
    <row r="194" spans="1:107" x14ac:dyDescent="0.2">
      <c r="A194">
        <f>ROW(Source!A220)</f>
        <v>220</v>
      </c>
      <c r="B194">
        <v>53286459</v>
      </c>
      <c r="C194">
        <v>53287337</v>
      </c>
      <c r="D194">
        <v>30576725</v>
      </c>
      <c r="E194">
        <v>1</v>
      </c>
      <c r="F194">
        <v>1</v>
      </c>
      <c r="G194">
        <v>30515945</v>
      </c>
      <c r="H194">
        <v>3</v>
      </c>
      <c r="I194" t="s">
        <v>297</v>
      </c>
      <c r="J194" t="s">
        <v>300</v>
      </c>
      <c r="K194" t="s">
        <v>298</v>
      </c>
      <c r="L194">
        <v>1301</v>
      </c>
      <c r="N194">
        <v>1003</v>
      </c>
      <c r="O194" t="s">
        <v>299</v>
      </c>
      <c r="P194" t="s">
        <v>299</v>
      </c>
      <c r="Q194">
        <v>1</v>
      </c>
      <c r="W194">
        <v>0</v>
      </c>
      <c r="X194">
        <v>1369383771</v>
      </c>
      <c r="Y194">
        <v>100</v>
      </c>
      <c r="AA194">
        <v>16.5</v>
      </c>
      <c r="AB194">
        <v>0</v>
      </c>
      <c r="AC194">
        <v>0</v>
      </c>
      <c r="AD194">
        <v>0</v>
      </c>
      <c r="AE194">
        <v>16.5</v>
      </c>
      <c r="AF194">
        <v>0</v>
      </c>
      <c r="AG194">
        <v>0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0</v>
      </c>
      <c r="AP194">
        <v>0</v>
      </c>
      <c r="AQ194">
        <v>0</v>
      </c>
      <c r="AR194">
        <v>0</v>
      </c>
      <c r="AS194" t="s">
        <v>3</v>
      </c>
      <c r="AT194">
        <v>100</v>
      </c>
      <c r="AU194" t="s">
        <v>3</v>
      </c>
      <c r="AV194">
        <v>0</v>
      </c>
      <c r="AW194">
        <v>1</v>
      </c>
      <c r="AX194">
        <v>-1</v>
      </c>
      <c r="AY194">
        <v>0</v>
      </c>
      <c r="AZ194">
        <v>0</v>
      </c>
      <c r="BA194" t="s">
        <v>3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Y194*Source!I220</f>
        <v>60</v>
      </c>
      <c r="CY194">
        <f>AA194</f>
        <v>16.5</v>
      </c>
      <c r="CZ194">
        <f>AE194</f>
        <v>16.5</v>
      </c>
      <c r="DA194">
        <f>AI194</f>
        <v>1</v>
      </c>
      <c r="DB194">
        <f t="shared" si="29"/>
        <v>1650</v>
      </c>
      <c r="DC194">
        <f t="shared" si="30"/>
        <v>0</v>
      </c>
    </row>
    <row r="195" spans="1:107" x14ac:dyDescent="0.2">
      <c r="A195">
        <f>ROW(Source!A221)</f>
        <v>221</v>
      </c>
      <c r="B195">
        <v>53286460</v>
      </c>
      <c r="C195">
        <v>53287337</v>
      </c>
      <c r="D195">
        <v>30515951</v>
      </c>
      <c r="E195">
        <v>30515945</v>
      </c>
      <c r="F195">
        <v>1</v>
      </c>
      <c r="G195">
        <v>30515945</v>
      </c>
      <c r="H195">
        <v>1</v>
      </c>
      <c r="I195" t="s">
        <v>470</v>
      </c>
      <c r="J195" t="s">
        <v>3</v>
      </c>
      <c r="K195" t="s">
        <v>471</v>
      </c>
      <c r="L195">
        <v>1191</v>
      </c>
      <c r="N195">
        <v>1013</v>
      </c>
      <c r="O195" t="s">
        <v>472</v>
      </c>
      <c r="P195" t="s">
        <v>472</v>
      </c>
      <c r="Q195">
        <v>1</v>
      </c>
      <c r="W195">
        <v>0</v>
      </c>
      <c r="X195">
        <v>476480486</v>
      </c>
      <c r="Y195">
        <v>7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1</v>
      </c>
      <c r="AP195">
        <v>0</v>
      </c>
      <c r="AQ195">
        <v>0</v>
      </c>
      <c r="AR195">
        <v>0</v>
      </c>
      <c r="AS195" t="s">
        <v>3</v>
      </c>
      <c r="AT195">
        <v>7</v>
      </c>
      <c r="AU195" t="s">
        <v>3</v>
      </c>
      <c r="AV195">
        <v>1</v>
      </c>
      <c r="AW195">
        <v>2</v>
      </c>
      <c r="AX195">
        <v>53287340</v>
      </c>
      <c r="AY195">
        <v>1</v>
      </c>
      <c r="AZ195">
        <v>0</v>
      </c>
      <c r="BA195">
        <v>188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Y195*Source!I221</f>
        <v>4.2</v>
      </c>
      <c r="CY195">
        <f>AD195</f>
        <v>0</v>
      </c>
      <c r="CZ195">
        <f>AH195</f>
        <v>0</v>
      </c>
      <c r="DA195">
        <f>AL195</f>
        <v>1</v>
      </c>
      <c r="DB195">
        <f t="shared" si="29"/>
        <v>0</v>
      </c>
      <c r="DC195">
        <f t="shared" si="30"/>
        <v>0</v>
      </c>
    </row>
    <row r="196" spans="1:107" x14ac:dyDescent="0.2">
      <c r="A196">
        <f>ROW(Source!A221)</f>
        <v>221</v>
      </c>
      <c r="B196">
        <v>53286460</v>
      </c>
      <c r="C196">
        <v>53287337</v>
      </c>
      <c r="D196">
        <v>30576725</v>
      </c>
      <c r="E196">
        <v>1</v>
      </c>
      <c r="F196">
        <v>1</v>
      </c>
      <c r="G196">
        <v>30515945</v>
      </c>
      <c r="H196">
        <v>3</v>
      </c>
      <c r="I196" t="s">
        <v>297</v>
      </c>
      <c r="J196" t="s">
        <v>300</v>
      </c>
      <c r="K196" t="s">
        <v>298</v>
      </c>
      <c r="L196">
        <v>1301</v>
      </c>
      <c r="N196">
        <v>1003</v>
      </c>
      <c r="O196" t="s">
        <v>299</v>
      </c>
      <c r="P196" t="s">
        <v>299</v>
      </c>
      <c r="Q196">
        <v>1</v>
      </c>
      <c r="W196">
        <v>0</v>
      </c>
      <c r="X196">
        <v>1369383771</v>
      </c>
      <c r="Y196">
        <v>100</v>
      </c>
      <c r="AA196">
        <v>73.31</v>
      </c>
      <c r="AB196">
        <v>0</v>
      </c>
      <c r="AC196">
        <v>0</v>
      </c>
      <c r="AD196">
        <v>0</v>
      </c>
      <c r="AE196">
        <v>16.5</v>
      </c>
      <c r="AF196">
        <v>0</v>
      </c>
      <c r="AG196">
        <v>0</v>
      </c>
      <c r="AH196">
        <v>0</v>
      </c>
      <c r="AI196">
        <v>4.1100000000000003</v>
      </c>
      <c r="AJ196">
        <v>1</v>
      </c>
      <c r="AK196">
        <v>1</v>
      </c>
      <c r="AL196">
        <v>1</v>
      </c>
      <c r="AN196">
        <v>0</v>
      </c>
      <c r="AO196">
        <v>0</v>
      </c>
      <c r="AP196">
        <v>0</v>
      </c>
      <c r="AQ196">
        <v>0</v>
      </c>
      <c r="AR196">
        <v>0</v>
      </c>
      <c r="AS196" t="s">
        <v>3</v>
      </c>
      <c r="AT196">
        <v>100</v>
      </c>
      <c r="AU196" t="s">
        <v>3</v>
      </c>
      <c r="AV196">
        <v>0</v>
      </c>
      <c r="AW196">
        <v>1</v>
      </c>
      <c r="AX196">
        <v>-1</v>
      </c>
      <c r="AY196">
        <v>0</v>
      </c>
      <c r="AZ196">
        <v>0</v>
      </c>
      <c r="BA196" t="s">
        <v>3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Y196*Source!I221</f>
        <v>60</v>
      </c>
      <c r="CY196">
        <f>AA196</f>
        <v>73.31</v>
      </c>
      <c r="CZ196">
        <f>AE196</f>
        <v>16.5</v>
      </c>
      <c r="DA196">
        <f>AI196</f>
        <v>4.1100000000000003</v>
      </c>
      <c r="DB196">
        <f t="shared" si="29"/>
        <v>1650</v>
      </c>
      <c r="DC196">
        <f t="shared" si="30"/>
        <v>0</v>
      </c>
    </row>
    <row r="197" spans="1:107" x14ac:dyDescent="0.2">
      <c r="A197">
        <f>ROW(Source!A224)</f>
        <v>224</v>
      </c>
      <c r="B197">
        <v>53286459</v>
      </c>
      <c r="C197">
        <v>53287342</v>
      </c>
      <c r="D197">
        <v>30515951</v>
      </c>
      <c r="E197">
        <v>30515945</v>
      </c>
      <c r="F197">
        <v>1</v>
      </c>
      <c r="G197">
        <v>30515945</v>
      </c>
      <c r="H197">
        <v>1</v>
      </c>
      <c r="I197" t="s">
        <v>470</v>
      </c>
      <c r="J197" t="s">
        <v>3</v>
      </c>
      <c r="K197" t="s">
        <v>471</v>
      </c>
      <c r="L197">
        <v>1191</v>
      </c>
      <c r="N197">
        <v>1013</v>
      </c>
      <c r="O197" t="s">
        <v>472</v>
      </c>
      <c r="P197" t="s">
        <v>472</v>
      </c>
      <c r="Q197">
        <v>1</v>
      </c>
      <c r="W197">
        <v>0</v>
      </c>
      <c r="X197">
        <v>476480486</v>
      </c>
      <c r="Y197">
        <v>15.8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S197" t="s">
        <v>3</v>
      </c>
      <c r="AT197">
        <v>15.8</v>
      </c>
      <c r="AU197" t="s">
        <v>3</v>
      </c>
      <c r="AV197">
        <v>1</v>
      </c>
      <c r="AW197">
        <v>2</v>
      </c>
      <c r="AX197">
        <v>53287344</v>
      </c>
      <c r="AY197">
        <v>1</v>
      </c>
      <c r="AZ197">
        <v>0</v>
      </c>
      <c r="BA197">
        <v>189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Y197*Source!I224</f>
        <v>9.48</v>
      </c>
      <c r="CY197">
        <f t="shared" ref="CY197:CY203" si="31">AD197</f>
        <v>0</v>
      </c>
      <c r="CZ197">
        <f t="shared" ref="CZ197:CZ203" si="32">AH197</f>
        <v>0</v>
      </c>
      <c r="DA197">
        <f t="shared" ref="DA197:DA203" si="33">AL197</f>
        <v>1</v>
      </c>
      <c r="DB197">
        <f t="shared" si="29"/>
        <v>0</v>
      </c>
      <c r="DC197">
        <f t="shared" si="30"/>
        <v>0</v>
      </c>
    </row>
    <row r="198" spans="1:107" x14ac:dyDescent="0.2">
      <c r="A198">
        <f>ROW(Source!A225)</f>
        <v>225</v>
      </c>
      <c r="B198">
        <v>53286460</v>
      </c>
      <c r="C198">
        <v>53287342</v>
      </c>
      <c r="D198">
        <v>30515951</v>
      </c>
      <c r="E198">
        <v>30515945</v>
      </c>
      <c r="F198">
        <v>1</v>
      </c>
      <c r="G198">
        <v>30515945</v>
      </c>
      <c r="H198">
        <v>1</v>
      </c>
      <c r="I198" t="s">
        <v>470</v>
      </c>
      <c r="J198" t="s">
        <v>3</v>
      </c>
      <c r="K198" t="s">
        <v>471</v>
      </c>
      <c r="L198">
        <v>1191</v>
      </c>
      <c r="N198">
        <v>1013</v>
      </c>
      <c r="O198" t="s">
        <v>472</v>
      </c>
      <c r="P198" t="s">
        <v>472</v>
      </c>
      <c r="Q198">
        <v>1</v>
      </c>
      <c r="W198">
        <v>0</v>
      </c>
      <c r="X198">
        <v>476480486</v>
      </c>
      <c r="Y198">
        <v>15.8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S198" t="s">
        <v>3</v>
      </c>
      <c r="AT198">
        <v>15.8</v>
      </c>
      <c r="AU198" t="s">
        <v>3</v>
      </c>
      <c r="AV198">
        <v>1</v>
      </c>
      <c r="AW198">
        <v>2</v>
      </c>
      <c r="AX198">
        <v>53287344</v>
      </c>
      <c r="AY198">
        <v>1</v>
      </c>
      <c r="AZ198">
        <v>0</v>
      </c>
      <c r="BA198">
        <v>190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Y198*Source!I225</f>
        <v>9.48</v>
      </c>
      <c r="CY198">
        <f t="shared" si="31"/>
        <v>0</v>
      </c>
      <c r="CZ198">
        <f t="shared" si="32"/>
        <v>0</v>
      </c>
      <c r="DA198">
        <f t="shared" si="33"/>
        <v>1</v>
      </c>
      <c r="DB198">
        <f t="shared" si="29"/>
        <v>0</v>
      </c>
      <c r="DC198">
        <f t="shared" si="30"/>
        <v>0</v>
      </c>
    </row>
    <row r="199" spans="1:107" x14ac:dyDescent="0.2">
      <c r="A199">
        <f>ROW(Source!A228)</f>
        <v>228</v>
      </c>
      <c r="B199">
        <v>53286459</v>
      </c>
      <c r="C199">
        <v>53287346</v>
      </c>
      <c r="D199">
        <v>30515951</v>
      </c>
      <c r="E199">
        <v>30515945</v>
      </c>
      <c r="F199">
        <v>1</v>
      </c>
      <c r="G199">
        <v>30515945</v>
      </c>
      <c r="H199">
        <v>1</v>
      </c>
      <c r="I199" t="s">
        <v>470</v>
      </c>
      <c r="J199" t="s">
        <v>3</v>
      </c>
      <c r="K199" t="s">
        <v>471</v>
      </c>
      <c r="L199">
        <v>1191</v>
      </c>
      <c r="N199">
        <v>1013</v>
      </c>
      <c r="O199" t="s">
        <v>472</v>
      </c>
      <c r="P199" t="s">
        <v>472</v>
      </c>
      <c r="Q199">
        <v>1</v>
      </c>
      <c r="W199">
        <v>0</v>
      </c>
      <c r="X199">
        <v>476480486</v>
      </c>
      <c r="Y199">
        <v>83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0</v>
      </c>
      <c r="AQ199">
        <v>0</v>
      </c>
      <c r="AR199">
        <v>0</v>
      </c>
      <c r="AS199" t="s">
        <v>3</v>
      </c>
      <c r="AT199">
        <v>83</v>
      </c>
      <c r="AU199" t="s">
        <v>3</v>
      </c>
      <c r="AV199">
        <v>1</v>
      </c>
      <c r="AW199">
        <v>2</v>
      </c>
      <c r="AX199">
        <v>53287348</v>
      </c>
      <c r="AY199">
        <v>1</v>
      </c>
      <c r="AZ199">
        <v>0</v>
      </c>
      <c r="BA199">
        <v>191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Y199*Source!I228</f>
        <v>3.984</v>
      </c>
      <c r="CY199">
        <f t="shared" si="31"/>
        <v>0</v>
      </c>
      <c r="CZ199">
        <f t="shared" si="32"/>
        <v>0</v>
      </c>
      <c r="DA199">
        <f t="shared" si="33"/>
        <v>1</v>
      </c>
      <c r="DB199">
        <f t="shared" si="29"/>
        <v>0</v>
      </c>
      <c r="DC199">
        <f t="shared" si="30"/>
        <v>0</v>
      </c>
    </row>
    <row r="200" spans="1:107" x14ac:dyDescent="0.2">
      <c r="A200">
        <f>ROW(Source!A229)</f>
        <v>229</v>
      </c>
      <c r="B200">
        <v>53286460</v>
      </c>
      <c r="C200">
        <v>53287346</v>
      </c>
      <c r="D200">
        <v>30515951</v>
      </c>
      <c r="E200">
        <v>30515945</v>
      </c>
      <c r="F200">
        <v>1</v>
      </c>
      <c r="G200">
        <v>30515945</v>
      </c>
      <c r="H200">
        <v>1</v>
      </c>
      <c r="I200" t="s">
        <v>470</v>
      </c>
      <c r="J200" t="s">
        <v>3</v>
      </c>
      <c r="K200" t="s">
        <v>471</v>
      </c>
      <c r="L200">
        <v>1191</v>
      </c>
      <c r="N200">
        <v>1013</v>
      </c>
      <c r="O200" t="s">
        <v>472</v>
      </c>
      <c r="P200" t="s">
        <v>472</v>
      </c>
      <c r="Q200">
        <v>1</v>
      </c>
      <c r="W200">
        <v>0</v>
      </c>
      <c r="X200">
        <v>476480486</v>
      </c>
      <c r="Y200">
        <v>83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0</v>
      </c>
      <c r="AQ200">
        <v>0</v>
      </c>
      <c r="AR200">
        <v>0</v>
      </c>
      <c r="AS200" t="s">
        <v>3</v>
      </c>
      <c r="AT200">
        <v>83</v>
      </c>
      <c r="AU200" t="s">
        <v>3</v>
      </c>
      <c r="AV200">
        <v>1</v>
      </c>
      <c r="AW200">
        <v>2</v>
      </c>
      <c r="AX200">
        <v>53287348</v>
      </c>
      <c r="AY200">
        <v>1</v>
      </c>
      <c r="AZ200">
        <v>0</v>
      </c>
      <c r="BA200">
        <v>192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Y200*Source!I229</f>
        <v>3.984</v>
      </c>
      <c r="CY200">
        <f t="shared" si="31"/>
        <v>0</v>
      </c>
      <c r="CZ200">
        <f t="shared" si="32"/>
        <v>0</v>
      </c>
      <c r="DA200">
        <f t="shared" si="33"/>
        <v>1</v>
      </c>
      <c r="DB200">
        <f t="shared" si="29"/>
        <v>0</v>
      </c>
      <c r="DC200">
        <f t="shared" si="30"/>
        <v>0</v>
      </c>
    </row>
    <row r="201" spans="1:107" x14ac:dyDescent="0.2">
      <c r="A201">
        <f>ROW(Source!A230)</f>
        <v>230</v>
      </c>
      <c r="B201">
        <v>53286459</v>
      </c>
      <c r="C201">
        <v>53287349</v>
      </c>
      <c r="D201">
        <v>30515951</v>
      </c>
      <c r="E201">
        <v>30515945</v>
      </c>
      <c r="F201">
        <v>1</v>
      </c>
      <c r="G201">
        <v>30515945</v>
      </c>
      <c r="H201">
        <v>1</v>
      </c>
      <c r="I201" t="s">
        <v>470</v>
      </c>
      <c r="J201" t="s">
        <v>3</v>
      </c>
      <c r="K201" t="s">
        <v>471</v>
      </c>
      <c r="L201">
        <v>1191</v>
      </c>
      <c r="N201">
        <v>1013</v>
      </c>
      <c r="O201" t="s">
        <v>472</v>
      </c>
      <c r="P201" t="s">
        <v>472</v>
      </c>
      <c r="Q201">
        <v>1</v>
      </c>
      <c r="W201">
        <v>0</v>
      </c>
      <c r="X201">
        <v>476480486</v>
      </c>
      <c r="Y201">
        <v>107.04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S201" t="s">
        <v>3</v>
      </c>
      <c r="AT201">
        <v>107.04</v>
      </c>
      <c r="AU201" t="s">
        <v>3</v>
      </c>
      <c r="AV201">
        <v>1</v>
      </c>
      <c r="AW201">
        <v>2</v>
      </c>
      <c r="AX201">
        <v>53287351</v>
      </c>
      <c r="AY201">
        <v>1</v>
      </c>
      <c r="AZ201">
        <v>0</v>
      </c>
      <c r="BA201">
        <v>193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Y201*Source!I230</f>
        <v>14.643072000000002</v>
      </c>
      <c r="CY201">
        <f t="shared" si="31"/>
        <v>0</v>
      </c>
      <c r="CZ201">
        <f t="shared" si="32"/>
        <v>0</v>
      </c>
      <c r="DA201">
        <f t="shared" si="33"/>
        <v>1</v>
      </c>
      <c r="DB201">
        <f t="shared" si="29"/>
        <v>0</v>
      </c>
      <c r="DC201">
        <f t="shared" si="30"/>
        <v>0</v>
      </c>
    </row>
    <row r="202" spans="1:107" x14ac:dyDescent="0.2">
      <c r="A202">
        <f>ROW(Source!A231)</f>
        <v>231</v>
      </c>
      <c r="B202">
        <v>53286460</v>
      </c>
      <c r="C202">
        <v>53287349</v>
      </c>
      <c r="D202">
        <v>30515951</v>
      </c>
      <c r="E202">
        <v>30515945</v>
      </c>
      <c r="F202">
        <v>1</v>
      </c>
      <c r="G202">
        <v>30515945</v>
      </c>
      <c r="H202">
        <v>1</v>
      </c>
      <c r="I202" t="s">
        <v>470</v>
      </c>
      <c r="J202" t="s">
        <v>3</v>
      </c>
      <c r="K202" t="s">
        <v>471</v>
      </c>
      <c r="L202">
        <v>1191</v>
      </c>
      <c r="N202">
        <v>1013</v>
      </c>
      <c r="O202" t="s">
        <v>472</v>
      </c>
      <c r="P202" t="s">
        <v>472</v>
      </c>
      <c r="Q202">
        <v>1</v>
      </c>
      <c r="W202">
        <v>0</v>
      </c>
      <c r="X202">
        <v>476480486</v>
      </c>
      <c r="Y202">
        <v>107.04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S202" t="s">
        <v>3</v>
      </c>
      <c r="AT202">
        <v>107.04</v>
      </c>
      <c r="AU202" t="s">
        <v>3</v>
      </c>
      <c r="AV202">
        <v>1</v>
      </c>
      <c r="AW202">
        <v>2</v>
      </c>
      <c r="AX202">
        <v>53287351</v>
      </c>
      <c r="AY202">
        <v>1</v>
      </c>
      <c r="AZ202">
        <v>0</v>
      </c>
      <c r="BA202">
        <v>194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Y202*Source!I231</f>
        <v>14.643072000000002</v>
      </c>
      <c r="CY202">
        <f t="shared" si="31"/>
        <v>0</v>
      </c>
      <c r="CZ202">
        <f t="shared" si="32"/>
        <v>0</v>
      </c>
      <c r="DA202">
        <f t="shared" si="33"/>
        <v>1</v>
      </c>
      <c r="DB202">
        <f t="shared" si="29"/>
        <v>0</v>
      </c>
      <c r="DC202">
        <f t="shared" si="30"/>
        <v>0</v>
      </c>
    </row>
    <row r="203" spans="1:107" x14ac:dyDescent="0.2">
      <c r="A203">
        <f>ROW(Source!A232)</f>
        <v>232</v>
      </c>
      <c r="B203">
        <v>53286459</v>
      </c>
      <c r="C203">
        <v>53287352</v>
      </c>
      <c r="D203">
        <v>30515951</v>
      </c>
      <c r="E203">
        <v>30515945</v>
      </c>
      <c r="F203">
        <v>1</v>
      </c>
      <c r="G203">
        <v>30515945</v>
      </c>
      <c r="H203">
        <v>1</v>
      </c>
      <c r="I203" t="s">
        <v>470</v>
      </c>
      <c r="J203" t="s">
        <v>3</v>
      </c>
      <c r="K203" t="s">
        <v>471</v>
      </c>
      <c r="L203">
        <v>1191</v>
      </c>
      <c r="N203">
        <v>1013</v>
      </c>
      <c r="O203" t="s">
        <v>472</v>
      </c>
      <c r="P203" t="s">
        <v>472</v>
      </c>
      <c r="Q203">
        <v>1</v>
      </c>
      <c r="W203">
        <v>0</v>
      </c>
      <c r="X203">
        <v>476480486</v>
      </c>
      <c r="Y203">
        <v>21.6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0</v>
      </c>
      <c r="AQ203">
        <v>0</v>
      </c>
      <c r="AR203">
        <v>0</v>
      </c>
      <c r="AS203" t="s">
        <v>3</v>
      </c>
      <c r="AT203">
        <v>21.6</v>
      </c>
      <c r="AU203" t="s">
        <v>3</v>
      </c>
      <c r="AV203">
        <v>1</v>
      </c>
      <c r="AW203">
        <v>2</v>
      </c>
      <c r="AX203">
        <v>53287362</v>
      </c>
      <c r="AY203">
        <v>1</v>
      </c>
      <c r="AZ203">
        <v>0</v>
      </c>
      <c r="BA203">
        <v>195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Y203*Source!I232</f>
        <v>0.97199999999999998</v>
      </c>
      <c r="CY203">
        <f t="shared" si="31"/>
        <v>0</v>
      </c>
      <c r="CZ203">
        <f t="shared" si="32"/>
        <v>0</v>
      </c>
      <c r="DA203">
        <f t="shared" si="33"/>
        <v>1</v>
      </c>
      <c r="DB203">
        <f t="shared" si="29"/>
        <v>0</v>
      </c>
      <c r="DC203">
        <f t="shared" si="30"/>
        <v>0</v>
      </c>
    </row>
    <row r="204" spans="1:107" x14ac:dyDescent="0.2">
      <c r="A204">
        <f>ROW(Source!A232)</f>
        <v>232</v>
      </c>
      <c r="B204">
        <v>53286459</v>
      </c>
      <c r="C204">
        <v>53287352</v>
      </c>
      <c r="D204">
        <v>30595253</v>
      </c>
      <c r="E204">
        <v>1</v>
      </c>
      <c r="F204">
        <v>1</v>
      </c>
      <c r="G204">
        <v>30515945</v>
      </c>
      <c r="H204">
        <v>2</v>
      </c>
      <c r="I204" t="s">
        <v>486</v>
      </c>
      <c r="J204" t="s">
        <v>487</v>
      </c>
      <c r="K204" t="s">
        <v>488</v>
      </c>
      <c r="L204">
        <v>1367</v>
      </c>
      <c r="N204">
        <v>1011</v>
      </c>
      <c r="O204" t="s">
        <v>476</v>
      </c>
      <c r="P204" t="s">
        <v>476</v>
      </c>
      <c r="Q204">
        <v>1</v>
      </c>
      <c r="W204">
        <v>0</v>
      </c>
      <c r="X204">
        <v>1109083233</v>
      </c>
      <c r="Y204">
        <v>2.35</v>
      </c>
      <c r="AA204">
        <v>0</v>
      </c>
      <c r="AB204">
        <v>95.06</v>
      </c>
      <c r="AC204">
        <v>22.22</v>
      </c>
      <c r="AD204">
        <v>0</v>
      </c>
      <c r="AE204">
        <v>0</v>
      </c>
      <c r="AF204">
        <v>95.06</v>
      </c>
      <c r="AG204">
        <v>22.22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S204" t="s">
        <v>3</v>
      </c>
      <c r="AT204">
        <v>2.35</v>
      </c>
      <c r="AU204" t="s">
        <v>3</v>
      </c>
      <c r="AV204">
        <v>0</v>
      </c>
      <c r="AW204">
        <v>2</v>
      </c>
      <c r="AX204">
        <v>53287363</v>
      </c>
      <c r="AY204">
        <v>1</v>
      </c>
      <c r="AZ204">
        <v>0</v>
      </c>
      <c r="BA204">
        <v>196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Y204*Source!I232</f>
        <v>0.10575</v>
      </c>
      <c r="CY204">
        <f t="shared" ref="CY204:CY209" si="34">AB204</f>
        <v>95.06</v>
      </c>
      <c r="CZ204">
        <f t="shared" ref="CZ204:CZ209" si="35">AF204</f>
        <v>95.06</v>
      </c>
      <c r="DA204">
        <f t="shared" ref="DA204:DA209" si="36">AJ204</f>
        <v>1</v>
      </c>
      <c r="DB204">
        <f t="shared" si="29"/>
        <v>223.39</v>
      </c>
      <c r="DC204">
        <f t="shared" si="30"/>
        <v>52.22</v>
      </c>
    </row>
    <row r="205" spans="1:107" x14ac:dyDescent="0.2">
      <c r="A205">
        <f>ROW(Source!A232)</f>
        <v>232</v>
      </c>
      <c r="B205">
        <v>53286459</v>
      </c>
      <c r="C205">
        <v>53287352</v>
      </c>
      <c r="D205">
        <v>30595500</v>
      </c>
      <c r="E205">
        <v>1</v>
      </c>
      <c r="F205">
        <v>1</v>
      </c>
      <c r="G205">
        <v>30515945</v>
      </c>
      <c r="H205">
        <v>2</v>
      </c>
      <c r="I205" t="s">
        <v>525</v>
      </c>
      <c r="J205" t="s">
        <v>526</v>
      </c>
      <c r="K205" t="s">
        <v>527</v>
      </c>
      <c r="L205">
        <v>1367</v>
      </c>
      <c r="N205">
        <v>1011</v>
      </c>
      <c r="O205" t="s">
        <v>476</v>
      </c>
      <c r="P205" t="s">
        <v>476</v>
      </c>
      <c r="Q205">
        <v>1</v>
      </c>
      <c r="W205">
        <v>0</v>
      </c>
      <c r="X205">
        <v>366114799</v>
      </c>
      <c r="Y205">
        <v>0.91</v>
      </c>
      <c r="AA205">
        <v>0</v>
      </c>
      <c r="AB205">
        <v>246.68</v>
      </c>
      <c r="AC205">
        <v>13.37</v>
      </c>
      <c r="AD205">
        <v>0</v>
      </c>
      <c r="AE205">
        <v>0</v>
      </c>
      <c r="AF205">
        <v>246.68</v>
      </c>
      <c r="AG205">
        <v>13.37</v>
      </c>
      <c r="AH205">
        <v>0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S205" t="s">
        <v>3</v>
      </c>
      <c r="AT205">
        <v>0.91</v>
      </c>
      <c r="AU205" t="s">
        <v>3</v>
      </c>
      <c r="AV205">
        <v>0</v>
      </c>
      <c r="AW205">
        <v>2</v>
      </c>
      <c r="AX205">
        <v>53287364</v>
      </c>
      <c r="AY205">
        <v>1</v>
      </c>
      <c r="AZ205">
        <v>0</v>
      </c>
      <c r="BA205">
        <v>197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Y205*Source!I232</f>
        <v>4.095E-2</v>
      </c>
      <c r="CY205">
        <f t="shared" si="34"/>
        <v>246.68</v>
      </c>
      <c r="CZ205">
        <f t="shared" si="35"/>
        <v>246.68</v>
      </c>
      <c r="DA205">
        <f t="shared" si="36"/>
        <v>1</v>
      </c>
      <c r="DB205">
        <f t="shared" si="29"/>
        <v>224.48</v>
      </c>
      <c r="DC205">
        <f t="shared" si="30"/>
        <v>12.17</v>
      </c>
    </row>
    <row r="206" spans="1:107" x14ac:dyDescent="0.2">
      <c r="A206">
        <f>ROW(Source!A232)</f>
        <v>232</v>
      </c>
      <c r="B206">
        <v>53286459</v>
      </c>
      <c r="C206">
        <v>53287352</v>
      </c>
      <c r="D206">
        <v>30595485</v>
      </c>
      <c r="E206">
        <v>1</v>
      </c>
      <c r="F206">
        <v>1</v>
      </c>
      <c r="G206">
        <v>30515945</v>
      </c>
      <c r="H206">
        <v>2</v>
      </c>
      <c r="I206" t="s">
        <v>528</v>
      </c>
      <c r="J206" t="s">
        <v>529</v>
      </c>
      <c r="K206" t="s">
        <v>530</v>
      </c>
      <c r="L206">
        <v>1367</v>
      </c>
      <c r="N206">
        <v>1011</v>
      </c>
      <c r="O206" t="s">
        <v>476</v>
      </c>
      <c r="P206" t="s">
        <v>476</v>
      </c>
      <c r="Q206">
        <v>1</v>
      </c>
      <c r="W206">
        <v>0</v>
      </c>
      <c r="X206">
        <v>-1882480599</v>
      </c>
      <c r="Y206">
        <v>7.17</v>
      </c>
      <c r="AA206">
        <v>0</v>
      </c>
      <c r="AB206">
        <v>169.44</v>
      </c>
      <c r="AC206">
        <v>15.02</v>
      </c>
      <c r="AD206">
        <v>0</v>
      </c>
      <c r="AE206">
        <v>0</v>
      </c>
      <c r="AF206">
        <v>169.44</v>
      </c>
      <c r="AG206">
        <v>15.02</v>
      </c>
      <c r="AH206">
        <v>0</v>
      </c>
      <c r="AI206">
        <v>1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S206" t="s">
        <v>3</v>
      </c>
      <c r="AT206">
        <v>7.17</v>
      </c>
      <c r="AU206" t="s">
        <v>3</v>
      </c>
      <c r="AV206">
        <v>0</v>
      </c>
      <c r="AW206">
        <v>2</v>
      </c>
      <c r="AX206">
        <v>53287365</v>
      </c>
      <c r="AY206">
        <v>1</v>
      </c>
      <c r="AZ206">
        <v>0</v>
      </c>
      <c r="BA206">
        <v>198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Y206*Source!I232</f>
        <v>0.32264999999999999</v>
      </c>
      <c r="CY206">
        <f t="shared" si="34"/>
        <v>169.44</v>
      </c>
      <c r="CZ206">
        <f t="shared" si="35"/>
        <v>169.44</v>
      </c>
      <c r="DA206">
        <f t="shared" si="36"/>
        <v>1</v>
      </c>
      <c r="DB206">
        <f t="shared" si="29"/>
        <v>1214.8800000000001</v>
      </c>
      <c r="DC206">
        <f t="shared" si="30"/>
        <v>107.69</v>
      </c>
    </row>
    <row r="207" spans="1:107" x14ac:dyDescent="0.2">
      <c r="A207">
        <f>ROW(Source!A232)</f>
        <v>232</v>
      </c>
      <c r="B207">
        <v>53286459</v>
      </c>
      <c r="C207">
        <v>53287352</v>
      </c>
      <c r="D207">
        <v>30595486</v>
      </c>
      <c r="E207">
        <v>1</v>
      </c>
      <c r="F207">
        <v>1</v>
      </c>
      <c r="G207">
        <v>30515945</v>
      </c>
      <c r="H207">
        <v>2</v>
      </c>
      <c r="I207" t="s">
        <v>531</v>
      </c>
      <c r="J207" t="s">
        <v>532</v>
      </c>
      <c r="K207" t="s">
        <v>533</v>
      </c>
      <c r="L207">
        <v>1367</v>
      </c>
      <c r="N207">
        <v>1011</v>
      </c>
      <c r="O207" t="s">
        <v>476</v>
      </c>
      <c r="P207" t="s">
        <v>476</v>
      </c>
      <c r="Q207">
        <v>1</v>
      </c>
      <c r="W207">
        <v>0</v>
      </c>
      <c r="X207">
        <v>-1920329426</v>
      </c>
      <c r="Y207">
        <v>14.6</v>
      </c>
      <c r="AA207">
        <v>0</v>
      </c>
      <c r="AB207">
        <v>219.5</v>
      </c>
      <c r="AC207">
        <v>17.510000000000002</v>
      </c>
      <c r="AD207">
        <v>0</v>
      </c>
      <c r="AE207">
        <v>0</v>
      </c>
      <c r="AF207">
        <v>219.5</v>
      </c>
      <c r="AG207">
        <v>17.510000000000002</v>
      </c>
      <c r="AH207">
        <v>0</v>
      </c>
      <c r="AI207">
        <v>1</v>
      </c>
      <c r="AJ207">
        <v>1</v>
      </c>
      <c r="AK207">
        <v>1</v>
      </c>
      <c r="AL207">
        <v>1</v>
      </c>
      <c r="AN207">
        <v>0</v>
      </c>
      <c r="AO207">
        <v>1</v>
      </c>
      <c r="AP207">
        <v>0</v>
      </c>
      <c r="AQ207">
        <v>0</v>
      </c>
      <c r="AR207">
        <v>0</v>
      </c>
      <c r="AS207" t="s">
        <v>3</v>
      </c>
      <c r="AT207">
        <v>14.6</v>
      </c>
      <c r="AU207" t="s">
        <v>3</v>
      </c>
      <c r="AV207">
        <v>0</v>
      </c>
      <c r="AW207">
        <v>2</v>
      </c>
      <c r="AX207">
        <v>53287366</v>
      </c>
      <c r="AY207">
        <v>1</v>
      </c>
      <c r="AZ207">
        <v>0</v>
      </c>
      <c r="BA207">
        <v>199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Y207*Source!I232</f>
        <v>0.65699999999999992</v>
      </c>
      <c r="CY207">
        <f t="shared" si="34"/>
        <v>219.5</v>
      </c>
      <c r="CZ207">
        <f t="shared" si="35"/>
        <v>219.5</v>
      </c>
      <c r="DA207">
        <f t="shared" si="36"/>
        <v>1</v>
      </c>
      <c r="DB207">
        <f t="shared" si="29"/>
        <v>3204.7</v>
      </c>
      <c r="DC207">
        <f t="shared" si="30"/>
        <v>255.65</v>
      </c>
    </row>
    <row r="208" spans="1:107" x14ac:dyDescent="0.2">
      <c r="A208">
        <f>ROW(Source!A232)</f>
        <v>232</v>
      </c>
      <c r="B208">
        <v>53286459</v>
      </c>
      <c r="C208">
        <v>53287352</v>
      </c>
      <c r="D208">
        <v>30595528</v>
      </c>
      <c r="E208">
        <v>1</v>
      </c>
      <c r="F208">
        <v>1</v>
      </c>
      <c r="G208">
        <v>30515945</v>
      </c>
      <c r="H208">
        <v>2</v>
      </c>
      <c r="I208" t="s">
        <v>480</v>
      </c>
      <c r="J208" t="s">
        <v>481</v>
      </c>
      <c r="K208" t="s">
        <v>482</v>
      </c>
      <c r="L208">
        <v>1367</v>
      </c>
      <c r="N208">
        <v>1011</v>
      </c>
      <c r="O208" t="s">
        <v>476</v>
      </c>
      <c r="P208" t="s">
        <v>476</v>
      </c>
      <c r="Q208">
        <v>1</v>
      </c>
      <c r="W208">
        <v>0</v>
      </c>
      <c r="X208">
        <v>856318566</v>
      </c>
      <c r="Y208">
        <v>1.79</v>
      </c>
      <c r="AA208">
        <v>0</v>
      </c>
      <c r="AB208">
        <v>125.13</v>
      </c>
      <c r="AC208">
        <v>24.74</v>
      </c>
      <c r="AD208">
        <v>0</v>
      </c>
      <c r="AE208">
        <v>0</v>
      </c>
      <c r="AF208">
        <v>125.13</v>
      </c>
      <c r="AG208">
        <v>24.74</v>
      </c>
      <c r="AH208">
        <v>0</v>
      </c>
      <c r="AI208">
        <v>1</v>
      </c>
      <c r="AJ208">
        <v>1</v>
      </c>
      <c r="AK208">
        <v>1</v>
      </c>
      <c r="AL208">
        <v>1</v>
      </c>
      <c r="AN208">
        <v>0</v>
      </c>
      <c r="AO208">
        <v>1</v>
      </c>
      <c r="AP208">
        <v>0</v>
      </c>
      <c r="AQ208">
        <v>0</v>
      </c>
      <c r="AR208">
        <v>0</v>
      </c>
      <c r="AS208" t="s">
        <v>3</v>
      </c>
      <c r="AT208">
        <v>1.79</v>
      </c>
      <c r="AU208" t="s">
        <v>3</v>
      </c>
      <c r="AV208">
        <v>0</v>
      </c>
      <c r="AW208">
        <v>2</v>
      </c>
      <c r="AX208">
        <v>53287367</v>
      </c>
      <c r="AY208">
        <v>1</v>
      </c>
      <c r="AZ208">
        <v>0</v>
      </c>
      <c r="BA208">
        <v>200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Y208*Source!I232</f>
        <v>8.0549999999999997E-2</v>
      </c>
      <c r="CY208">
        <f t="shared" si="34"/>
        <v>125.13</v>
      </c>
      <c r="CZ208">
        <f t="shared" si="35"/>
        <v>125.13</v>
      </c>
      <c r="DA208">
        <f t="shared" si="36"/>
        <v>1</v>
      </c>
      <c r="DB208">
        <f t="shared" si="29"/>
        <v>223.98</v>
      </c>
      <c r="DC208">
        <f t="shared" si="30"/>
        <v>44.28</v>
      </c>
    </row>
    <row r="209" spans="1:107" x14ac:dyDescent="0.2">
      <c r="A209">
        <f>ROW(Source!A232)</f>
        <v>232</v>
      </c>
      <c r="B209">
        <v>53286459</v>
      </c>
      <c r="C209">
        <v>53287352</v>
      </c>
      <c r="D209">
        <v>30595490</v>
      </c>
      <c r="E209">
        <v>1</v>
      </c>
      <c r="F209">
        <v>1</v>
      </c>
      <c r="G209">
        <v>30515945</v>
      </c>
      <c r="H209">
        <v>2</v>
      </c>
      <c r="I209" t="s">
        <v>534</v>
      </c>
      <c r="J209" t="s">
        <v>535</v>
      </c>
      <c r="K209" t="s">
        <v>536</v>
      </c>
      <c r="L209">
        <v>1367</v>
      </c>
      <c r="N209">
        <v>1011</v>
      </c>
      <c r="O209" t="s">
        <v>476</v>
      </c>
      <c r="P209" t="s">
        <v>476</v>
      </c>
      <c r="Q209">
        <v>1</v>
      </c>
      <c r="W209">
        <v>0</v>
      </c>
      <c r="X209">
        <v>-646811103</v>
      </c>
      <c r="Y209">
        <v>0.52</v>
      </c>
      <c r="AA209">
        <v>0</v>
      </c>
      <c r="AB209">
        <v>177.54</v>
      </c>
      <c r="AC209">
        <v>17.420000000000002</v>
      </c>
      <c r="AD209">
        <v>0</v>
      </c>
      <c r="AE209">
        <v>0</v>
      </c>
      <c r="AF209">
        <v>177.54</v>
      </c>
      <c r="AG209">
        <v>17.420000000000002</v>
      </c>
      <c r="AH209">
        <v>0</v>
      </c>
      <c r="AI209">
        <v>1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S209" t="s">
        <v>3</v>
      </c>
      <c r="AT209">
        <v>0.52</v>
      </c>
      <c r="AU209" t="s">
        <v>3</v>
      </c>
      <c r="AV209">
        <v>0</v>
      </c>
      <c r="AW209">
        <v>2</v>
      </c>
      <c r="AX209">
        <v>53287368</v>
      </c>
      <c r="AY209">
        <v>1</v>
      </c>
      <c r="AZ209">
        <v>0</v>
      </c>
      <c r="BA209">
        <v>201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Y209*Source!I232</f>
        <v>2.3400000000000001E-2</v>
      </c>
      <c r="CY209">
        <f t="shared" si="34"/>
        <v>177.54</v>
      </c>
      <c r="CZ209">
        <f t="shared" si="35"/>
        <v>177.54</v>
      </c>
      <c r="DA209">
        <f t="shared" si="36"/>
        <v>1</v>
      </c>
      <c r="DB209">
        <f t="shared" si="29"/>
        <v>92.32</v>
      </c>
      <c r="DC209">
        <f t="shared" si="30"/>
        <v>9.06</v>
      </c>
    </row>
    <row r="210" spans="1:107" x14ac:dyDescent="0.2">
      <c r="A210">
        <f>ROW(Source!A232)</f>
        <v>232</v>
      </c>
      <c r="B210">
        <v>53286459</v>
      </c>
      <c r="C210">
        <v>53287352</v>
      </c>
      <c r="D210">
        <v>30571181</v>
      </c>
      <c r="E210">
        <v>1</v>
      </c>
      <c r="F210">
        <v>1</v>
      </c>
      <c r="G210">
        <v>30515945</v>
      </c>
      <c r="H210">
        <v>3</v>
      </c>
      <c r="I210" t="s">
        <v>504</v>
      </c>
      <c r="J210" t="s">
        <v>505</v>
      </c>
      <c r="K210" t="s">
        <v>506</v>
      </c>
      <c r="L210">
        <v>1339</v>
      </c>
      <c r="N210">
        <v>1007</v>
      </c>
      <c r="O210" t="s">
        <v>51</v>
      </c>
      <c r="P210" t="s">
        <v>51</v>
      </c>
      <c r="Q210">
        <v>1</v>
      </c>
      <c r="W210">
        <v>0</v>
      </c>
      <c r="X210">
        <v>-862991314</v>
      </c>
      <c r="Y210">
        <v>7</v>
      </c>
      <c r="AA210">
        <v>7.07</v>
      </c>
      <c r="AB210">
        <v>0</v>
      </c>
      <c r="AC210">
        <v>0</v>
      </c>
      <c r="AD210">
        <v>0</v>
      </c>
      <c r="AE210">
        <v>7.07</v>
      </c>
      <c r="AF210">
        <v>0</v>
      </c>
      <c r="AG210">
        <v>0</v>
      </c>
      <c r="AH210">
        <v>0</v>
      </c>
      <c r="AI210">
        <v>1</v>
      </c>
      <c r="AJ210">
        <v>1</v>
      </c>
      <c r="AK210">
        <v>1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S210" t="s">
        <v>3</v>
      </c>
      <c r="AT210">
        <v>7</v>
      </c>
      <c r="AU210" t="s">
        <v>3</v>
      </c>
      <c r="AV210">
        <v>0</v>
      </c>
      <c r="AW210">
        <v>2</v>
      </c>
      <c r="AX210">
        <v>53287369</v>
      </c>
      <c r="AY210">
        <v>1</v>
      </c>
      <c r="AZ210">
        <v>0</v>
      </c>
      <c r="BA210">
        <v>202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Y210*Source!I232</f>
        <v>0.315</v>
      </c>
      <c r="CY210">
        <f>AA210</f>
        <v>7.07</v>
      </c>
      <c r="CZ210">
        <f>AE210</f>
        <v>7.07</v>
      </c>
      <c r="DA210">
        <f>AI210</f>
        <v>1</v>
      </c>
      <c r="DB210">
        <f t="shared" si="29"/>
        <v>49.49</v>
      </c>
      <c r="DC210">
        <f t="shared" si="30"/>
        <v>0</v>
      </c>
    </row>
    <row r="211" spans="1:107" x14ac:dyDescent="0.2">
      <c r="A211">
        <f>ROW(Source!A232)</f>
        <v>232</v>
      </c>
      <c r="B211">
        <v>53286459</v>
      </c>
      <c r="C211">
        <v>53287352</v>
      </c>
      <c r="D211">
        <v>30572477</v>
      </c>
      <c r="E211">
        <v>1</v>
      </c>
      <c r="F211">
        <v>1</v>
      </c>
      <c r="G211">
        <v>30515945</v>
      </c>
      <c r="H211">
        <v>3</v>
      </c>
      <c r="I211" t="s">
        <v>95</v>
      </c>
      <c r="J211" t="s">
        <v>97</v>
      </c>
      <c r="K211" t="s">
        <v>96</v>
      </c>
      <c r="L211">
        <v>1339</v>
      </c>
      <c r="N211">
        <v>1007</v>
      </c>
      <c r="O211" t="s">
        <v>51</v>
      </c>
      <c r="P211" t="s">
        <v>51</v>
      </c>
      <c r="Q211">
        <v>1</v>
      </c>
      <c r="W211">
        <v>0</v>
      </c>
      <c r="X211">
        <v>-820942871</v>
      </c>
      <c r="Y211">
        <v>126</v>
      </c>
      <c r="AA211">
        <v>173.37</v>
      </c>
      <c r="AB211">
        <v>0</v>
      </c>
      <c r="AC211">
        <v>0</v>
      </c>
      <c r="AD211">
        <v>0</v>
      </c>
      <c r="AE211">
        <v>173.37</v>
      </c>
      <c r="AF211">
        <v>0</v>
      </c>
      <c r="AG211">
        <v>0</v>
      </c>
      <c r="AH211">
        <v>0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0</v>
      </c>
      <c r="AP211">
        <v>0</v>
      </c>
      <c r="AQ211">
        <v>0</v>
      </c>
      <c r="AR211">
        <v>0</v>
      </c>
      <c r="AS211" t="s">
        <v>3</v>
      </c>
      <c r="AT211">
        <v>126</v>
      </c>
      <c r="AU211" t="s">
        <v>3</v>
      </c>
      <c r="AV211">
        <v>0</v>
      </c>
      <c r="AW211">
        <v>1</v>
      </c>
      <c r="AX211">
        <v>-1</v>
      </c>
      <c r="AY211">
        <v>0</v>
      </c>
      <c r="AZ211">
        <v>0</v>
      </c>
      <c r="BA211" t="s">
        <v>3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Y211*Source!I232</f>
        <v>5.67</v>
      </c>
      <c r="CY211">
        <f>AA211</f>
        <v>173.37</v>
      </c>
      <c r="CZ211">
        <f>AE211</f>
        <v>173.37</v>
      </c>
      <c r="DA211">
        <f>AI211</f>
        <v>1</v>
      </c>
      <c r="DB211">
        <f t="shared" si="29"/>
        <v>21844.62</v>
      </c>
      <c r="DC211">
        <f t="shared" si="30"/>
        <v>0</v>
      </c>
    </row>
    <row r="212" spans="1:107" x14ac:dyDescent="0.2">
      <c r="A212">
        <f>ROW(Source!A233)</f>
        <v>233</v>
      </c>
      <c r="B212">
        <v>53286460</v>
      </c>
      <c r="C212">
        <v>53287352</v>
      </c>
      <c r="D212">
        <v>30515951</v>
      </c>
      <c r="E212">
        <v>30515945</v>
      </c>
      <c r="F212">
        <v>1</v>
      </c>
      <c r="G212">
        <v>30515945</v>
      </c>
      <c r="H212">
        <v>1</v>
      </c>
      <c r="I212" t="s">
        <v>470</v>
      </c>
      <c r="J212" t="s">
        <v>3</v>
      </c>
      <c r="K212" t="s">
        <v>471</v>
      </c>
      <c r="L212">
        <v>1191</v>
      </c>
      <c r="N212">
        <v>1013</v>
      </c>
      <c r="O212" t="s">
        <v>472</v>
      </c>
      <c r="P212" t="s">
        <v>472</v>
      </c>
      <c r="Q212">
        <v>1</v>
      </c>
      <c r="W212">
        <v>0</v>
      </c>
      <c r="X212">
        <v>476480486</v>
      </c>
      <c r="Y212">
        <v>21.6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1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3</v>
      </c>
      <c r="AT212">
        <v>21.6</v>
      </c>
      <c r="AU212" t="s">
        <v>3</v>
      </c>
      <c r="AV212">
        <v>1</v>
      </c>
      <c r="AW212">
        <v>2</v>
      </c>
      <c r="AX212">
        <v>53287362</v>
      </c>
      <c r="AY212">
        <v>1</v>
      </c>
      <c r="AZ212">
        <v>0</v>
      </c>
      <c r="BA212">
        <v>204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Y212*Source!I233</f>
        <v>0.97199999999999998</v>
      </c>
      <c r="CY212">
        <f>AD212</f>
        <v>0</v>
      </c>
      <c r="CZ212">
        <f>AH212</f>
        <v>0</v>
      </c>
      <c r="DA212">
        <f>AL212</f>
        <v>1</v>
      </c>
      <c r="DB212">
        <f t="shared" si="29"/>
        <v>0</v>
      </c>
      <c r="DC212">
        <f t="shared" si="30"/>
        <v>0</v>
      </c>
    </row>
    <row r="213" spans="1:107" x14ac:dyDescent="0.2">
      <c r="A213">
        <f>ROW(Source!A233)</f>
        <v>233</v>
      </c>
      <c r="B213">
        <v>53286460</v>
      </c>
      <c r="C213">
        <v>53287352</v>
      </c>
      <c r="D213">
        <v>30595253</v>
      </c>
      <c r="E213">
        <v>1</v>
      </c>
      <c r="F213">
        <v>1</v>
      </c>
      <c r="G213">
        <v>30515945</v>
      </c>
      <c r="H213">
        <v>2</v>
      </c>
      <c r="I213" t="s">
        <v>486</v>
      </c>
      <c r="J213" t="s">
        <v>487</v>
      </c>
      <c r="K213" t="s">
        <v>488</v>
      </c>
      <c r="L213">
        <v>1367</v>
      </c>
      <c r="N213">
        <v>1011</v>
      </c>
      <c r="O213" t="s">
        <v>476</v>
      </c>
      <c r="P213" t="s">
        <v>476</v>
      </c>
      <c r="Q213">
        <v>1</v>
      </c>
      <c r="W213">
        <v>0</v>
      </c>
      <c r="X213">
        <v>1109083233</v>
      </c>
      <c r="Y213">
        <v>2.35</v>
      </c>
      <c r="AA213">
        <v>0</v>
      </c>
      <c r="AB213">
        <v>833.05</v>
      </c>
      <c r="AC213">
        <v>577.41999999999996</v>
      </c>
      <c r="AD213">
        <v>0</v>
      </c>
      <c r="AE213">
        <v>0</v>
      </c>
      <c r="AF213">
        <v>95.06</v>
      </c>
      <c r="AG213">
        <v>22.22</v>
      </c>
      <c r="AH213">
        <v>0</v>
      </c>
      <c r="AI213">
        <v>1</v>
      </c>
      <c r="AJ213">
        <v>8.3699999999999992</v>
      </c>
      <c r="AK213">
        <v>24.82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S213" t="s">
        <v>3</v>
      </c>
      <c r="AT213">
        <v>2.35</v>
      </c>
      <c r="AU213" t="s">
        <v>3</v>
      </c>
      <c r="AV213">
        <v>0</v>
      </c>
      <c r="AW213">
        <v>2</v>
      </c>
      <c r="AX213">
        <v>53287363</v>
      </c>
      <c r="AY213">
        <v>1</v>
      </c>
      <c r="AZ213">
        <v>0</v>
      </c>
      <c r="BA213">
        <v>205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Y213*Source!I233</f>
        <v>0.10575</v>
      </c>
      <c r="CY213">
        <f t="shared" ref="CY213:CY218" si="37">AB213</f>
        <v>833.05</v>
      </c>
      <c r="CZ213">
        <f t="shared" ref="CZ213:CZ218" si="38">AF213</f>
        <v>95.06</v>
      </c>
      <c r="DA213">
        <f t="shared" ref="DA213:DA218" si="39">AJ213</f>
        <v>8.3699999999999992</v>
      </c>
      <c r="DB213">
        <f t="shared" si="29"/>
        <v>223.39</v>
      </c>
      <c r="DC213">
        <f t="shared" si="30"/>
        <v>52.22</v>
      </c>
    </row>
    <row r="214" spans="1:107" x14ac:dyDescent="0.2">
      <c r="A214">
        <f>ROW(Source!A233)</f>
        <v>233</v>
      </c>
      <c r="B214">
        <v>53286460</v>
      </c>
      <c r="C214">
        <v>53287352</v>
      </c>
      <c r="D214">
        <v>30595500</v>
      </c>
      <c r="E214">
        <v>1</v>
      </c>
      <c r="F214">
        <v>1</v>
      </c>
      <c r="G214">
        <v>30515945</v>
      </c>
      <c r="H214">
        <v>2</v>
      </c>
      <c r="I214" t="s">
        <v>525</v>
      </c>
      <c r="J214" t="s">
        <v>526</v>
      </c>
      <c r="K214" t="s">
        <v>527</v>
      </c>
      <c r="L214">
        <v>1367</v>
      </c>
      <c r="N214">
        <v>1011</v>
      </c>
      <c r="O214" t="s">
        <v>476</v>
      </c>
      <c r="P214" t="s">
        <v>476</v>
      </c>
      <c r="Q214">
        <v>1</v>
      </c>
      <c r="W214">
        <v>0</v>
      </c>
      <c r="X214">
        <v>366114799</v>
      </c>
      <c r="Y214">
        <v>0.91</v>
      </c>
      <c r="AA214">
        <v>0</v>
      </c>
      <c r="AB214">
        <v>2063.61</v>
      </c>
      <c r="AC214">
        <v>347.44</v>
      </c>
      <c r="AD214">
        <v>0</v>
      </c>
      <c r="AE214">
        <v>0</v>
      </c>
      <c r="AF214">
        <v>246.68</v>
      </c>
      <c r="AG214">
        <v>13.37</v>
      </c>
      <c r="AH214">
        <v>0</v>
      </c>
      <c r="AI214">
        <v>1</v>
      </c>
      <c r="AJ214">
        <v>7.99</v>
      </c>
      <c r="AK214">
        <v>24.82</v>
      </c>
      <c r="AL214">
        <v>1</v>
      </c>
      <c r="AN214">
        <v>0</v>
      </c>
      <c r="AO214">
        <v>1</v>
      </c>
      <c r="AP214">
        <v>0</v>
      </c>
      <c r="AQ214">
        <v>0</v>
      </c>
      <c r="AR214">
        <v>0</v>
      </c>
      <c r="AS214" t="s">
        <v>3</v>
      </c>
      <c r="AT214">
        <v>0.91</v>
      </c>
      <c r="AU214" t="s">
        <v>3</v>
      </c>
      <c r="AV214">
        <v>0</v>
      </c>
      <c r="AW214">
        <v>2</v>
      </c>
      <c r="AX214">
        <v>53287364</v>
      </c>
      <c r="AY214">
        <v>1</v>
      </c>
      <c r="AZ214">
        <v>0</v>
      </c>
      <c r="BA214">
        <v>206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Y214*Source!I233</f>
        <v>4.095E-2</v>
      </c>
      <c r="CY214">
        <f t="shared" si="37"/>
        <v>2063.61</v>
      </c>
      <c r="CZ214">
        <f t="shared" si="38"/>
        <v>246.68</v>
      </c>
      <c r="DA214">
        <f t="shared" si="39"/>
        <v>7.99</v>
      </c>
      <c r="DB214">
        <f t="shared" si="29"/>
        <v>224.48</v>
      </c>
      <c r="DC214">
        <f t="shared" si="30"/>
        <v>12.17</v>
      </c>
    </row>
    <row r="215" spans="1:107" x14ac:dyDescent="0.2">
      <c r="A215">
        <f>ROW(Source!A233)</f>
        <v>233</v>
      </c>
      <c r="B215">
        <v>53286460</v>
      </c>
      <c r="C215">
        <v>53287352</v>
      </c>
      <c r="D215">
        <v>30595485</v>
      </c>
      <c r="E215">
        <v>1</v>
      </c>
      <c r="F215">
        <v>1</v>
      </c>
      <c r="G215">
        <v>30515945</v>
      </c>
      <c r="H215">
        <v>2</v>
      </c>
      <c r="I215" t="s">
        <v>528</v>
      </c>
      <c r="J215" t="s">
        <v>529</v>
      </c>
      <c r="K215" t="s">
        <v>530</v>
      </c>
      <c r="L215">
        <v>1367</v>
      </c>
      <c r="N215">
        <v>1011</v>
      </c>
      <c r="O215" t="s">
        <v>476</v>
      </c>
      <c r="P215" t="s">
        <v>476</v>
      </c>
      <c r="Q215">
        <v>1</v>
      </c>
      <c r="W215">
        <v>0</v>
      </c>
      <c r="X215">
        <v>-1882480599</v>
      </c>
      <c r="Y215">
        <v>7.17</v>
      </c>
      <c r="AA215">
        <v>0</v>
      </c>
      <c r="AB215">
        <v>1476</v>
      </c>
      <c r="AC215">
        <v>390.32</v>
      </c>
      <c r="AD215">
        <v>0</v>
      </c>
      <c r="AE215">
        <v>0</v>
      </c>
      <c r="AF215">
        <v>169.44</v>
      </c>
      <c r="AG215">
        <v>15.02</v>
      </c>
      <c r="AH215">
        <v>0</v>
      </c>
      <c r="AI215">
        <v>1</v>
      </c>
      <c r="AJ215">
        <v>8.32</v>
      </c>
      <c r="AK215">
        <v>24.82</v>
      </c>
      <c r="AL215">
        <v>1</v>
      </c>
      <c r="AN215">
        <v>0</v>
      </c>
      <c r="AO215">
        <v>1</v>
      </c>
      <c r="AP215">
        <v>0</v>
      </c>
      <c r="AQ215">
        <v>0</v>
      </c>
      <c r="AR215">
        <v>0</v>
      </c>
      <c r="AS215" t="s">
        <v>3</v>
      </c>
      <c r="AT215">
        <v>7.17</v>
      </c>
      <c r="AU215" t="s">
        <v>3</v>
      </c>
      <c r="AV215">
        <v>0</v>
      </c>
      <c r="AW215">
        <v>2</v>
      </c>
      <c r="AX215">
        <v>53287365</v>
      </c>
      <c r="AY215">
        <v>1</v>
      </c>
      <c r="AZ215">
        <v>0</v>
      </c>
      <c r="BA215">
        <v>207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Y215*Source!I233</f>
        <v>0.32264999999999999</v>
      </c>
      <c r="CY215">
        <f t="shared" si="37"/>
        <v>1476</v>
      </c>
      <c r="CZ215">
        <f t="shared" si="38"/>
        <v>169.44</v>
      </c>
      <c r="DA215">
        <f t="shared" si="39"/>
        <v>8.32</v>
      </c>
      <c r="DB215">
        <f t="shared" ref="DB215:DB240" si="40">ROUND(ROUND(AT215*CZ215,2),6)</f>
        <v>1214.8800000000001</v>
      </c>
      <c r="DC215">
        <f t="shared" ref="DC215:DC240" si="41">ROUND(ROUND(AT215*AG215,2),6)</f>
        <v>107.69</v>
      </c>
    </row>
    <row r="216" spans="1:107" x14ac:dyDescent="0.2">
      <c r="A216">
        <f>ROW(Source!A233)</f>
        <v>233</v>
      </c>
      <c r="B216">
        <v>53286460</v>
      </c>
      <c r="C216">
        <v>53287352</v>
      </c>
      <c r="D216">
        <v>30595486</v>
      </c>
      <c r="E216">
        <v>1</v>
      </c>
      <c r="F216">
        <v>1</v>
      </c>
      <c r="G216">
        <v>30515945</v>
      </c>
      <c r="H216">
        <v>2</v>
      </c>
      <c r="I216" t="s">
        <v>531</v>
      </c>
      <c r="J216" t="s">
        <v>532</v>
      </c>
      <c r="K216" t="s">
        <v>533</v>
      </c>
      <c r="L216">
        <v>1367</v>
      </c>
      <c r="N216">
        <v>1011</v>
      </c>
      <c r="O216" t="s">
        <v>476</v>
      </c>
      <c r="P216" t="s">
        <v>476</v>
      </c>
      <c r="Q216">
        <v>1</v>
      </c>
      <c r="W216">
        <v>0</v>
      </c>
      <c r="X216">
        <v>-1920329426</v>
      </c>
      <c r="Y216">
        <v>14.6</v>
      </c>
      <c r="AA216">
        <v>0</v>
      </c>
      <c r="AB216">
        <v>1923.56</v>
      </c>
      <c r="AC216">
        <v>455.02</v>
      </c>
      <c r="AD216">
        <v>0</v>
      </c>
      <c r="AE216">
        <v>0</v>
      </c>
      <c r="AF216">
        <v>219.5</v>
      </c>
      <c r="AG216">
        <v>17.510000000000002</v>
      </c>
      <c r="AH216">
        <v>0</v>
      </c>
      <c r="AI216">
        <v>1</v>
      </c>
      <c r="AJ216">
        <v>8.3699999999999992</v>
      </c>
      <c r="AK216">
        <v>24.82</v>
      </c>
      <c r="AL216">
        <v>1</v>
      </c>
      <c r="AN216">
        <v>0</v>
      </c>
      <c r="AO216">
        <v>1</v>
      </c>
      <c r="AP216">
        <v>0</v>
      </c>
      <c r="AQ216">
        <v>0</v>
      </c>
      <c r="AR216">
        <v>0</v>
      </c>
      <c r="AS216" t="s">
        <v>3</v>
      </c>
      <c r="AT216">
        <v>14.6</v>
      </c>
      <c r="AU216" t="s">
        <v>3</v>
      </c>
      <c r="AV216">
        <v>0</v>
      </c>
      <c r="AW216">
        <v>2</v>
      </c>
      <c r="AX216">
        <v>53287366</v>
      </c>
      <c r="AY216">
        <v>1</v>
      </c>
      <c r="AZ216">
        <v>0</v>
      </c>
      <c r="BA216">
        <v>208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Y216*Source!I233</f>
        <v>0.65699999999999992</v>
      </c>
      <c r="CY216">
        <f t="shared" si="37"/>
        <v>1923.56</v>
      </c>
      <c r="CZ216">
        <f t="shared" si="38"/>
        <v>219.5</v>
      </c>
      <c r="DA216">
        <f t="shared" si="39"/>
        <v>8.3699999999999992</v>
      </c>
      <c r="DB216">
        <f t="shared" si="40"/>
        <v>3204.7</v>
      </c>
      <c r="DC216">
        <f t="shared" si="41"/>
        <v>255.65</v>
      </c>
    </row>
    <row r="217" spans="1:107" x14ac:dyDescent="0.2">
      <c r="A217">
        <f>ROW(Source!A233)</f>
        <v>233</v>
      </c>
      <c r="B217">
        <v>53286460</v>
      </c>
      <c r="C217">
        <v>53287352</v>
      </c>
      <c r="D217">
        <v>30595528</v>
      </c>
      <c r="E217">
        <v>1</v>
      </c>
      <c r="F217">
        <v>1</v>
      </c>
      <c r="G217">
        <v>30515945</v>
      </c>
      <c r="H217">
        <v>2</v>
      </c>
      <c r="I217" t="s">
        <v>480</v>
      </c>
      <c r="J217" t="s">
        <v>481</v>
      </c>
      <c r="K217" t="s">
        <v>482</v>
      </c>
      <c r="L217">
        <v>1367</v>
      </c>
      <c r="N217">
        <v>1011</v>
      </c>
      <c r="O217" t="s">
        <v>476</v>
      </c>
      <c r="P217" t="s">
        <v>476</v>
      </c>
      <c r="Q217">
        <v>1</v>
      </c>
      <c r="W217">
        <v>0</v>
      </c>
      <c r="X217">
        <v>856318566</v>
      </c>
      <c r="Y217">
        <v>1.79</v>
      </c>
      <c r="AA217">
        <v>0</v>
      </c>
      <c r="AB217">
        <v>1557.72</v>
      </c>
      <c r="AC217">
        <v>642.91</v>
      </c>
      <c r="AD217">
        <v>0</v>
      </c>
      <c r="AE217">
        <v>0</v>
      </c>
      <c r="AF217">
        <v>125.13</v>
      </c>
      <c r="AG217">
        <v>24.74</v>
      </c>
      <c r="AH217">
        <v>0</v>
      </c>
      <c r="AI217">
        <v>1</v>
      </c>
      <c r="AJ217">
        <v>11.89</v>
      </c>
      <c r="AK217">
        <v>24.82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S217" t="s">
        <v>3</v>
      </c>
      <c r="AT217">
        <v>1.79</v>
      </c>
      <c r="AU217" t="s">
        <v>3</v>
      </c>
      <c r="AV217">
        <v>0</v>
      </c>
      <c r="AW217">
        <v>2</v>
      </c>
      <c r="AX217">
        <v>53287367</v>
      </c>
      <c r="AY217">
        <v>1</v>
      </c>
      <c r="AZ217">
        <v>0</v>
      </c>
      <c r="BA217">
        <v>209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Y217*Source!I233</f>
        <v>8.0549999999999997E-2</v>
      </c>
      <c r="CY217">
        <f t="shared" si="37"/>
        <v>1557.72</v>
      </c>
      <c r="CZ217">
        <f t="shared" si="38"/>
        <v>125.13</v>
      </c>
      <c r="DA217">
        <f t="shared" si="39"/>
        <v>11.89</v>
      </c>
      <c r="DB217">
        <f t="shared" si="40"/>
        <v>223.98</v>
      </c>
      <c r="DC217">
        <f t="shared" si="41"/>
        <v>44.28</v>
      </c>
    </row>
    <row r="218" spans="1:107" x14ac:dyDescent="0.2">
      <c r="A218">
        <f>ROW(Source!A233)</f>
        <v>233</v>
      </c>
      <c r="B218">
        <v>53286460</v>
      </c>
      <c r="C218">
        <v>53287352</v>
      </c>
      <c r="D218">
        <v>30595490</v>
      </c>
      <c r="E218">
        <v>1</v>
      </c>
      <c r="F218">
        <v>1</v>
      </c>
      <c r="G218">
        <v>30515945</v>
      </c>
      <c r="H218">
        <v>2</v>
      </c>
      <c r="I218" t="s">
        <v>534</v>
      </c>
      <c r="J218" t="s">
        <v>535</v>
      </c>
      <c r="K218" t="s">
        <v>536</v>
      </c>
      <c r="L218">
        <v>1367</v>
      </c>
      <c r="N218">
        <v>1011</v>
      </c>
      <c r="O218" t="s">
        <v>476</v>
      </c>
      <c r="P218" t="s">
        <v>476</v>
      </c>
      <c r="Q218">
        <v>1</v>
      </c>
      <c r="W218">
        <v>0</v>
      </c>
      <c r="X218">
        <v>-646811103</v>
      </c>
      <c r="Y218">
        <v>0.52</v>
      </c>
      <c r="AA218">
        <v>0</v>
      </c>
      <c r="AB218">
        <v>1607.9</v>
      </c>
      <c r="AC218">
        <v>452.69</v>
      </c>
      <c r="AD218">
        <v>0</v>
      </c>
      <c r="AE218">
        <v>0</v>
      </c>
      <c r="AF218">
        <v>177.54</v>
      </c>
      <c r="AG218">
        <v>17.420000000000002</v>
      </c>
      <c r="AH218">
        <v>0</v>
      </c>
      <c r="AI218">
        <v>1</v>
      </c>
      <c r="AJ218">
        <v>8.65</v>
      </c>
      <c r="AK218">
        <v>24.82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S218" t="s">
        <v>3</v>
      </c>
      <c r="AT218">
        <v>0.52</v>
      </c>
      <c r="AU218" t="s">
        <v>3</v>
      </c>
      <c r="AV218">
        <v>0</v>
      </c>
      <c r="AW218">
        <v>2</v>
      </c>
      <c r="AX218">
        <v>53287368</v>
      </c>
      <c r="AY218">
        <v>1</v>
      </c>
      <c r="AZ218">
        <v>0</v>
      </c>
      <c r="BA218">
        <v>210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Y218*Source!I233</f>
        <v>2.3400000000000001E-2</v>
      </c>
      <c r="CY218">
        <f t="shared" si="37"/>
        <v>1607.9</v>
      </c>
      <c r="CZ218">
        <f t="shared" si="38"/>
        <v>177.54</v>
      </c>
      <c r="DA218">
        <f t="shared" si="39"/>
        <v>8.65</v>
      </c>
      <c r="DB218">
        <f t="shared" si="40"/>
        <v>92.32</v>
      </c>
      <c r="DC218">
        <f t="shared" si="41"/>
        <v>9.06</v>
      </c>
    </row>
    <row r="219" spans="1:107" x14ac:dyDescent="0.2">
      <c r="A219">
        <f>ROW(Source!A233)</f>
        <v>233</v>
      </c>
      <c r="B219">
        <v>53286460</v>
      </c>
      <c r="C219">
        <v>53287352</v>
      </c>
      <c r="D219">
        <v>30571181</v>
      </c>
      <c r="E219">
        <v>1</v>
      </c>
      <c r="F219">
        <v>1</v>
      </c>
      <c r="G219">
        <v>30515945</v>
      </c>
      <c r="H219">
        <v>3</v>
      </c>
      <c r="I219" t="s">
        <v>504</v>
      </c>
      <c r="J219" t="s">
        <v>505</v>
      </c>
      <c r="K219" t="s">
        <v>506</v>
      </c>
      <c r="L219">
        <v>1339</v>
      </c>
      <c r="N219">
        <v>1007</v>
      </c>
      <c r="O219" t="s">
        <v>51</v>
      </c>
      <c r="P219" t="s">
        <v>51</v>
      </c>
      <c r="Q219">
        <v>1</v>
      </c>
      <c r="W219">
        <v>0</v>
      </c>
      <c r="X219">
        <v>-862991314</v>
      </c>
      <c r="Y219">
        <v>7</v>
      </c>
      <c r="AA219">
        <v>35.35</v>
      </c>
      <c r="AB219">
        <v>0</v>
      </c>
      <c r="AC219">
        <v>0</v>
      </c>
      <c r="AD219">
        <v>0</v>
      </c>
      <c r="AE219">
        <v>7.07</v>
      </c>
      <c r="AF219">
        <v>0</v>
      </c>
      <c r="AG219">
        <v>0</v>
      </c>
      <c r="AH219">
        <v>0</v>
      </c>
      <c r="AI219">
        <v>4.99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S219" t="s">
        <v>3</v>
      </c>
      <c r="AT219">
        <v>7</v>
      </c>
      <c r="AU219" t="s">
        <v>3</v>
      </c>
      <c r="AV219">
        <v>0</v>
      </c>
      <c r="AW219">
        <v>2</v>
      </c>
      <c r="AX219">
        <v>53287369</v>
      </c>
      <c r="AY219">
        <v>1</v>
      </c>
      <c r="AZ219">
        <v>0</v>
      </c>
      <c r="BA219">
        <v>211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Y219*Source!I233</f>
        <v>0.315</v>
      </c>
      <c r="CY219">
        <f>AA219</f>
        <v>35.35</v>
      </c>
      <c r="CZ219">
        <f>AE219</f>
        <v>7.07</v>
      </c>
      <c r="DA219">
        <f>AI219</f>
        <v>4.99</v>
      </c>
      <c r="DB219">
        <f t="shared" si="40"/>
        <v>49.49</v>
      </c>
      <c r="DC219">
        <f t="shared" si="41"/>
        <v>0</v>
      </c>
    </row>
    <row r="220" spans="1:107" x14ac:dyDescent="0.2">
      <c r="A220">
        <f>ROW(Source!A233)</f>
        <v>233</v>
      </c>
      <c r="B220">
        <v>53286460</v>
      </c>
      <c r="C220">
        <v>53287352</v>
      </c>
      <c r="D220">
        <v>30572477</v>
      </c>
      <c r="E220">
        <v>1</v>
      </c>
      <c r="F220">
        <v>1</v>
      </c>
      <c r="G220">
        <v>30515945</v>
      </c>
      <c r="H220">
        <v>3</v>
      </c>
      <c r="I220" t="s">
        <v>95</v>
      </c>
      <c r="J220" t="s">
        <v>97</v>
      </c>
      <c r="K220" t="s">
        <v>96</v>
      </c>
      <c r="L220">
        <v>1339</v>
      </c>
      <c r="N220">
        <v>1007</v>
      </c>
      <c r="O220" t="s">
        <v>51</v>
      </c>
      <c r="P220" t="s">
        <v>51</v>
      </c>
      <c r="Q220">
        <v>1</v>
      </c>
      <c r="W220">
        <v>0</v>
      </c>
      <c r="X220">
        <v>-820942871</v>
      </c>
      <c r="Y220">
        <v>126</v>
      </c>
      <c r="AA220">
        <v>1818.81</v>
      </c>
      <c r="AB220">
        <v>0</v>
      </c>
      <c r="AC220">
        <v>0</v>
      </c>
      <c r="AD220">
        <v>0</v>
      </c>
      <c r="AE220">
        <v>173.37</v>
      </c>
      <c r="AF220">
        <v>0</v>
      </c>
      <c r="AG220">
        <v>0</v>
      </c>
      <c r="AH220">
        <v>0</v>
      </c>
      <c r="AI220">
        <v>10.47</v>
      </c>
      <c r="AJ220">
        <v>1</v>
      </c>
      <c r="AK220">
        <v>1</v>
      </c>
      <c r="AL220">
        <v>1</v>
      </c>
      <c r="AN220">
        <v>0</v>
      </c>
      <c r="AO220">
        <v>0</v>
      </c>
      <c r="AP220">
        <v>0</v>
      </c>
      <c r="AQ220">
        <v>0</v>
      </c>
      <c r="AR220">
        <v>0</v>
      </c>
      <c r="AS220" t="s">
        <v>3</v>
      </c>
      <c r="AT220">
        <v>126</v>
      </c>
      <c r="AU220" t="s">
        <v>3</v>
      </c>
      <c r="AV220">
        <v>0</v>
      </c>
      <c r="AW220">
        <v>1</v>
      </c>
      <c r="AX220">
        <v>-1</v>
      </c>
      <c r="AY220">
        <v>0</v>
      </c>
      <c r="AZ220">
        <v>0</v>
      </c>
      <c r="BA220" t="s">
        <v>3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Y220*Source!I233</f>
        <v>5.67</v>
      </c>
      <c r="CY220">
        <f>AA220</f>
        <v>1818.81</v>
      </c>
      <c r="CZ220">
        <f>AE220</f>
        <v>173.37</v>
      </c>
      <c r="DA220">
        <f>AI220</f>
        <v>10.47</v>
      </c>
      <c r="DB220">
        <f t="shared" si="40"/>
        <v>21844.62</v>
      </c>
      <c r="DC220">
        <f t="shared" si="41"/>
        <v>0</v>
      </c>
    </row>
    <row r="221" spans="1:107" x14ac:dyDescent="0.2">
      <c r="A221">
        <f>ROW(Source!A236)</f>
        <v>236</v>
      </c>
      <c r="B221">
        <v>53286459</v>
      </c>
      <c r="C221">
        <v>53287372</v>
      </c>
      <c r="D221">
        <v>30515951</v>
      </c>
      <c r="E221">
        <v>30515945</v>
      </c>
      <c r="F221">
        <v>1</v>
      </c>
      <c r="G221">
        <v>30515945</v>
      </c>
      <c r="H221">
        <v>1</v>
      </c>
      <c r="I221" t="s">
        <v>470</v>
      </c>
      <c r="J221" t="s">
        <v>3</v>
      </c>
      <c r="K221" t="s">
        <v>471</v>
      </c>
      <c r="L221">
        <v>1191</v>
      </c>
      <c r="N221">
        <v>1013</v>
      </c>
      <c r="O221" t="s">
        <v>472</v>
      </c>
      <c r="P221" t="s">
        <v>472</v>
      </c>
      <c r="Q221">
        <v>1</v>
      </c>
      <c r="W221">
        <v>0</v>
      </c>
      <c r="X221">
        <v>476480486</v>
      </c>
      <c r="Y221">
        <v>267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1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3</v>
      </c>
      <c r="AT221">
        <v>267</v>
      </c>
      <c r="AU221" t="s">
        <v>3</v>
      </c>
      <c r="AV221">
        <v>1</v>
      </c>
      <c r="AW221">
        <v>2</v>
      </c>
      <c r="AX221">
        <v>53287383</v>
      </c>
      <c r="AY221">
        <v>1</v>
      </c>
      <c r="AZ221">
        <v>0</v>
      </c>
      <c r="BA221">
        <v>213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Y221*Source!I236</f>
        <v>8.01</v>
      </c>
      <c r="CY221">
        <f>AD221</f>
        <v>0</v>
      </c>
      <c r="CZ221">
        <f>AH221</f>
        <v>0</v>
      </c>
      <c r="DA221">
        <f>AL221</f>
        <v>1</v>
      </c>
      <c r="DB221">
        <f t="shared" si="40"/>
        <v>0</v>
      </c>
      <c r="DC221">
        <f t="shared" si="41"/>
        <v>0</v>
      </c>
    </row>
    <row r="222" spans="1:107" x14ac:dyDescent="0.2">
      <c r="A222">
        <f>ROW(Source!A236)</f>
        <v>236</v>
      </c>
      <c r="B222">
        <v>53286459</v>
      </c>
      <c r="C222">
        <v>53287372</v>
      </c>
      <c r="D222">
        <v>30595500</v>
      </c>
      <c r="E222">
        <v>1</v>
      </c>
      <c r="F222">
        <v>1</v>
      </c>
      <c r="G222">
        <v>30515945</v>
      </c>
      <c r="H222">
        <v>2</v>
      </c>
      <c r="I222" t="s">
        <v>525</v>
      </c>
      <c r="J222" t="s">
        <v>526</v>
      </c>
      <c r="K222" t="s">
        <v>527</v>
      </c>
      <c r="L222">
        <v>1367</v>
      </c>
      <c r="N222">
        <v>1011</v>
      </c>
      <c r="O222" t="s">
        <v>476</v>
      </c>
      <c r="P222" t="s">
        <v>476</v>
      </c>
      <c r="Q222">
        <v>1</v>
      </c>
      <c r="W222">
        <v>0</v>
      </c>
      <c r="X222">
        <v>366114799</v>
      </c>
      <c r="Y222">
        <v>11.76</v>
      </c>
      <c r="AA222">
        <v>0</v>
      </c>
      <c r="AB222">
        <v>246.68</v>
      </c>
      <c r="AC222">
        <v>13.37</v>
      </c>
      <c r="AD222">
        <v>0</v>
      </c>
      <c r="AE222">
        <v>0</v>
      </c>
      <c r="AF222">
        <v>246.68</v>
      </c>
      <c r="AG222">
        <v>13.37</v>
      </c>
      <c r="AH222">
        <v>0</v>
      </c>
      <c r="AI222">
        <v>1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S222" t="s">
        <v>3</v>
      </c>
      <c r="AT222">
        <v>11.76</v>
      </c>
      <c r="AU222" t="s">
        <v>3</v>
      </c>
      <c r="AV222">
        <v>0</v>
      </c>
      <c r="AW222">
        <v>2</v>
      </c>
      <c r="AX222">
        <v>53287384</v>
      </c>
      <c r="AY222">
        <v>1</v>
      </c>
      <c r="AZ222">
        <v>0</v>
      </c>
      <c r="BA222">
        <v>214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Y222*Source!I236</f>
        <v>0.3528</v>
      </c>
      <c r="CY222">
        <f>AB222</f>
        <v>246.68</v>
      </c>
      <c r="CZ222">
        <f>AF222</f>
        <v>246.68</v>
      </c>
      <c r="DA222">
        <f>AJ222</f>
        <v>1</v>
      </c>
      <c r="DB222">
        <f t="shared" si="40"/>
        <v>2900.96</v>
      </c>
      <c r="DC222">
        <f t="shared" si="41"/>
        <v>157.22999999999999</v>
      </c>
    </row>
    <row r="223" spans="1:107" x14ac:dyDescent="0.2">
      <c r="A223">
        <f>ROW(Source!A236)</f>
        <v>236</v>
      </c>
      <c r="B223">
        <v>53286459</v>
      </c>
      <c r="C223">
        <v>53287372</v>
      </c>
      <c r="D223">
        <v>30595538</v>
      </c>
      <c r="E223">
        <v>1</v>
      </c>
      <c r="F223">
        <v>1</v>
      </c>
      <c r="G223">
        <v>30515945</v>
      </c>
      <c r="H223">
        <v>2</v>
      </c>
      <c r="I223" t="s">
        <v>537</v>
      </c>
      <c r="J223" t="s">
        <v>538</v>
      </c>
      <c r="K223" t="s">
        <v>539</v>
      </c>
      <c r="L223">
        <v>1367</v>
      </c>
      <c r="N223">
        <v>1011</v>
      </c>
      <c r="O223" t="s">
        <v>476</v>
      </c>
      <c r="P223" t="s">
        <v>476</v>
      </c>
      <c r="Q223">
        <v>1</v>
      </c>
      <c r="W223">
        <v>0</v>
      </c>
      <c r="X223">
        <v>-330896059</v>
      </c>
      <c r="Y223">
        <v>10.8</v>
      </c>
      <c r="AA223">
        <v>0</v>
      </c>
      <c r="AB223">
        <v>21.87</v>
      </c>
      <c r="AC223">
        <v>0.03</v>
      </c>
      <c r="AD223">
        <v>0</v>
      </c>
      <c r="AE223">
        <v>0</v>
      </c>
      <c r="AF223">
        <v>21.87</v>
      </c>
      <c r="AG223">
        <v>0.03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S223" t="s">
        <v>3</v>
      </c>
      <c r="AT223">
        <v>10.8</v>
      </c>
      <c r="AU223" t="s">
        <v>3</v>
      </c>
      <c r="AV223">
        <v>0</v>
      </c>
      <c r="AW223">
        <v>2</v>
      </c>
      <c r="AX223">
        <v>53287385</v>
      </c>
      <c r="AY223">
        <v>1</v>
      </c>
      <c r="AZ223">
        <v>0</v>
      </c>
      <c r="BA223">
        <v>215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Y223*Source!I236</f>
        <v>0.32400000000000001</v>
      </c>
      <c r="CY223">
        <f>AB223</f>
        <v>21.87</v>
      </c>
      <c r="CZ223">
        <f>AF223</f>
        <v>21.87</v>
      </c>
      <c r="DA223">
        <f>AJ223</f>
        <v>1</v>
      </c>
      <c r="DB223">
        <f t="shared" si="40"/>
        <v>236.2</v>
      </c>
      <c r="DC223">
        <f t="shared" si="41"/>
        <v>0.32</v>
      </c>
    </row>
    <row r="224" spans="1:107" x14ac:dyDescent="0.2">
      <c r="A224">
        <f>ROW(Source!A236)</f>
        <v>236</v>
      </c>
      <c r="B224">
        <v>53286459</v>
      </c>
      <c r="C224">
        <v>53287372</v>
      </c>
      <c r="D224">
        <v>30516999</v>
      </c>
      <c r="E224">
        <v>30515945</v>
      </c>
      <c r="F224">
        <v>1</v>
      </c>
      <c r="G224">
        <v>30515945</v>
      </c>
      <c r="H224">
        <v>2</v>
      </c>
      <c r="I224" t="s">
        <v>483</v>
      </c>
      <c r="J224" t="s">
        <v>3</v>
      </c>
      <c r="K224" t="s">
        <v>484</v>
      </c>
      <c r="L224">
        <v>1344</v>
      </c>
      <c r="N224">
        <v>1008</v>
      </c>
      <c r="O224" t="s">
        <v>485</v>
      </c>
      <c r="P224" t="s">
        <v>485</v>
      </c>
      <c r="Q224">
        <v>1</v>
      </c>
      <c r="W224">
        <v>0</v>
      </c>
      <c r="X224">
        <v>-1180195794</v>
      </c>
      <c r="Y224">
        <v>4.78</v>
      </c>
      <c r="AA224">
        <v>0</v>
      </c>
      <c r="AB224">
        <v>1</v>
      </c>
      <c r="AC224">
        <v>0</v>
      </c>
      <c r="AD224">
        <v>0</v>
      </c>
      <c r="AE224">
        <v>0</v>
      </c>
      <c r="AF224">
        <v>1</v>
      </c>
      <c r="AG224">
        <v>0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3</v>
      </c>
      <c r="AT224">
        <v>4.78</v>
      </c>
      <c r="AU224" t="s">
        <v>3</v>
      </c>
      <c r="AV224">
        <v>0</v>
      </c>
      <c r="AW224">
        <v>2</v>
      </c>
      <c r="AX224">
        <v>53287386</v>
      </c>
      <c r="AY224">
        <v>1</v>
      </c>
      <c r="AZ224">
        <v>0</v>
      </c>
      <c r="BA224">
        <v>216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Y224*Source!I236</f>
        <v>0.1434</v>
      </c>
      <c r="CY224">
        <f>AB224</f>
        <v>1</v>
      </c>
      <c r="CZ224">
        <f>AF224</f>
        <v>1</v>
      </c>
      <c r="DA224">
        <f>AJ224</f>
        <v>1</v>
      </c>
      <c r="DB224">
        <f t="shared" si="40"/>
        <v>4.78</v>
      </c>
      <c r="DC224">
        <f t="shared" si="41"/>
        <v>0</v>
      </c>
    </row>
    <row r="225" spans="1:107" x14ac:dyDescent="0.2">
      <c r="A225">
        <f>ROW(Source!A236)</f>
        <v>236</v>
      </c>
      <c r="B225">
        <v>53286459</v>
      </c>
      <c r="C225">
        <v>53287372</v>
      </c>
      <c r="D225">
        <v>30571181</v>
      </c>
      <c r="E225">
        <v>1</v>
      </c>
      <c r="F225">
        <v>1</v>
      </c>
      <c r="G225">
        <v>30515945</v>
      </c>
      <c r="H225">
        <v>3</v>
      </c>
      <c r="I225" t="s">
        <v>504</v>
      </c>
      <c r="J225" t="s">
        <v>505</v>
      </c>
      <c r="K225" t="s">
        <v>506</v>
      </c>
      <c r="L225">
        <v>1339</v>
      </c>
      <c r="N225">
        <v>1007</v>
      </c>
      <c r="O225" t="s">
        <v>51</v>
      </c>
      <c r="P225" t="s">
        <v>51</v>
      </c>
      <c r="Q225">
        <v>1</v>
      </c>
      <c r="W225">
        <v>0</v>
      </c>
      <c r="X225">
        <v>-862991314</v>
      </c>
      <c r="Y225">
        <v>178</v>
      </c>
      <c r="AA225">
        <v>7.07</v>
      </c>
      <c r="AB225">
        <v>0</v>
      </c>
      <c r="AC225">
        <v>0</v>
      </c>
      <c r="AD225">
        <v>0</v>
      </c>
      <c r="AE225">
        <v>7.07</v>
      </c>
      <c r="AF225">
        <v>0</v>
      </c>
      <c r="AG225">
        <v>0</v>
      </c>
      <c r="AH225">
        <v>0</v>
      </c>
      <c r="AI225">
        <v>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3</v>
      </c>
      <c r="AT225">
        <v>178</v>
      </c>
      <c r="AU225" t="s">
        <v>3</v>
      </c>
      <c r="AV225">
        <v>0</v>
      </c>
      <c r="AW225">
        <v>2</v>
      </c>
      <c r="AX225">
        <v>53287387</v>
      </c>
      <c r="AY225">
        <v>1</v>
      </c>
      <c r="AZ225">
        <v>0</v>
      </c>
      <c r="BA225">
        <v>217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Y225*Source!I236</f>
        <v>5.34</v>
      </c>
      <c r="CY225">
        <f t="shared" ref="CY225:CY230" si="42">AA225</f>
        <v>7.07</v>
      </c>
      <c r="CZ225">
        <f t="shared" ref="CZ225:CZ230" si="43">AE225</f>
        <v>7.07</v>
      </c>
      <c r="DA225">
        <f t="shared" ref="DA225:DA230" si="44">AI225</f>
        <v>1</v>
      </c>
      <c r="DB225">
        <f t="shared" si="40"/>
        <v>1258.46</v>
      </c>
      <c r="DC225">
        <f t="shared" si="41"/>
        <v>0</v>
      </c>
    </row>
    <row r="226" spans="1:107" x14ac:dyDescent="0.2">
      <c r="A226">
        <f>ROW(Source!A236)</f>
        <v>236</v>
      </c>
      <c r="B226">
        <v>53286459</v>
      </c>
      <c r="C226">
        <v>53287372</v>
      </c>
      <c r="D226">
        <v>30571115</v>
      </c>
      <c r="E226">
        <v>1</v>
      </c>
      <c r="F226">
        <v>1</v>
      </c>
      <c r="G226">
        <v>30515945</v>
      </c>
      <c r="H226">
        <v>3</v>
      </c>
      <c r="I226" t="s">
        <v>540</v>
      </c>
      <c r="J226" t="s">
        <v>541</v>
      </c>
      <c r="K226" t="s">
        <v>542</v>
      </c>
      <c r="L226">
        <v>1348</v>
      </c>
      <c r="N226">
        <v>1009</v>
      </c>
      <c r="O226" t="s">
        <v>122</v>
      </c>
      <c r="P226" t="s">
        <v>122</v>
      </c>
      <c r="Q226">
        <v>1000</v>
      </c>
      <c r="W226">
        <v>0</v>
      </c>
      <c r="X226">
        <v>1324671590</v>
      </c>
      <c r="Y226">
        <v>0.09</v>
      </c>
      <c r="AA226">
        <v>3386.07</v>
      </c>
      <c r="AB226">
        <v>0</v>
      </c>
      <c r="AC226">
        <v>0</v>
      </c>
      <c r="AD226">
        <v>0</v>
      </c>
      <c r="AE226">
        <v>3386.07</v>
      </c>
      <c r="AF226">
        <v>0</v>
      </c>
      <c r="AG226">
        <v>0</v>
      </c>
      <c r="AH226">
        <v>0</v>
      </c>
      <c r="AI226">
        <v>1</v>
      </c>
      <c r="AJ226">
        <v>1</v>
      </c>
      <c r="AK226">
        <v>1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S226" t="s">
        <v>3</v>
      </c>
      <c r="AT226">
        <v>0.09</v>
      </c>
      <c r="AU226" t="s">
        <v>3</v>
      </c>
      <c r="AV226">
        <v>0</v>
      </c>
      <c r="AW226">
        <v>2</v>
      </c>
      <c r="AX226">
        <v>53287388</v>
      </c>
      <c r="AY226">
        <v>1</v>
      </c>
      <c r="AZ226">
        <v>0</v>
      </c>
      <c r="BA226">
        <v>218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Y226*Source!I236</f>
        <v>2.6999999999999997E-3</v>
      </c>
      <c r="CY226">
        <f t="shared" si="42"/>
        <v>3386.07</v>
      </c>
      <c r="CZ226">
        <f t="shared" si="43"/>
        <v>3386.07</v>
      </c>
      <c r="DA226">
        <f t="shared" si="44"/>
        <v>1</v>
      </c>
      <c r="DB226">
        <f t="shared" si="40"/>
        <v>304.75</v>
      </c>
      <c r="DC226">
        <f t="shared" si="41"/>
        <v>0</v>
      </c>
    </row>
    <row r="227" spans="1:107" x14ac:dyDescent="0.2">
      <c r="A227">
        <f>ROW(Source!A236)</f>
        <v>236</v>
      </c>
      <c r="B227">
        <v>53286459</v>
      </c>
      <c r="C227">
        <v>53287372</v>
      </c>
      <c r="D227">
        <v>30571740</v>
      </c>
      <c r="E227">
        <v>1</v>
      </c>
      <c r="F227">
        <v>1</v>
      </c>
      <c r="G227">
        <v>30515945</v>
      </c>
      <c r="H227">
        <v>3</v>
      </c>
      <c r="I227" t="s">
        <v>283</v>
      </c>
      <c r="J227" t="s">
        <v>285</v>
      </c>
      <c r="K227" t="s">
        <v>284</v>
      </c>
      <c r="L227">
        <v>1339</v>
      </c>
      <c r="N227">
        <v>1007</v>
      </c>
      <c r="O227" t="s">
        <v>51</v>
      </c>
      <c r="P227" t="s">
        <v>51</v>
      </c>
      <c r="Q227">
        <v>1</v>
      </c>
      <c r="W227">
        <v>0</v>
      </c>
      <c r="X227">
        <v>2069056849</v>
      </c>
      <c r="Y227">
        <v>40</v>
      </c>
      <c r="AA227">
        <v>104.99</v>
      </c>
      <c r="AB227">
        <v>0</v>
      </c>
      <c r="AC227">
        <v>0</v>
      </c>
      <c r="AD227">
        <v>0</v>
      </c>
      <c r="AE227">
        <v>104.99</v>
      </c>
      <c r="AF227">
        <v>0</v>
      </c>
      <c r="AG227">
        <v>0</v>
      </c>
      <c r="AH227">
        <v>0</v>
      </c>
      <c r="AI227">
        <v>1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S227" t="s">
        <v>3</v>
      </c>
      <c r="AT227">
        <v>40</v>
      </c>
      <c r="AU227" t="s">
        <v>3</v>
      </c>
      <c r="AV227">
        <v>0</v>
      </c>
      <c r="AW227">
        <v>2</v>
      </c>
      <c r="AX227">
        <v>53287389</v>
      </c>
      <c r="AY227">
        <v>1</v>
      </c>
      <c r="AZ227">
        <v>0</v>
      </c>
      <c r="BA227">
        <v>219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Y227*Source!I236</f>
        <v>1.2</v>
      </c>
      <c r="CY227">
        <f t="shared" si="42"/>
        <v>104.99</v>
      </c>
      <c r="CZ227">
        <f t="shared" si="43"/>
        <v>104.99</v>
      </c>
      <c r="DA227">
        <f t="shared" si="44"/>
        <v>1</v>
      </c>
      <c r="DB227">
        <f t="shared" si="40"/>
        <v>4199.6000000000004</v>
      </c>
      <c r="DC227">
        <f t="shared" si="41"/>
        <v>0</v>
      </c>
    </row>
    <row r="228" spans="1:107" x14ac:dyDescent="0.2">
      <c r="A228">
        <f>ROW(Source!A236)</f>
        <v>236</v>
      </c>
      <c r="B228">
        <v>53286459</v>
      </c>
      <c r="C228">
        <v>53287372</v>
      </c>
      <c r="D228">
        <v>30589582</v>
      </c>
      <c r="E228">
        <v>1</v>
      </c>
      <c r="F228">
        <v>1</v>
      </c>
      <c r="G228">
        <v>30515945</v>
      </c>
      <c r="H228">
        <v>3</v>
      </c>
      <c r="I228" t="s">
        <v>74</v>
      </c>
      <c r="J228" t="s">
        <v>76</v>
      </c>
      <c r="K228" t="s">
        <v>75</v>
      </c>
      <c r="L228">
        <v>1339</v>
      </c>
      <c r="N228">
        <v>1007</v>
      </c>
      <c r="O228" t="s">
        <v>51</v>
      </c>
      <c r="P228" t="s">
        <v>51</v>
      </c>
      <c r="Q228">
        <v>1</v>
      </c>
      <c r="W228">
        <v>0</v>
      </c>
      <c r="X228">
        <v>-836286109</v>
      </c>
      <c r="Y228">
        <v>162</v>
      </c>
      <c r="AA228">
        <v>631.54</v>
      </c>
      <c r="AB228">
        <v>0</v>
      </c>
      <c r="AC228">
        <v>0</v>
      </c>
      <c r="AD228">
        <v>0</v>
      </c>
      <c r="AE228">
        <v>631.54</v>
      </c>
      <c r="AF228">
        <v>0</v>
      </c>
      <c r="AG228">
        <v>0</v>
      </c>
      <c r="AH228">
        <v>0</v>
      </c>
      <c r="AI228">
        <v>1</v>
      </c>
      <c r="AJ228">
        <v>1</v>
      </c>
      <c r="AK228">
        <v>1</v>
      </c>
      <c r="AL228">
        <v>1</v>
      </c>
      <c r="AN228">
        <v>0</v>
      </c>
      <c r="AO228">
        <v>0</v>
      </c>
      <c r="AP228">
        <v>0</v>
      </c>
      <c r="AQ228">
        <v>0</v>
      </c>
      <c r="AR228">
        <v>0</v>
      </c>
      <c r="AS228" t="s">
        <v>3</v>
      </c>
      <c r="AT228">
        <v>162</v>
      </c>
      <c r="AU228" t="s">
        <v>3</v>
      </c>
      <c r="AV228">
        <v>0</v>
      </c>
      <c r="AW228">
        <v>1</v>
      </c>
      <c r="AX228">
        <v>-1</v>
      </c>
      <c r="AY228">
        <v>0</v>
      </c>
      <c r="AZ228">
        <v>0</v>
      </c>
      <c r="BA228" t="s">
        <v>3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Y228*Source!I236</f>
        <v>4.8599999999999994</v>
      </c>
      <c r="CY228">
        <f t="shared" si="42"/>
        <v>631.54</v>
      </c>
      <c r="CZ228">
        <f t="shared" si="43"/>
        <v>631.54</v>
      </c>
      <c r="DA228">
        <f t="shared" si="44"/>
        <v>1</v>
      </c>
      <c r="DB228">
        <f t="shared" si="40"/>
        <v>102309.48</v>
      </c>
      <c r="DC228">
        <f t="shared" si="41"/>
        <v>0</v>
      </c>
    </row>
    <row r="229" spans="1:107" x14ac:dyDescent="0.2">
      <c r="A229">
        <f>ROW(Source!A236)</f>
        <v>236</v>
      </c>
      <c r="B229">
        <v>53286459</v>
      </c>
      <c r="C229">
        <v>53287372</v>
      </c>
      <c r="D229">
        <v>30595002</v>
      </c>
      <c r="E229">
        <v>1</v>
      </c>
      <c r="F229">
        <v>1</v>
      </c>
      <c r="G229">
        <v>30515945</v>
      </c>
      <c r="H229">
        <v>3</v>
      </c>
      <c r="I229" t="s">
        <v>543</v>
      </c>
      <c r="J229" t="s">
        <v>544</v>
      </c>
      <c r="K229" t="s">
        <v>545</v>
      </c>
      <c r="L229">
        <v>1327</v>
      </c>
      <c r="N229">
        <v>1005</v>
      </c>
      <c r="O229" t="s">
        <v>546</v>
      </c>
      <c r="P229" t="s">
        <v>546</v>
      </c>
      <c r="Q229">
        <v>1</v>
      </c>
      <c r="W229">
        <v>0</v>
      </c>
      <c r="X229">
        <v>-153668504</v>
      </c>
      <c r="Y229">
        <v>10.199999999999999</v>
      </c>
      <c r="AA229">
        <v>90.15</v>
      </c>
      <c r="AB229">
        <v>0</v>
      </c>
      <c r="AC229">
        <v>0</v>
      </c>
      <c r="AD229">
        <v>0</v>
      </c>
      <c r="AE229">
        <v>90.15</v>
      </c>
      <c r="AF229">
        <v>0</v>
      </c>
      <c r="AG229">
        <v>0</v>
      </c>
      <c r="AH229">
        <v>0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3</v>
      </c>
      <c r="AT229">
        <v>10.199999999999999</v>
      </c>
      <c r="AU229" t="s">
        <v>3</v>
      </c>
      <c r="AV229">
        <v>0</v>
      </c>
      <c r="AW229">
        <v>2</v>
      </c>
      <c r="AX229">
        <v>53287390</v>
      </c>
      <c r="AY229">
        <v>1</v>
      </c>
      <c r="AZ229">
        <v>0</v>
      </c>
      <c r="BA229">
        <v>220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Y229*Source!I236</f>
        <v>0.30599999999999999</v>
      </c>
      <c r="CY229">
        <f t="shared" si="42"/>
        <v>90.15</v>
      </c>
      <c r="CZ229">
        <f t="shared" si="43"/>
        <v>90.15</v>
      </c>
      <c r="DA229">
        <f t="shared" si="44"/>
        <v>1</v>
      </c>
      <c r="DB229">
        <f t="shared" si="40"/>
        <v>919.53</v>
      </c>
      <c r="DC229">
        <f t="shared" si="41"/>
        <v>0</v>
      </c>
    </row>
    <row r="230" spans="1:107" x14ac:dyDescent="0.2">
      <c r="A230">
        <f>ROW(Source!A236)</f>
        <v>236</v>
      </c>
      <c r="B230">
        <v>53286459</v>
      </c>
      <c r="C230">
        <v>53287372</v>
      </c>
      <c r="D230">
        <v>30541208</v>
      </c>
      <c r="E230">
        <v>30515945</v>
      </c>
      <c r="F230">
        <v>1</v>
      </c>
      <c r="G230">
        <v>30515945</v>
      </c>
      <c r="H230">
        <v>3</v>
      </c>
      <c r="I230" t="s">
        <v>547</v>
      </c>
      <c r="J230" t="s">
        <v>3</v>
      </c>
      <c r="K230" t="s">
        <v>548</v>
      </c>
      <c r="L230">
        <v>1344</v>
      </c>
      <c r="N230">
        <v>1008</v>
      </c>
      <c r="O230" t="s">
        <v>485</v>
      </c>
      <c r="P230" t="s">
        <v>485</v>
      </c>
      <c r="Q230">
        <v>1</v>
      </c>
      <c r="W230">
        <v>0</v>
      </c>
      <c r="X230">
        <v>-94250534</v>
      </c>
      <c r="Y230">
        <v>49.28</v>
      </c>
      <c r="AA230">
        <v>1</v>
      </c>
      <c r="AB230">
        <v>0</v>
      </c>
      <c r="AC230">
        <v>0</v>
      </c>
      <c r="AD230">
        <v>0</v>
      </c>
      <c r="AE230">
        <v>1</v>
      </c>
      <c r="AF230">
        <v>0</v>
      </c>
      <c r="AG230">
        <v>0</v>
      </c>
      <c r="AH230">
        <v>0</v>
      </c>
      <c r="AI230">
        <v>1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3</v>
      </c>
      <c r="AT230">
        <v>49.28</v>
      </c>
      <c r="AU230" t="s">
        <v>3</v>
      </c>
      <c r="AV230">
        <v>0</v>
      </c>
      <c r="AW230">
        <v>2</v>
      </c>
      <c r="AX230">
        <v>53287392</v>
      </c>
      <c r="AY230">
        <v>1</v>
      </c>
      <c r="AZ230">
        <v>0</v>
      </c>
      <c r="BA230">
        <v>222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Y230*Source!I236</f>
        <v>1.4783999999999999</v>
      </c>
      <c r="CY230">
        <f t="shared" si="42"/>
        <v>1</v>
      </c>
      <c r="CZ230">
        <f t="shared" si="43"/>
        <v>1</v>
      </c>
      <c r="DA230">
        <f t="shared" si="44"/>
        <v>1</v>
      </c>
      <c r="DB230">
        <f t="shared" si="40"/>
        <v>49.28</v>
      </c>
      <c r="DC230">
        <f t="shared" si="41"/>
        <v>0</v>
      </c>
    </row>
    <row r="231" spans="1:107" x14ac:dyDescent="0.2">
      <c r="A231">
        <f>ROW(Source!A237)</f>
        <v>237</v>
      </c>
      <c r="B231">
        <v>53286460</v>
      </c>
      <c r="C231">
        <v>53287372</v>
      </c>
      <c r="D231">
        <v>30515951</v>
      </c>
      <c r="E231">
        <v>30515945</v>
      </c>
      <c r="F231">
        <v>1</v>
      </c>
      <c r="G231">
        <v>30515945</v>
      </c>
      <c r="H231">
        <v>1</v>
      </c>
      <c r="I231" t="s">
        <v>470</v>
      </c>
      <c r="J231" t="s">
        <v>3</v>
      </c>
      <c r="K231" t="s">
        <v>471</v>
      </c>
      <c r="L231">
        <v>1191</v>
      </c>
      <c r="N231">
        <v>1013</v>
      </c>
      <c r="O231" t="s">
        <v>472</v>
      </c>
      <c r="P231" t="s">
        <v>472</v>
      </c>
      <c r="Q231">
        <v>1</v>
      </c>
      <c r="W231">
        <v>0</v>
      </c>
      <c r="X231">
        <v>476480486</v>
      </c>
      <c r="Y231">
        <v>267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3</v>
      </c>
      <c r="AT231">
        <v>267</v>
      </c>
      <c r="AU231" t="s">
        <v>3</v>
      </c>
      <c r="AV231">
        <v>1</v>
      </c>
      <c r="AW231">
        <v>2</v>
      </c>
      <c r="AX231">
        <v>53287383</v>
      </c>
      <c r="AY231">
        <v>1</v>
      </c>
      <c r="AZ231">
        <v>0</v>
      </c>
      <c r="BA231">
        <v>223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Y231*Source!I237</f>
        <v>8.01</v>
      </c>
      <c r="CY231">
        <f>AD231</f>
        <v>0</v>
      </c>
      <c r="CZ231">
        <f>AH231</f>
        <v>0</v>
      </c>
      <c r="DA231">
        <f>AL231</f>
        <v>1</v>
      </c>
      <c r="DB231">
        <f t="shared" si="40"/>
        <v>0</v>
      </c>
      <c r="DC231">
        <f t="shared" si="41"/>
        <v>0</v>
      </c>
    </row>
    <row r="232" spans="1:107" x14ac:dyDescent="0.2">
      <c r="A232">
        <f>ROW(Source!A237)</f>
        <v>237</v>
      </c>
      <c r="B232">
        <v>53286460</v>
      </c>
      <c r="C232">
        <v>53287372</v>
      </c>
      <c r="D232">
        <v>30595500</v>
      </c>
      <c r="E232">
        <v>1</v>
      </c>
      <c r="F232">
        <v>1</v>
      </c>
      <c r="G232">
        <v>30515945</v>
      </c>
      <c r="H232">
        <v>2</v>
      </c>
      <c r="I232" t="s">
        <v>525</v>
      </c>
      <c r="J232" t="s">
        <v>526</v>
      </c>
      <c r="K232" t="s">
        <v>527</v>
      </c>
      <c r="L232">
        <v>1367</v>
      </c>
      <c r="N232">
        <v>1011</v>
      </c>
      <c r="O232" t="s">
        <v>476</v>
      </c>
      <c r="P232" t="s">
        <v>476</v>
      </c>
      <c r="Q232">
        <v>1</v>
      </c>
      <c r="W232">
        <v>0</v>
      </c>
      <c r="X232">
        <v>366114799</v>
      </c>
      <c r="Y232">
        <v>11.76</v>
      </c>
      <c r="AA232">
        <v>0</v>
      </c>
      <c r="AB232">
        <v>2063.61</v>
      </c>
      <c r="AC232">
        <v>347.44</v>
      </c>
      <c r="AD232">
        <v>0</v>
      </c>
      <c r="AE232">
        <v>0</v>
      </c>
      <c r="AF232">
        <v>246.68</v>
      </c>
      <c r="AG232">
        <v>13.37</v>
      </c>
      <c r="AH232">
        <v>0</v>
      </c>
      <c r="AI232">
        <v>1</v>
      </c>
      <c r="AJ232">
        <v>7.99</v>
      </c>
      <c r="AK232">
        <v>24.82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3</v>
      </c>
      <c r="AT232">
        <v>11.76</v>
      </c>
      <c r="AU232" t="s">
        <v>3</v>
      </c>
      <c r="AV232">
        <v>0</v>
      </c>
      <c r="AW232">
        <v>2</v>
      </c>
      <c r="AX232">
        <v>53287384</v>
      </c>
      <c r="AY232">
        <v>1</v>
      </c>
      <c r="AZ232">
        <v>0</v>
      </c>
      <c r="BA232">
        <v>224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Y232*Source!I237</f>
        <v>0.3528</v>
      </c>
      <c r="CY232">
        <f>AB232</f>
        <v>2063.61</v>
      </c>
      <c r="CZ232">
        <f>AF232</f>
        <v>246.68</v>
      </c>
      <c r="DA232">
        <f>AJ232</f>
        <v>7.99</v>
      </c>
      <c r="DB232">
        <f t="shared" si="40"/>
        <v>2900.96</v>
      </c>
      <c r="DC232">
        <f t="shared" si="41"/>
        <v>157.22999999999999</v>
      </c>
    </row>
    <row r="233" spans="1:107" x14ac:dyDescent="0.2">
      <c r="A233">
        <f>ROW(Source!A237)</f>
        <v>237</v>
      </c>
      <c r="B233">
        <v>53286460</v>
      </c>
      <c r="C233">
        <v>53287372</v>
      </c>
      <c r="D233">
        <v>30595538</v>
      </c>
      <c r="E233">
        <v>1</v>
      </c>
      <c r="F233">
        <v>1</v>
      </c>
      <c r="G233">
        <v>30515945</v>
      </c>
      <c r="H233">
        <v>2</v>
      </c>
      <c r="I233" t="s">
        <v>537</v>
      </c>
      <c r="J233" t="s">
        <v>538</v>
      </c>
      <c r="K233" t="s">
        <v>539</v>
      </c>
      <c r="L233">
        <v>1367</v>
      </c>
      <c r="N233">
        <v>1011</v>
      </c>
      <c r="O233" t="s">
        <v>476</v>
      </c>
      <c r="P233" t="s">
        <v>476</v>
      </c>
      <c r="Q233">
        <v>1</v>
      </c>
      <c r="W233">
        <v>0</v>
      </c>
      <c r="X233">
        <v>-330896059</v>
      </c>
      <c r="Y233">
        <v>10.8</v>
      </c>
      <c r="AA233">
        <v>0</v>
      </c>
      <c r="AB233">
        <v>206.08</v>
      </c>
      <c r="AC233">
        <v>0.78</v>
      </c>
      <c r="AD233">
        <v>0</v>
      </c>
      <c r="AE233">
        <v>0</v>
      </c>
      <c r="AF233">
        <v>21.87</v>
      </c>
      <c r="AG233">
        <v>0.03</v>
      </c>
      <c r="AH233">
        <v>0</v>
      </c>
      <c r="AI233">
        <v>1</v>
      </c>
      <c r="AJ233">
        <v>9</v>
      </c>
      <c r="AK233">
        <v>24.82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3</v>
      </c>
      <c r="AT233">
        <v>10.8</v>
      </c>
      <c r="AU233" t="s">
        <v>3</v>
      </c>
      <c r="AV233">
        <v>0</v>
      </c>
      <c r="AW233">
        <v>2</v>
      </c>
      <c r="AX233">
        <v>53287385</v>
      </c>
      <c r="AY233">
        <v>1</v>
      </c>
      <c r="AZ233">
        <v>0</v>
      </c>
      <c r="BA233">
        <v>225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Y233*Source!I237</f>
        <v>0.32400000000000001</v>
      </c>
      <c r="CY233">
        <f>AB233</f>
        <v>206.08</v>
      </c>
      <c r="CZ233">
        <f>AF233</f>
        <v>21.87</v>
      </c>
      <c r="DA233">
        <f>AJ233</f>
        <v>9</v>
      </c>
      <c r="DB233">
        <f t="shared" si="40"/>
        <v>236.2</v>
      </c>
      <c r="DC233">
        <f t="shared" si="41"/>
        <v>0.32</v>
      </c>
    </row>
    <row r="234" spans="1:107" x14ac:dyDescent="0.2">
      <c r="A234">
        <f>ROW(Source!A237)</f>
        <v>237</v>
      </c>
      <c r="B234">
        <v>53286460</v>
      </c>
      <c r="C234">
        <v>53287372</v>
      </c>
      <c r="D234">
        <v>30516999</v>
      </c>
      <c r="E234">
        <v>30515945</v>
      </c>
      <c r="F234">
        <v>1</v>
      </c>
      <c r="G234">
        <v>30515945</v>
      </c>
      <c r="H234">
        <v>2</v>
      </c>
      <c r="I234" t="s">
        <v>483</v>
      </c>
      <c r="J234" t="s">
        <v>3</v>
      </c>
      <c r="K234" t="s">
        <v>484</v>
      </c>
      <c r="L234">
        <v>1344</v>
      </c>
      <c r="N234">
        <v>1008</v>
      </c>
      <c r="O234" t="s">
        <v>485</v>
      </c>
      <c r="P234" t="s">
        <v>485</v>
      </c>
      <c r="Q234">
        <v>1</v>
      </c>
      <c r="W234">
        <v>0</v>
      </c>
      <c r="X234">
        <v>-1180195794</v>
      </c>
      <c r="Y234">
        <v>4.78</v>
      </c>
      <c r="AA234">
        <v>0</v>
      </c>
      <c r="AB234">
        <v>1.05</v>
      </c>
      <c r="AC234">
        <v>0</v>
      </c>
      <c r="AD234">
        <v>0</v>
      </c>
      <c r="AE234">
        <v>0</v>
      </c>
      <c r="AF234">
        <v>1</v>
      </c>
      <c r="AG234">
        <v>0</v>
      </c>
      <c r="AH234">
        <v>0</v>
      </c>
      <c r="AI234">
        <v>1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3</v>
      </c>
      <c r="AT234">
        <v>4.78</v>
      </c>
      <c r="AU234" t="s">
        <v>3</v>
      </c>
      <c r="AV234">
        <v>0</v>
      </c>
      <c r="AW234">
        <v>2</v>
      </c>
      <c r="AX234">
        <v>53287386</v>
      </c>
      <c r="AY234">
        <v>1</v>
      </c>
      <c r="AZ234">
        <v>0</v>
      </c>
      <c r="BA234">
        <v>226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Y234*Source!I237</f>
        <v>0.1434</v>
      </c>
      <c r="CY234">
        <f>AB234</f>
        <v>1.05</v>
      </c>
      <c r="CZ234">
        <f>AF234</f>
        <v>1</v>
      </c>
      <c r="DA234">
        <f>AJ234</f>
        <v>1</v>
      </c>
      <c r="DB234">
        <f t="shared" si="40"/>
        <v>4.78</v>
      </c>
      <c r="DC234">
        <f t="shared" si="41"/>
        <v>0</v>
      </c>
    </row>
    <row r="235" spans="1:107" x14ac:dyDescent="0.2">
      <c r="A235">
        <f>ROW(Source!A237)</f>
        <v>237</v>
      </c>
      <c r="B235">
        <v>53286460</v>
      </c>
      <c r="C235">
        <v>53287372</v>
      </c>
      <c r="D235">
        <v>30571181</v>
      </c>
      <c r="E235">
        <v>1</v>
      </c>
      <c r="F235">
        <v>1</v>
      </c>
      <c r="G235">
        <v>30515945</v>
      </c>
      <c r="H235">
        <v>3</v>
      </c>
      <c r="I235" t="s">
        <v>504</v>
      </c>
      <c r="J235" t="s">
        <v>505</v>
      </c>
      <c r="K235" t="s">
        <v>506</v>
      </c>
      <c r="L235">
        <v>1339</v>
      </c>
      <c r="N235">
        <v>1007</v>
      </c>
      <c r="O235" t="s">
        <v>51</v>
      </c>
      <c r="P235" t="s">
        <v>51</v>
      </c>
      <c r="Q235">
        <v>1</v>
      </c>
      <c r="W235">
        <v>0</v>
      </c>
      <c r="X235">
        <v>-862991314</v>
      </c>
      <c r="Y235">
        <v>178</v>
      </c>
      <c r="AA235">
        <v>35.35</v>
      </c>
      <c r="AB235">
        <v>0</v>
      </c>
      <c r="AC235">
        <v>0</v>
      </c>
      <c r="AD235">
        <v>0</v>
      </c>
      <c r="AE235">
        <v>7.07</v>
      </c>
      <c r="AF235">
        <v>0</v>
      </c>
      <c r="AG235">
        <v>0</v>
      </c>
      <c r="AH235">
        <v>0</v>
      </c>
      <c r="AI235">
        <v>4.99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3</v>
      </c>
      <c r="AT235">
        <v>178</v>
      </c>
      <c r="AU235" t="s">
        <v>3</v>
      </c>
      <c r="AV235">
        <v>0</v>
      </c>
      <c r="AW235">
        <v>2</v>
      </c>
      <c r="AX235">
        <v>53287387</v>
      </c>
      <c r="AY235">
        <v>1</v>
      </c>
      <c r="AZ235">
        <v>0</v>
      </c>
      <c r="BA235">
        <v>227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Y235*Source!I237</f>
        <v>5.34</v>
      </c>
      <c r="CY235">
        <f t="shared" ref="CY235:CY240" si="45">AA235</f>
        <v>35.35</v>
      </c>
      <c r="CZ235">
        <f t="shared" ref="CZ235:CZ240" si="46">AE235</f>
        <v>7.07</v>
      </c>
      <c r="DA235">
        <f t="shared" ref="DA235:DA240" si="47">AI235</f>
        <v>4.99</v>
      </c>
      <c r="DB235">
        <f t="shared" si="40"/>
        <v>1258.46</v>
      </c>
      <c r="DC235">
        <f t="shared" si="41"/>
        <v>0</v>
      </c>
    </row>
    <row r="236" spans="1:107" x14ac:dyDescent="0.2">
      <c r="A236">
        <f>ROW(Source!A237)</f>
        <v>237</v>
      </c>
      <c r="B236">
        <v>53286460</v>
      </c>
      <c r="C236">
        <v>53287372</v>
      </c>
      <c r="D236">
        <v>30571115</v>
      </c>
      <c r="E236">
        <v>1</v>
      </c>
      <c r="F236">
        <v>1</v>
      </c>
      <c r="G236">
        <v>30515945</v>
      </c>
      <c r="H236">
        <v>3</v>
      </c>
      <c r="I236" t="s">
        <v>540</v>
      </c>
      <c r="J236" t="s">
        <v>541</v>
      </c>
      <c r="K236" t="s">
        <v>542</v>
      </c>
      <c r="L236">
        <v>1348</v>
      </c>
      <c r="N236">
        <v>1009</v>
      </c>
      <c r="O236" t="s">
        <v>122</v>
      </c>
      <c r="P236" t="s">
        <v>122</v>
      </c>
      <c r="Q236">
        <v>1000</v>
      </c>
      <c r="W236">
        <v>0</v>
      </c>
      <c r="X236">
        <v>1324671590</v>
      </c>
      <c r="Y236">
        <v>0.09</v>
      </c>
      <c r="AA236">
        <v>12858.87</v>
      </c>
      <c r="AB236">
        <v>0</v>
      </c>
      <c r="AC236">
        <v>0</v>
      </c>
      <c r="AD236">
        <v>0</v>
      </c>
      <c r="AE236">
        <v>3386.07</v>
      </c>
      <c r="AF236">
        <v>0</v>
      </c>
      <c r="AG236">
        <v>0</v>
      </c>
      <c r="AH236">
        <v>0</v>
      </c>
      <c r="AI236">
        <v>3.79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3</v>
      </c>
      <c r="AT236">
        <v>0.09</v>
      </c>
      <c r="AU236" t="s">
        <v>3</v>
      </c>
      <c r="AV236">
        <v>0</v>
      </c>
      <c r="AW236">
        <v>2</v>
      </c>
      <c r="AX236">
        <v>53287388</v>
      </c>
      <c r="AY236">
        <v>1</v>
      </c>
      <c r="AZ236">
        <v>0</v>
      </c>
      <c r="BA236">
        <v>228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Y236*Source!I237</f>
        <v>2.6999999999999997E-3</v>
      </c>
      <c r="CY236">
        <f t="shared" si="45"/>
        <v>12858.87</v>
      </c>
      <c r="CZ236">
        <f t="shared" si="46"/>
        <v>3386.07</v>
      </c>
      <c r="DA236">
        <f t="shared" si="47"/>
        <v>3.79</v>
      </c>
      <c r="DB236">
        <f t="shared" si="40"/>
        <v>304.75</v>
      </c>
      <c r="DC236">
        <f t="shared" si="41"/>
        <v>0</v>
      </c>
    </row>
    <row r="237" spans="1:107" x14ac:dyDescent="0.2">
      <c r="A237">
        <f>ROW(Source!A237)</f>
        <v>237</v>
      </c>
      <c r="B237">
        <v>53286460</v>
      </c>
      <c r="C237">
        <v>53287372</v>
      </c>
      <c r="D237">
        <v>30571740</v>
      </c>
      <c r="E237">
        <v>1</v>
      </c>
      <c r="F237">
        <v>1</v>
      </c>
      <c r="G237">
        <v>30515945</v>
      </c>
      <c r="H237">
        <v>3</v>
      </c>
      <c r="I237" t="s">
        <v>283</v>
      </c>
      <c r="J237" t="s">
        <v>285</v>
      </c>
      <c r="K237" t="s">
        <v>284</v>
      </c>
      <c r="L237">
        <v>1339</v>
      </c>
      <c r="N237">
        <v>1007</v>
      </c>
      <c r="O237" t="s">
        <v>51</v>
      </c>
      <c r="P237" t="s">
        <v>51</v>
      </c>
      <c r="Q237">
        <v>1</v>
      </c>
      <c r="W237">
        <v>0</v>
      </c>
      <c r="X237">
        <v>2069056849</v>
      </c>
      <c r="Y237">
        <v>40</v>
      </c>
      <c r="AA237">
        <v>553.35</v>
      </c>
      <c r="AB237">
        <v>0</v>
      </c>
      <c r="AC237">
        <v>0</v>
      </c>
      <c r="AD237">
        <v>0</v>
      </c>
      <c r="AE237">
        <v>104.99</v>
      </c>
      <c r="AF237">
        <v>0</v>
      </c>
      <c r="AG237">
        <v>0</v>
      </c>
      <c r="AH237">
        <v>0</v>
      </c>
      <c r="AI237">
        <v>5.26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3</v>
      </c>
      <c r="AT237">
        <v>40</v>
      </c>
      <c r="AU237" t="s">
        <v>3</v>
      </c>
      <c r="AV237">
        <v>0</v>
      </c>
      <c r="AW237">
        <v>2</v>
      </c>
      <c r="AX237">
        <v>53287389</v>
      </c>
      <c r="AY237">
        <v>1</v>
      </c>
      <c r="AZ237">
        <v>0</v>
      </c>
      <c r="BA237">
        <v>229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Y237*Source!I237</f>
        <v>1.2</v>
      </c>
      <c r="CY237">
        <f t="shared" si="45"/>
        <v>553.35</v>
      </c>
      <c r="CZ237">
        <f t="shared" si="46"/>
        <v>104.99</v>
      </c>
      <c r="DA237">
        <f t="shared" si="47"/>
        <v>5.26</v>
      </c>
      <c r="DB237">
        <f t="shared" si="40"/>
        <v>4199.6000000000004</v>
      </c>
      <c r="DC237">
        <f t="shared" si="41"/>
        <v>0</v>
      </c>
    </row>
    <row r="238" spans="1:107" x14ac:dyDescent="0.2">
      <c r="A238">
        <f>ROW(Source!A237)</f>
        <v>237</v>
      </c>
      <c r="B238">
        <v>53286460</v>
      </c>
      <c r="C238">
        <v>53287372</v>
      </c>
      <c r="D238">
        <v>30589582</v>
      </c>
      <c r="E238">
        <v>1</v>
      </c>
      <c r="F238">
        <v>1</v>
      </c>
      <c r="G238">
        <v>30515945</v>
      </c>
      <c r="H238">
        <v>3</v>
      </c>
      <c r="I238" t="s">
        <v>74</v>
      </c>
      <c r="J238" t="s">
        <v>76</v>
      </c>
      <c r="K238" t="s">
        <v>75</v>
      </c>
      <c r="L238">
        <v>1339</v>
      </c>
      <c r="N238">
        <v>1007</v>
      </c>
      <c r="O238" t="s">
        <v>51</v>
      </c>
      <c r="P238" t="s">
        <v>51</v>
      </c>
      <c r="Q238">
        <v>1</v>
      </c>
      <c r="W238">
        <v>0</v>
      </c>
      <c r="X238">
        <v>-836286109</v>
      </c>
      <c r="Y238">
        <v>162</v>
      </c>
      <c r="AA238">
        <v>3910.72</v>
      </c>
      <c r="AB238">
        <v>0</v>
      </c>
      <c r="AC238">
        <v>0</v>
      </c>
      <c r="AD238">
        <v>0</v>
      </c>
      <c r="AE238">
        <v>631.54</v>
      </c>
      <c r="AF238">
        <v>0</v>
      </c>
      <c r="AG238">
        <v>0</v>
      </c>
      <c r="AH238">
        <v>0</v>
      </c>
      <c r="AI238">
        <v>6.18</v>
      </c>
      <c r="AJ238">
        <v>1</v>
      </c>
      <c r="AK238">
        <v>1</v>
      </c>
      <c r="AL238">
        <v>1</v>
      </c>
      <c r="AN238">
        <v>0</v>
      </c>
      <c r="AO238">
        <v>0</v>
      </c>
      <c r="AP238">
        <v>0</v>
      </c>
      <c r="AQ238">
        <v>0</v>
      </c>
      <c r="AR238">
        <v>0</v>
      </c>
      <c r="AS238" t="s">
        <v>3</v>
      </c>
      <c r="AT238">
        <v>162</v>
      </c>
      <c r="AU238" t="s">
        <v>3</v>
      </c>
      <c r="AV238">
        <v>0</v>
      </c>
      <c r="AW238">
        <v>1</v>
      </c>
      <c r="AX238">
        <v>-1</v>
      </c>
      <c r="AY238">
        <v>0</v>
      </c>
      <c r="AZ238">
        <v>0</v>
      </c>
      <c r="BA238" t="s">
        <v>3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Y238*Source!I237</f>
        <v>4.8599999999999994</v>
      </c>
      <c r="CY238">
        <f t="shared" si="45"/>
        <v>3910.72</v>
      </c>
      <c r="CZ238">
        <f t="shared" si="46"/>
        <v>631.54</v>
      </c>
      <c r="DA238">
        <f t="shared" si="47"/>
        <v>6.18</v>
      </c>
      <c r="DB238">
        <f t="shared" si="40"/>
        <v>102309.48</v>
      </c>
      <c r="DC238">
        <f t="shared" si="41"/>
        <v>0</v>
      </c>
    </row>
    <row r="239" spans="1:107" x14ac:dyDescent="0.2">
      <c r="A239">
        <f>ROW(Source!A237)</f>
        <v>237</v>
      </c>
      <c r="B239">
        <v>53286460</v>
      </c>
      <c r="C239">
        <v>53287372</v>
      </c>
      <c r="D239">
        <v>30595002</v>
      </c>
      <c r="E239">
        <v>1</v>
      </c>
      <c r="F239">
        <v>1</v>
      </c>
      <c r="G239">
        <v>30515945</v>
      </c>
      <c r="H239">
        <v>3</v>
      </c>
      <c r="I239" t="s">
        <v>543</v>
      </c>
      <c r="J239" t="s">
        <v>544</v>
      </c>
      <c r="K239" t="s">
        <v>545</v>
      </c>
      <c r="L239">
        <v>1327</v>
      </c>
      <c r="N239">
        <v>1005</v>
      </c>
      <c r="O239" t="s">
        <v>546</v>
      </c>
      <c r="P239" t="s">
        <v>546</v>
      </c>
      <c r="Q239">
        <v>1</v>
      </c>
      <c r="W239">
        <v>0</v>
      </c>
      <c r="X239">
        <v>-153668504</v>
      </c>
      <c r="Y239">
        <v>10.199999999999999</v>
      </c>
      <c r="AA239">
        <v>345.06</v>
      </c>
      <c r="AB239">
        <v>0</v>
      </c>
      <c r="AC239">
        <v>0</v>
      </c>
      <c r="AD239">
        <v>0</v>
      </c>
      <c r="AE239">
        <v>90.15</v>
      </c>
      <c r="AF239">
        <v>0</v>
      </c>
      <c r="AG239">
        <v>0</v>
      </c>
      <c r="AH239">
        <v>0</v>
      </c>
      <c r="AI239">
        <v>3.82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3</v>
      </c>
      <c r="AT239">
        <v>10.199999999999999</v>
      </c>
      <c r="AU239" t="s">
        <v>3</v>
      </c>
      <c r="AV239">
        <v>0</v>
      </c>
      <c r="AW239">
        <v>2</v>
      </c>
      <c r="AX239">
        <v>53287390</v>
      </c>
      <c r="AY239">
        <v>1</v>
      </c>
      <c r="AZ239">
        <v>0</v>
      </c>
      <c r="BA239">
        <v>230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Y239*Source!I237</f>
        <v>0.30599999999999999</v>
      </c>
      <c r="CY239">
        <f t="shared" si="45"/>
        <v>345.06</v>
      </c>
      <c r="CZ239">
        <f t="shared" si="46"/>
        <v>90.15</v>
      </c>
      <c r="DA239">
        <f t="shared" si="47"/>
        <v>3.82</v>
      </c>
      <c r="DB239">
        <f t="shared" si="40"/>
        <v>919.53</v>
      </c>
      <c r="DC239">
        <f t="shared" si="41"/>
        <v>0</v>
      </c>
    </row>
    <row r="240" spans="1:107" x14ac:dyDescent="0.2">
      <c r="A240">
        <f>ROW(Source!A237)</f>
        <v>237</v>
      </c>
      <c r="B240">
        <v>53286460</v>
      </c>
      <c r="C240">
        <v>53287372</v>
      </c>
      <c r="D240">
        <v>30541208</v>
      </c>
      <c r="E240">
        <v>30515945</v>
      </c>
      <c r="F240">
        <v>1</v>
      </c>
      <c r="G240">
        <v>30515945</v>
      </c>
      <c r="H240">
        <v>3</v>
      </c>
      <c r="I240" t="s">
        <v>547</v>
      </c>
      <c r="J240" t="s">
        <v>3</v>
      </c>
      <c r="K240" t="s">
        <v>548</v>
      </c>
      <c r="L240">
        <v>1344</v>
      </c>
      <c r="N240">
        <v>1008</v>
      </c>
      <c r="O240" t="s">
        <v>485</v>
      </c>
      <c r="P240" t="s">
        <v>485</v>
      </c>
      <c r="Q240">
        <v>1</v>
      </c>
      <c r="W240">
        <v>0</v>
      </c>
      <c r="X240">
        <v>-94250534</v>
      </c>
      <c r="Y240">
        <v>49.28</v>
      </c>
      <c r="AA240">
        <v>1</v>
      </c>
      <c r="AB240">
        <v>0</v>
      </c>
      <c r="AC240">
        <v>0</v>
      </c>
      <c r="AD240">
        <v>0</v>
      </c>
      <c r="AE240">
        <v>1</v>
      </c>
      <c r="AF240">
        <v>0</v>
      </c>
      <c r="AG240">
        <v>0</v>
      </c>
      <c r="AH240">
        <v>0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3</v>
      </c>
      <c r="AT240">
        <v>49.28</v>
      </c>
      <c r="AU240" t="s">
        <v>3</v>
      </c>
      <c r="AV240">
        <v>0</v>
      </c>
      <c r="AW240">
        <v>2</v>
      </c>
      <c r="AX240">
        <v>53287392</v>
      </c>
      <c r="AY240">
        <v>1</v>
      </c>
      <c r="AZ240">
        <v>0</v>
      </c>
      <c r="BA240">
        <v>232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Y240*Source!I237</f>
        <v>1.4783999999999999</v>
      </c>
      <c r="CY240">
        <f t="shared" si="45"/>
        <v>1</v>
      </c>
      <c r="CZ240">
        <f t="shared" si="46"/>
        <v>1</v>
      </c>
      <c r="DA240">
        <f t="shared" si="47"/>
        <v>1</v>
      </c>
      <c r="DB240">
        <f t="shared" si="40"/>
        <v>49.28</v>
      </c>
      <c r="DC240">
        <f t="shared" si="41"/>
        <v>0</v>
      </c>
    </row>
    <row r="241" spans="1:107" x14ac:dyDescent="0.2">
      <c r="A241">
        <f>ROW(Source!A240)</f>
        <v>240</v>
      </c>
      <c r="B241">
        <v>53286459</v>
      </c>
      <c r="C241">
        <v>53287394</v>
      </c>
      <c r="D241">
        <v>30515951</v>
      </c>
      <c r="E241">
        <v>30515945</v>
      </c>
      <c r="F241">
        <v>1</v>
      </c>
      <c r="G241">
        <v>30515945</v>
      </c>
      <c r="H241">
        <v>1</v>
      </c>
      <c r="I241" t="s">
        <v>470</v>
      </c>
      <c r="J241" t="s">
        <v>3</v>
      </c>
      <c r="K241" t="s">
        <v>471</v>
      </c>
      <c r="L241">
        <v>1191</v>
      </c>
      <c r="N241">
        <v>1013</v>
      </c>
      <c r="O241" t="s">
        <v>472</v>
      </c>
      <c r="P241" t="s">
        <v>472</v>
      </c>
      <c r="Q241">
        <v>1</v>
      </c>
      <c r="W241">
        <v>0</v>
      </c>
      <c r="X241">
        <v>476480486</v>
      </c>
      <c r="Y241">
        <v>46.53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1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1</v>
      </c>
      <c r="AQ241">
        <v>0</v>
      </c>
      <c r="AR241">
        <v>0</v>
      </c>
      <c r="AS241" t="s">
        <v>3</v>
      </c>
      <c r="AT241">
        <v>5.17</v>
      </c>
      <c r="AU241" t="s">
        <v>110</v>
      </c>
      <c r="AV241">
        <v>1</v>
      </c>
      <c r="AW241">
        <v>2</v>
      </c>
      <c r="AX241">
        <v>53287398</v>
      </c>
      <c r="AY241">
        <v>1</v>
      </c>
      <c r="AZ241">
        <v>0</v>
      </c>
      <c r="BA241">
        <v>233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Y241*Source!I240</f>
        <v>-1.3958999999999999</v>
      </c>
      <c r="CY241">
        <f>AD241</f>
        <v>0</v>
      </c>
      <c r="CZ241">
        <f>AH241</f>
        <v>0</v>
      </c>
      <c r="DA241">
        <f>AL241</f>
        <v>1</v>
      </c>
      <c r="DB241">
        <f t="shared" ref="DB241:DB246" si="48">ROUND((ROUND(AT241*CZ241,2)*9),6)</f>
        <v>0</v>
      </c>
      <c r="DC241">
        <f t="shared" ref="DC241:DC246" si="49">ROUND((ROUND(AT241*AG241,2)*9),6)</f>
        <v>0</v>
      </c>
    </row>
    <row r="242" spans="1:107" x14ac:dyDescent="0.2">
      <c r="A242">
        <f>ROW(Source!A240)</f>
        <v>240</v>
      </c>
      <c r="B242">
        <v>53286459</v>
      </c>
      <c r="C242">
        <v>53287394</v>
      </c>
      <c r="D242">
        <v>30589582</v>
      </c>
      <c r="E242">
        <v>1</v>
      </c>
      <c r="F242">
        <v>1</v>
      </c>
      <c r="G242">
        <v>30515945</v>
      </c>
      <c r="H242">
        <v>3</v>
      </c>
      <c r="I242" t="s">
        <v>74</v>
      </c>
      <c r="J242" t="s">
        <v>76</v>
      </c>
      <c r="K242" t="s">
        <v>75</v>
      </c>
      <c r="L242">
        <v>1339</v>
      </c>
      <c r="N242">
        <v>1007</v>
      </c>
      <c r="O242" t="s">
        <v>51</v>
      </c>
      <c r="P242" t="s">
        <v>51</v>
      </c>
      <c r="Q242">
        <v>1</v>
      </c>
      <c r="W242">
        <v>0</v>
      </c>
      <c r="X242">
        <v>-836286109</v>
      </c>
      <c r="Y242">
        <v>91.8</v>
      </c>
      <c r="AA242">
        <v>631.54</v>
      </c>
      <c r="AB242">
        <v>0</v>
      </c>
      <c r="AC242">
        <v>0</v>
      </c>
      <c r="AD242">
        <v>0</v>
      </c>
      <c r="AE242">
        <v>631.54</v>
      </c>
      <c r="AF242">
        <v>0</v>
      </c>
      <c r="AG242">
        <v>0</v>
      </c>
      <c r="AH242">
        <v>0</v>
      </c>
      <c r="AI242">
        <v>1</v>
      </c>
      <c r="AJ242">
        <v>1</v>
      </c>
      <c r="AK242">
        <v>1</v>
      </c>
      <c r="AL242">
        <v>1</v>
      </c>
      <c r="AN242">
        <v>0</v>
      </c>
      <c r="AO242">
        <v>0</v>
      </c>
      <c r="AP242">
        <v>1</v>
      </c>
      <c r="AQ242">
        <v>0</v>
      </c>
      <c r="AR242">
        <v>0</v>
      </c>
      <c r="AS242" t="s">
        <v>3</v>
      </c>
      <c r="AT242">
        <v>10.199999999999999</v>
      </c>
      <c r="AU242" t="s">
        <v>110</v>
      </c>
      <c r="AV242">
        <v>0</v>
      </c>
      <c r="AW242">
        <v>1</v>
      </c>
      <c r="AX242">
        <v>-1</v>
      </c>
      <c r="AY242">
        <v>0</v>
      </c>
      <c r="AZ242">
        <v>0</v>
      </c>
      <c r="BA242" t="s">
        <v>3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Y242*Source!I240</f>
        <v>-2.754</v>
      </c>
      <c r="CY242">
        <f>AA242</f>
        <v>631.54</v>
      </c>
      <c r="CZ242">
        <f>AE242</f>
        <v>631.54</v>
      </c>
      <c r="DA242">
        <f>AI242</f>
        <v>1</v>
      </c>
      <c r="DB242">
        <f t="shared" si="48"/>
        <v>57975.39</v>
      </c>
      <c r="DC242">
        <f t="shared" si="49"/>
        <v>0</v>
      </c>
    </row>
    <row r="243" spans="1:107" x14ac:dyDescent="0.2">
      <c r="A243">
        <f>ROW(Source!A240)</f>
        <v>240</v>
      </c>
      <c r="B243">
        <v>53286459</v>
      </c>
      <c r="C243">
        <v>53287394</v>
      </c>
      <c r="D243">
        <v>30595002</v>
      </c>
      <c r="E243">
        <v>1</v>
      </c>
      <c r="F243">
        <v>1</v>
      </c>
      <c r="G243">
        <v>30515945</v>
      </c>
      <c r="H243">
        <v>3</v>
      </c>
      <c r="I243" t="s">
        <v>543</v>
      </c>
      <c r="J243" t="s">
        <v>544</v>
      </c>
      <c r="K243" t="s">
        <v>545</v>
      </c>
      <c r="L243">
        <v>1327</v>
      </c>
      <c r="N243">
        <v>1005</v>
      </c>
      <c r="O243" t="s">
        <v>546</v>
      </c>
      <c r="P243" t="s">
        <v>546</v>
      </c>
      <c r="Q243">
        <v>1</v>
      </c>
      <c r="W243">
        <v>0</v>
      </c>
      <c r="X243">
        <v>-153668504</v>
      </c>
      <c r="Y243">
        <v>5.8500000000000005</v>
      </c>
      <c r="AA243">
        <v>90.15</v>
      </c>
      <c r="AB243">
        <v>0</v>
      </c>
      <c r="AC243">
        <v>0</v>
      </c>
      <c r="AD243">
        <v>0</v>
      </c>
      <c r="AE243">
        <v>90.15</v>
      </c>
      <c r="AF243">
        <v>0</v>
      </c>
      <c r="AG243">
        <v>0</v>
      </c>
      <c r="AH243">
        <v>0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1</v>
      </c>
      <c r="AQ243">
        <v>0</v>
      </c>
      <c r="AR243">
        <v>0</v>
      </c>
      <c r="AS243" t="s">
        <v>3</v>
      </c>
      <c r="AT243">
        <v>0.65</v>
      </c>
      <c r="AU243" t="s">
        <v>110</v>
      </c>
      <c r="AV243">
        <v>0</v>
      </c>
      <c r="AW243">
        <v>2</v>
      </c>
      <c r="AX243">
        <v>53287399</v>
      </c>
      <c r="AY243">
        <v>1</v>
      </c>
      <c r="AZ243">
        <v>0</v>
      </c>
      <c r="BA243">
        <v>234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Y243*Source!I240</f>
        <v>-0.17550000000000002</v>
      </c>
      <c r="CY243">
        <f>AA243</f>
        <v>90.15</v>
      </c>
      <c r="CZ243">
        <f>AE243</f>
        <v>90.15</v>
      </c>
      <c r="DA243">
        <f>AI243</f>
        <v>1</v>
      </c>
      <c r="DB243">
        <f t="shared" si="48"/>
        <v>527.4</v>
      </c>
      <c r="DC243">
        <f t="shared" si="49"/>
        <v>0</v>
      </c>
    </row>
    <row r="244" spans="1:107" x14ac:dyDescent="0.2">
      <c r="A244">
        <f>ROW(Source!A241)</f>
        <v>241</v>
      </c>
      <c r="B244">
        <v>53286460</v>
      </c>
      <c r="C244">
        <v>53287394</v>
      </c>
      <c r="D244">
        <v>30515951</v>
      </c>
      <c r="E244">
        <v>30515945</v>
      </c>
      <c r="F244">
        <v>1</v>
      </c>
      <c r="G244">
        <v>30515945</v>
      </c>
      <c r="H244">
        <v>1</v>
      </c>
      <c r="I244" t="s">
        <v>470</v>
      </c>
      <c r="J244" t="s">
        <v>3</v>
      </c>
      <c r="K244" t="s">
        <v>471</v>
      </c>
      <c r="L244">
        <v>1191</v>
      </c>
      <c r="N244">
        <v>1013</v>
      </c>
      <c r="O244" t="s">
        <v>472</v>
      </c>
      <c r="P244" t="s">
        <v>472</v>
      </c>
      <c r="Q244">
        <v>1</v>
      </c>
      <c r="W244">
        <v>0</v>
      </c>
      <c r="X244">
        <v>476480486</v>
      </c>
      <c r="Y244">
        <v>46.53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1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1</v>
      </c>
      <c r="AQ244">
        <v>0</v>
      </c>
      <c r="AR244">
        <v>0</v>
      </c>
      <c r="AS244" t="s">
        <v>3</v>
      </c>
      <c r="AT244">
        <v>5.17</v>
      </c>
      <c r="AU244" t="s">
        <v>110</v>
      </c>
      <c r="AV244">
        <v>1</v>
      </c>
      <c r="AW244">
        <v>2</v>
      </c>
      <c r="AX244">
        <v>53287398</v>
      </c>
      <c r="AY244">
        <v>1</v>
      </c>
      <c r="AZ244">
        <v>0</v>
      </c>
      <c r="BA244">
        <v>236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Y244*Source!I241</f>
        <v>-1.3958999999999999</v>
      </c>
      <c r="CY244">
        <f>AD244</f>
        <v>0</v>
      </c>
      <c r="CZ244">
        <f>AH244</f>
        <v>0</v>
      </c>
      <c r="DA244">
        <f>AL244</f>
        <v>1</v>
      </c>
      <c r="DB244">
        <f t="shared" si="48"/>
        <v>0</v>
      </c>
      <c r="DC244">
        <f t="shared" si="49"/>
        <v>0</v>
      </c>
    </row>
    <row r="245" spans="1:107" x14ac:dyDescent="0.2">
      <c r="A245">
        <f>ROW(Source!A241)</f>
        <v>241</v>
      </c>
      <c r="B245">
        <v>53286460</v>
      </c>
      <c r="C245">
        <v>53287394</v>
      </c>
      <c r="D245">
        <v>30589582</v>
      </c>
      <c r="E245">
        <v>1</v>
      </c>
      <c r="F245">
        <v>1</v>
      </c>
      <c r="G245">
        <v>30515945</v>
      </c>
      <c r="H245">
        <v>3</v>
      </c>
      <c r="I245" t="s">
        <v>74</v>
      </c>
      <c r="J245" t="s">
        <v>76</v>
      </c>
      <c r="K245" t="s">
        <v>75</v>
      </c>
      <c r="L245">
        <v>1339</v>
      </c>
      <c r="N245">
        <v>1007</v>
      </c>
      <c r="O245" t="s">
        <v>51</v>
      </c>
      <c r="P245" t="s">
        <v>51</v>
      </c>
      <c r="Q245">
        <v>1</v>
      </c>
      <c r="W245">
        <v>0</v>
      </c>
      <c r="X245">
        <v>-836286109</v>
      </c>
      <c r="Y245">
        <v>91.8</v>
      </c>
      <c r="AA245">
        <v>3910.72</v>
      </c>
      <c r="AB245">
        <v>0</v>
      </c>
      <c r="AC245">
        <v>0</v>
      </c>
      <c r="AD245">
        <v>0</v>
      </c>
      <c r="AE245">
        <v>631.54</v>
      </c>
      <c r="AF245">
        <v>0</v>
      </c>
      <c r="AG245">
        <v>0</v>
      </c>
      <c r="AH245">
        <v>0</v>
      </c>
      <c r="AI245">
        <v>6.18</v>
      </c>
      <c r="AJ245">
        <v>1</v>
      </c>
      <c r="AK245">
        <v>1</v>
      </c>
      <c r="AL245">
        <v>1</v>
      </c>
      <c r="AN245">
        <v>0</v>
      </c>
      <c r="AO245">
        <v>0</v>
      </c>
      <c r="AP245">
        <v>1</v>
      </c>
      <c r="AQ245">
        <v>0</v>
      </c>
      <c r="AR245">
        <v>0</v>
      </c>
      <c r="AS245" t="s">
        <v>3</v>
      </c>
      <c r="AT245">
        <v>10.199999999999999</v>
      </c>
      <c r="AU245" t="s">
        <v>110</v>
      </c>
      <c r="AV245">
        <v>0</v>
      </c>
      <c r="AW245">
        <v>1</v>
      </c>
      <c r="AX245">
        <v>-1</v>
      </c>
      <c r="AY245">
        <v>0</v>
      </c>
      <c r="AZ245">
        <v>0</v>
      </c>
      <c r="BA245" t="s">
        <v>3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Y245*Source!I241</f>
        <v>-2.754</v>
      </c>
      <c r="CY245">
        <f>AA245</f>
        <v>3910.72</v>
      </c>
      <c r="CZ245">
        <f>AE245</f>
        <v>631.54</v>
      </c>
      <c r="DA245">
        <f>AI245</f>
        <v>6.18</v>
      </c>
      <c r="DB245">
        <f t="shared" si="48"/>
        <v>57975.39</v>
      </c>
      <c r="DC245">
        <f t="shared" si="49"/>
        <v>0</v>
      </c>
    </row>
    <row r="246" spans="1:107" x14ac:dyDescent="0.2">
      <c r="A246">
        <f>ROW(Source!A241)</f>
        <v>241</v>
      </c>
      <c r="B246">
        <v>53286460</v>
      </c>
      <c r="C246">
        <v>53287394</v>
      </c>
      <c r="D246">
        <v>30595002</v>
      </c>
      <c r="E246">
        <v>1</v>
      </c>
      <c r="F246">
        <v>1</v>
      </c>
      <c r="G246">
        <v>30515945</v>
      </c>
      <c r="H246">
        <v>3</v>
      </c>
      <c r="I246" t="s">
        <v>543</v>
      </c>
      <c r="J246" t="s">
        <v>544</v>
      </c>
      <c r="K246" t="s">
        <v>545</v>
      </c>
      <c r="L246">
        <v>1327</v>
      </c>
      <c r="N246">
        <v>1005</v>
      </c>
      <c r="O246" t="s">
        <v>546</v>
      </c>
      <c r="P246" t="s">
        <v>546</v>
      </c>
      <c r="Q246">
        <v>1</v>
      </c>
      <c r="W246">
        <v>0</v>
      </c>
      <c r="X246">
        <v>-153668504</v>
      </c>
      <c r="Y246">
        <v>5.8500000000000005</v>
      </c>
      <c r="AA246">
        <v>345.06</v>
      </c>
      <c r="AB246">
        <v>0</v>
      </c>
      <c r="AC246">
        <v>0</v>
      </c>
      <c r="AD246">
        <v>0</v>
      </c>
      <c r="AE246">
        <v>90.15</v>
      </c>
      <c r="AF246">
        <v>0</v>
      </c>
      <c r="AG246">
        <v>0</v>
      </c>
      <c r="AH246">
        <v>0</v>
      </c>
      <c r="AI246">
        <v>3.82</v>
      </c>
      <c r="AJ246">
        <v>1</v>
      </c>
      <c r="AK246">
        <v>1</v>
      </c>
      <c r="AL246">
        <v>1</v>
      </c>
      <c r="AN246">
        <v>0</v>
      </c>
      <c r="AO246">
        <v>1</v>
      </c>
      <c r="AP246">
        <v>1</v>
      </c>
      <c r="AQ246">
        <v>0</v>
      </c>
      <c r="AR246">
        <v>0</v>
      </c>
      <c r="AS246" t="s">
        <v>3</v>
      </c>
      <c r="AT246">
        <v>0.65</v>
      </c>
      <c r="AU246" t="s">
        <v>110</v>
      </c>
      <c r="AV246">
        <v>0</v>
      </c>
      <c r="AW246">
        <v>2</v>
      </c>
      <c r="AX246">
        <v>53287399</v>
      </c>
      <c r="AY246">
        <v>1</v>
      </c>
      <c r="AZ246">
        <v>0</v>
      </c>
      <c r="BA246">
        <v>237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Y246*Source!I241</f>
        <v>-0.17550000000000002</v>
      </c>
      <c r="CY246">
        <f>AA246</f>
        <v>345.06</v>
      </c>
      <c r="CZ246">
        <f>AE246</f>
        <v>90.15</v>
      </c>
      <c r="DA246">
        <f>AI246</f>
        <v>3.82</v>
      </c>
      <c r="DB246">
        <f t="shared" si="48"/>
        <v>527.4</v>
      </c>
      <c r="DC246">
        <f t="shared" si="49"/>
        <v>0</v>
      </c>
    </row>
    <row r="247" spans="1:107" x14ac:dyDescent="0.2">
      <c r="A247">
        <f>ROW(Source!A244)</f>
        <v>244</v>
      </c>
      <c r="B247">
        <v>53286459</v>
      </c>
      <c r="C247">
        <v>53287402</v>
      </c>
      <c r="D247">
        <v>30515951</v>
      </c>
      <c r="E247">
        <v>30515945</v>
      </c>
      <c r="F247">
        <v>1</v>
      </c>
      <c r="G247">
        <v>30515945</v>
      </c>
      <c r="H247">
        <v>1</v>
      </c>
      <c r="I247" t="s">
        <v>470</v>
      </c>
      <c r="J247" t="s">
        <v>3</v>
      </c>
      <c r="K247" t="s">
        <v>471</v>
      </c>
      <c r="L247">
        <v>1191</v>
      </c>
      <c r="N247">
        <v>1013</v>
      </c>
      <c r="O247" t="s">
        <v>472</v>
      </c>
      <c r="P247" t="s">
        <v>472</v>
      </c>
      <c r="Q247">
        <v>1</v>
      </c>
      <c r="W247">
        <v>0</v>
      </c>
      <c r="X247">
        <v>476480486</v>
      </c>
      <c r="Y247">
        <v>11.8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1</v>
      </c>
      <c r="AJ247">
        <v>1</v>
      </c>
      <c r="AK247">
        <v>1</v>
      </c>
      <c r="AL247">
        <v>1</v>
      </c>
      <c r="AN247">
        <v>0</v>
      </c>
      <c r="AO247">
        <v>1</v>
      </c>
      <c r="AP247">
        <v>0</v>
      </c>
      <c r="AQ247">
        <v>0</v>
      </c>
      <c r="AR247">
        <v>0</v>
      </c>
      <c r="AS247" t="s">
        <v>3</v>
      </c>
      <c r="AT247">
        <v>11.8</v>
      </c>
      <c r="AU247" t="s">
        <v>3</v>
      </c>
      <c r="AV247">
        <v>1</v>
      </c>
      <c r="AW247">
        <v>2</v>
      </c>
      <c r="AX247">
        <v>53287409</v>
      </c>
      <c r="AY247">
        <v>1</v>
      </c>
      <c r="AZ247">
        <v>0</v>
      </c>
      <c r="BA247">
        <v>239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Y247*Source!I244</f>
        <v>3.54</v>
      </c>
      <c r="CY247">
        <f>AD247</f>
        <v>0</v>
      </c>
      <c r="CZ247">
        <f>AH247</f>
        <v>0</v>
      </c>
      <c r="DA247">
        <f>AL247</f>
        <v>1</v>
      </c>
      <c r="DB247">
        <f t="shared" ref="DB247:DB284" si="50">ROUND(ROUND(AT247*CZ247,2),6)</f>
        <v>0</v>
      </c>
      <c r="DC247">
        <f t="shared" ref="DC247:DC284" si="51">ROUND(ROUND(AT247*AG247,2),6)</f>
        <v>0</v>
      </c>
    </row>
    <row r="248" spans="1:107" x14ac:dyDescent="0.2">
      <c r="A248">
        <f>ROW(Source!A244)</f>
        <v>244</v>
      </c>
      <c r="B248">
        <v>53286459</v>
      </c>
      <c r="C248">
        <v>53287402</v>
      </c>
      <c r="D248">
        <v>30595487</v>
      </c>
      <c r="E248">
        <v>1</v>
      </c>
      <c r="F248">
        <v>1</v>
      </c>
      <c r="G248">
        <v>30515945</v>
      </c>
      <c r="H248">
        <v>2</v>
      </c>
      <c r="I248" t="s">
        <v>572</v>
      </c>
      <c r="J248" t="s">
        <v>573</v>
      </c>
      <c r="K248" t="s">
        <v>574</v>
      </c>
      <c r="L248">
        <v>1367</v>
      </c>
      <c r="N248">
        <v>1011</v>
      </c>
      <c r="O248" t="s">
        <v>476</v>
      </c>
      <c r="P248" t="s">
        <v>476</v>
      </c>
      <c r="Q248">
        <v>1</v>
      </c>
      <c r="W248">
        <v>0</v>
      </c>
      <c r="X248">
        <v>-1080015796</v>
      </c>
      <c r="Y248">
        <v>0.37</v>
      </c>
      <c r="AA248">
        <v>0</v>
      </c>
      <c r="AB248">
        <v>78.62</v>
      </c>
      <c r="AC248">
        <v>23.17</v>
      </c>
      <c r="AD248">
        <v>0</v>
      </c>
      <c r="AE248">
        <v>0</v>
      </c>
      <c r="AF248">
        <v>78.62</v>
      </c>
      <c r="AG248">
        <v>23.17</v>
      </c>
      <c r="AH248">
        <v>0</v>
      </c>
      <c r="AI248">
        <v>1</v>
      </c>
      <c r="AJ248">
        <v>1</v>
      </c>
      <c r="AK248">
        <v>1</v>
      </c>
      <c r="AL248">
        <v>1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3</v>
      </c>
      <c r="AT248">
        <v>0.37</v>
      </c>
      <c r="AU248" t="s">
        <v>3</v>
      </c>
      <c r="AV248">
        <v>0</v>
      </c>
      <c r="AW248">
        <v>2</v>
      </c>
      <c r="AX248">
        <v>53287410</v>
      </c>
      <c r="AY248">
        <v>1</v>
      </c>
      <c r="AZ248">
        <v>0</v>
      </c>
      <c r="BA248">
        <v>240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Y248*Source!I244</f>
        <v>0.111</v>
      </c>
      <c r="CY248">
        <f>AB248</f>
        <v>78.62</v>
      </c>
      <c r="CZ248">
        <f>AF248</f>
        <v>78.62</v>
      </c>
      <c r="DA248">
        <f>AJ248</f>
        <v>1</v>
      </c>
      <c r="DB248">
        <f t="shared" si="50"/>
        <v>29.09</v>
      </c>
      <c r="DC248">
        <f t="shared" si="51"/>
        <v>8.57</v>
      </c>
    </row>
    <row r="249" spans="1:107" x14ac:dyDescent="0.2">
      <c r="A249">
        <f>ROW(Source!A244)</f>
        <v>244</v>
      </c>
      <c r="B249">
        <v>53286459</v>
      </c>
      <c r="C249">
        <v>53287402</v>
      </c>
      <c r="D249">
        <v>30595488</v>
      </c>
      <c r="E249">
        <v>1</v>
      </c>
      <c r="F249">
        <v>1</v>
      </c>
      <c r="G249">
        <v>30515945</v>
      </c>
      <c r="H249">
        <v>2</v>
      </c>
      <c r="I249" t="s">
        <v>575</v>
      </c>
      <c r="J249" t="s">
        <v>576</v>
      </c>
      <c r="K249" t="s">
        <v>577</v>
      </c>
      <c r="L249">
        <v>1367</v>
      </c>
      <c r="N249">
        <v>1011</v>
      </c>
      <c r="O249" t="s">
        <v>476</v>
      </c>
      <c r="P249" t="s">
        <v>476</v>
      </c>
      <c r="Q249">
        <v>1</v>
      </c>
      <c r="W249">
        <v>0</v>
      </c>
      <c r="X249">
        <v>-1232682525</v>
      </c>
      <c r="Y249">
        <v>1.1100000000000001</v>
      </c>
      <c r="AA249">
        <v>0</v>
      </c>
      <c r="AB249">
        <v>79.97</v>
      </c>
      <c r="AC249">
        <v>23.17</v>
      </c>
      <c r="AD249">
        <v>0</v>
      </c>
      <c r="AE249">
        <v>0</v>
      </c>
      <c r="AF249">
        <v>79.97</v>
      </c>
      <c r="AG249">
        <v>23.17</v>
      </c>
      <c r="AH249">
        <v>0</v>
      </c>
      <c r="AI249">
        <v>1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0</v>
      </c>
      <c r="AQ249">
        <v>0</v>
      </c>
      <c r="AR249">
        <v>0</v>
      </c>
      <c r="AS249" t="s">
        <v>3</v>
      </c>
      <c r="AT249">
        <v>1.1100000000000001</v>
      </c>
      <c r="AU249" t="s">
        <v>3</v>
      </c>
      <c r="AV249">
        <v>0</v>
      </c>
      <c r="AW249">
        <v>2</v>
      </c>
      <c r="AX249">
        <v>53287411</v>
      </c>
      <c r="AY249">
        <v>1</v>
      </c>
      <c r="AZ249">
        <v>0</v>
      </c>
      <c r="BA249">
        <v>241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Y249*Source!I244</f>
        <v>0.33300000000000002</v>
      </c>
      <c r="CY249">
        <f>AB249</f>
        <v>79.97</v>
      </c>
      <c r="CZ249">
        <f>AF249</f>
        <v>79.97</v>
      </c>
      <c r="DA249">
        <f>AJ249</f>
        <v>1</v>
      </c>
      <c r="DB249">
        <f t="shared" si="50"/>
        <v>88.77</v>
      </c>
      <c r="DC249">
        <f t="shared" si="51"/>
        <v>25.72</v>
      </c>
    </row>
    <row r="250" spans="1:107" x14ac:dyDescent="0.2">
      <c r="A250">
        <f>ROW(Source!A244)</f>
        <v>244</v>
      </c>
      <c r="B250">
        <v>53286459</v>
      </c>
      <c r="C250">
        <v>53287402</v>
      </c>
      <c r="D250">
        <v>30516999</v>
      </c>
      <c r="E250">
        <v>30515945</v>
      </c>
      <c r="F250">
        <v>1</v>
      </c>
      <c r="G250">
        <v>30515945</v>
      </c>
      <c r="H250">
        <v>2</v>
      </c>
      <c r="I250" t="s">
        <v>483</v>
      </c>
      <c r="J250" t="s">
        <v>3</v>
      </c>
      <c r="K250" t="s">
        <v>484</v>
      </c>
      <c r="L250">
        <v>1344</v>
      </c>
      <c r="N250">
        <v>1008</v>
      </c>
      <c r="O250" t="s">
        <v>485</v>
      </c>
      <c r="P250" t="s">
        <v>485</v>
      </c>
      <c r="Q250">
        <v>1</v>
      </c>
      <c r="W250">
        <v>0</v>
      </c>
      <c r="X250">
        <v>-1180195794</v>
      </c>
      <c r="Y250">
        <v>5.42</v>
      </c>
      <c r="AA250">
        <v>0</v>
      </c>
      <c r="AB250">
        <v>1</v>
      </c>
      <c r="AC250">
        <v>0</v>
      </c>
      <c r="AD250">
        <v>0</v>
      </c>
      <c r="AE250">
        <v>0</v>
      </c>
      <c r="AF250">
        <v>1</v>
      </c>
      <c r="AG250">
        <v>0</v>
      </c>
      <c r="AH250">
        <v>0</v>
      </c>
      <c r="AI250">
        <v>1</v>
      </c>
      <c r="AJ250">
        <v>1</v>
      </c>
      <c r="AK250">
        <v>1</v>
      </c>
      <c r="AL250">
        <v>1</v>
      </c>
      <c r="AN250">
        <v>0</v>
      </c>
      <c r="AO250">
        <v>1</v>
      </c>
      <c r="AP250">
        <v>0</v>
      </c>
      <c r="AQ250">
        <v>0</v>
      </c>
      <c r="AR250">
        <v>0</v>
      </c>
      <c r="AS250" t="s">
        <v>3</v>
      </c>
      <c r="AT250">
        <v>5.42</v>
      </c>
      <c r="AU250" t="s">
        <v>3</v>
      </c>
      <c r="AV250">
        <v>0</v>
      </c>
      <c r="AW250">
        <v>2</v>
      </c>
      <c r="AX250">
        <v>53287412</v>
      </c>
      <c r="AY250">
        <v>1</v>
      </c>
      <c r="AZ250">
        <v>0</v>
      </c>
      <c r="BA250">
        <v>242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Y250*Source!I244</f>
        <v>1.6259999999999999</v>
      </c>
      <c r="CY250">
        <f>AB250</f>
        <v>1</v>
      </c>
      <c r="CZ250">
        <f>AF250</f>
        <v>1</v>
      </c>
      <c r="DA250">
        <f>AJ250</f>
        <v>1</v>
      </c>
      <c r="DB250">
        <f t="shared" si="50"/>
        <v>5.42</v>
      </c>
      <c r="DC250">
        <f t="shared" si="51"/>
        <v>0</v>
      </c>
    </row>
    <row r="251" spans="1:107" x14ac:dyDescent="0.2">
      <c r="A251">
        <f>ROW(Source!A244)</f>
        <v>244</v>
      </c>
      <c r="B251">
        <v>53286459</v>
      </c>
      <c r="C251">
        <v>53287402</v>
      </c>
      <c r="D251">
        <v>30589866</v>
      </c>
      <c r="E251">
        <v>1</v>
      </c>
      <c r="F251">
        <v>1</v>
      </c>
      <c r="G251">
        <v>30515945</v>
      </c>
      <c r="H251">
        <v>3</v>
      </c>
      <c r="I251" t="s">
        <v>329</v>
      </c>
      <c r="J251" t="s">
        <v>331</v>
      </c>
      <c r="K251" t="s">
        <v>330</v>
      </c>
      <c r="L251">
        <v>1348</v>
      </c>
      <c r="N251">
        <v>1009</v>
      </c>
      <c r="O251" t="s">
        <v>122</v>
      </c>
      <c r="P251" t="s">
        <v>122</v>
      </c>
      <c r="Q251">
        <v>1000</v>
      </c>
      <c r="W251">
        <v>0</v>
      </c>
      <c r="X251">
        <v>305310980</v>
      </c>
      <c r="Y251">
        <v>14.5</v>
      </c>
      <c r="AA251">
        <v>307.88</v>
      </c>
      <c r="AB251">
        <v>0</v>
      </c>
      <c r="AC251">
        <v>0</v>
      </c>
      <c r="AD251">
        <v>0</v>
      </c>
      <c r="AE251">
        <v>307.88</v>
      </c>
      <c r="AF251">
        <v>0</v>
      </c>
      <c r="AG251">
        <v>0</v>
      </c>
      <c r="AH251">
        <v>0</v>
      </c>
      <c r="AI251">
        <v>1</v>
      </c>
      <c r="AJ251">
        <v>1</v>
      </c>
      <c r="AK251">
        <v>1</v>
      </c>
      <c r="AL251">
        <v>1</v>
      </c>
      <c r="AN251">
        <v>0</v>
      </c>
      <c r="AO251">
        <v>0</v>
      </c>
      <c r="AP251">
        <v>0</v>
      </c>
      <c r="AQ251">
        <v>0</v>
      </c>
      <c r="AR251">
        <v>0</v>
      </c>
      <c r="AS251" t="s">
        <v>3</v>
      </c>
      <c r="AT251">
        <v>14.5</v>
      </c>
      <c r="AU251" t="s">
        <v>3</v>
      </c>
      <c r="AV251">
        <v>0</v>
      </c>
      <c r="AW251">
        <v>1</v>
      </c>
      <c r="AX251">
        <v>-1</v>
      </c>
      <c r="AY251">
        <v>0</v>
      </c>
      <c r="AZ251">
        <v>0</v>
      </c>
      <c r="BA251" t="s">
        <v>3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Y251*Source!I244</f>
        <v>4.3499999999999996</v>
      </c>
      <c r="CY251">
        <f>AA251</f>
        <v>307.88</v>
      </c>
      <c r="CZ251">
        <f>AE251</f>
        <v>307.88</v>
      </c>
      <c r="DA251">
        <f>AI251</f>
        <v>1</v>
      </c>
      <c r="DB251">
        <f t="shared" si="50"/>
        <v>4464.26</v>
      </c>
      <c r="DC251">
        <f t="shared" si="51"/>
        <v>0</v>
      </c>
    </row>
    <row r="252" spans="1:107" x14ac:dyDescent="0.2">
      <c r="A252">
        <f>ROW(Source!A244)</f>
        <v>244</v>
      </c>
      <c r="B252">
        <v>53286459</v>
      </c>
      <c r="C252">
        <v>53287402</v>
      </c>
      <c r="D252">
        <v>30541208</v>
      </c>
      <c r="E252">
        <v>30515945</v>
      </c>
      <c r="F252">
        <v>1</v>
      </c>
      <c r="G252">
        <v>30515945</v>
      </c>
      <c r="H252">
        <v>3</v>
      </c>
      <c r="I252" t="s">
        <v>547</v>
      </c>
      <c r="J252" t="s">
        <v>3</v>
      </c>
      <c r="K252" t="s">
        <v>548</v>
      </c>
      <c r="L252">
        <v>1344</v>
      </c>
      <c r="N252">
        <v>1008</v>
      </c>
      <c r="O252" t="s">
        <v>485</v>
      </c>
      <c r="P252" t="s">
        <v>485</v>
      </c>
      <c r="Q252">
        <v>1</v>
      </c>
      <c r="W252">
        <v>0</v>
      </c>
      <c r="X252">
        <v>-94250534</v>
      </c>
      <c r="Y252">
        <v>14.5</v>
      </c>
      <c r="AA252">
        <v>1</v>
      </c>
      <c r="AB252">
        <v>0</v>
      </c>
      <c r="AC252">
        <v>0</v>
      </c>
      <c r="AD252">
        <v>0</v>
      </c>
      <c r="AE252">
        <v>1</v>
      </c>
      <c r="AF252">
        <v>0</v>
      </c>
      <c r="AG252">
        <v>0</v>
      </c>
      <c r="AH252">
        <v>0</v>
      </c>
      <c r="AI252">
        <v>1</v>
      </c>
      <c r="AJ252">
        <v>1</v>
      </c>
      <c r="AK252">
        <v>1</v>
      </c>
      <c r="AL252">
        <v>1</v>
      </c>
      <c r="AN252">
        <v>0</v>
      </c>
      <c r="AO252">
        <v>1</v>
      </c>
      <c r="AP252">
        <v>0</v>
      </c>
      <c r="AQ252">
        <v>0</v>
      </c>
      <c r="AR252">
        <v>0</v>
      </c>
      <c r="AS252" t="s">
        <v>3</v>
      </c>
      <c r="AT252">
        <v>14.5</v>
      </c>
      <c r="AU252" t="s">
        <v>3</v>
      </c>
      <c r="AV252">
        <v>0</v>
      </c>
      <c r="AW252">
        <v>2</v>
      </c>
      <c r="AX252">
        <v>53287414</v>
      </c>
      <c r="AY252">
        <v>1</v>
      </c>
      <c r="AZ252">
        <v>0</v>
      </c>
      <c r="BA252">
        <v>244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Y252*Source!I244</f>
        <v>4.3499999999999996</v>
      </c>
      <c r="CY252">
        <f>AA252</f>
        <v>1</v>
      </c>
      <c r="CZ252">
        <f>AE252</f>
        <v>1</v>
      </c>
      <c r="DA252">
        <f>AI252</f>
        <v>1</v>
      </c>
      <c r="DB252">
        <f t="shared" si="50"/>
        <v>14.5</v>
      </c>
      <c r="DC252">
        <f t="shared" si="51"/>
        <v>0</v>
      </c>
    </row>
    <row r="253" spans="1:107" x14ac:dyDescent="0.2">
      <c r="A253">
        <f>ROW(Source!A245)</f>
        <v>245</v>
      </c>
      <c r="B253">
        <v>53286460</v>
      </c>
      <c r="C253">
        <v>53287402</v>
      </c>
      <c r="D253">
        <v>30515951</v>
      </c>
      <c r="E253">
        <v>30515945</v>
      </c>
      <c r="F253">
        <v>1</v>
      </c>
      <c r="G253">
        <v>30515945</v>
      </c>
      <c r="H253">
        <v>1</v>
      </c>
      <c r="I253" t="s">
        <v>470</v>
      </c>
      <c r="J253" t="s">
        <v>3</v>
      </c>
      <c r="K253" t="s">
        <v>471</v>
      </c>
      <c r="L253">
        <v>1191</v>
      </c>
      <c r="N253">
        <v>1013</v>
      </c>
      <c r="O253" t="s">
        <v>472</v>
      </c>
      <c r="P253" t="s">
        <v>472</v>
      </c>
      <c r="Q253">
        <v>1</v>
      </c>
      <c r="W253">
        <v>0</v>
      </c>
      <c r="X253">
        <v>476480486</v>
      </c>
      <c r="Y253">
        <v>11.8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1</v>
      </c>
      <c r="AJ253">
        <v>1</v>
      </c>
      <c r="AK253">
        <v>1</v>
      </c>
      <c r="AL253">
        <v>1</v>
      </c>
      <c r="AN253">
        <v>0</v>
      </c>
      <c r="AO253">
        <v>1</v>
      </c>
      <c r="AP253">
        <v>0</v>
      </c>
      <c r="AQ253">
        <v>0</v>
      </c>
      <c r="AR253">
        <v>0</v>
      </c>
      <c r="AS253" t="s">
        <v>3</v>
      </c>
      <c r="AT253">
        <v>11.8</v>
      </c>
      <c r="AU253" t="s">
        <v>3</v>
      </c>
      <c r="AV253">
        <v>1</v>
      </c>
      <c r="AW253">
        <v>2</v>
      </c>
      <c r="AX253">
        <v>53287409</v>
      </c>
      <c r="AY253">
        <v>1</v>
      </c>
      <c r="AZ253">
        <v>0</v>
      </c>
      <c r="BA253">
        <v>245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Y253*Source!I245</f>
        <v>3.54</v>
      </c>
      <c r="CY253">
        <f>AD253</f>
        <v>0</v>
      </c>
      <c r="CZ253">
        <f>AH253</f>
        <v>0</v>
      </c>
      <c r="DA253">
        <f>AL253</f>
        <v>1</v>
      </c>
      <c r="DB253">
        <f t="shared" si="50"/>
        <v>0</v>
      </c>
      <c r="DC253">
        <f t="shared" si="51"/>
        <v>0</v>
      </c>
    </row>
    <row r="254" spans="1:107" x14ac:dyDescent="0.2">
      <c r="A254">
        <f>ROW(Source!A245)</f>
        <v>245</v>
      </c>
      <c r="B254">
        <v>53286460</v>
      </c>
      <c r="C254">
        <v>53287402</v>
      </c>
      <c r="D254">
        <v>30595487</v>
      </c>
      <c r="E254">
        <v>1</v>
      </c>
      <c r="F254">
        <v>1</v>
      </c>
      <c r="G254">
        <v>30515945</v>
      </c>
      <c r="H254">
        <v>2</v>
      </c>
      <c r="I254" t="s">
        <v>572</v>
      </c>
      <c r="J254" t="s">
        <v>573</v>
      </c>
      <c r="K254" t="s">
        <v>574</v>
      </c>
      <c r="L254">
        <v>1367</v>
      </c>
      <c r="N254">
        <v>1011</v>
      </c>
      <c r="O254" t="s">
        <v>476</v>
      </c>
      <c r="P254" t="s">
        <v>476</v>
      </c>
      <c r="Q254">
        <v>1</v>
      </c>
      <c r="W254">
        <v>0</v>
      </c>
      <c r="X254">
        <v>-1080015796</v>
      </c>
      <c r="Y254">
        <v>0.37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1</v>
      </c>
      <c r="AJ254">
        <v>10.79</v>
      </c>
      <c r="AK254">
        <v>24.82</v>
      </c>
      <c r="AL254">
        <v>1</v>
      </c>
      <c r="AN254">
        <v>0</v>
      </c>
      <c r="AO254">
        <v>1</v>
      </c>
      <c r="AP254">
        <v>0</v>
      </c>
      <c r="AQ254">
        <v>0</v>
      </c>
      <c r="AR254">
        <v>0</v>
      </c>
      <c r="AS254" t="s">
        <v>3</v>
      </c>
      <c r="AT254">
        <v>0.37</v>
      </c>
      <c r="AU254" t="s">
        <v>3</v>
      </c>
      <c r="AV254">
        <v>0</v>
      </c>
      <c r="AW254">
        <v>2</v>
      </c>
      <c r="AX254">
        <v>53287410</v>
      </c>
      <c r="AY254">
        <v>1</v>
      </c>
      <c r="AZ254">
        <v>0</v>
      </c>
      <c r="BA254">
        <v>246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Y254*Source!I245</f>
        <v>0.111</v>
      </c>
      <c r="CY254">
        <f>AB254</f>
        <v>0</v>
      </c>
      <c r="CZ254">
        <f>AF254</f>
        <v>0</v>
      </c>
      <c r="DA254">
        <f>AJ254</f>
        <v>10.79</v>
      </c>
      <c r="DB254">
        <f t="shared" si="50"/>
        <v>0</v>
      </c>
      <c r="DC254">
        <f t="shared" si="51"/>
        <v>0</v>
      </c>
    </row>
    <row r="255" spans="1:107" x14ac:dyDescent="0.2">
      <c r="A255">
        <f>ROW(Source!A245)</f>
        <v>245</v>
      </c>
      <c r="B255">
        <v>53286460</v>
      </c>
      <c r="C255">
        <v>53287402</v>
      </c>
      <c r="D255">
        <v>30595488</v>
      </c>
      <c r="E255">
        <v>1</v>
      </c>
      <c r="F255">
        <v>1</v>
      </c>
      <c r="G255">
        <v>30515945</v>
      </c>
      <c r="H255">
        <v>2</v>
      </c>
      <c r="I255" t="s">
        <v>575</v>
      </c>
      <c r="J255" t="s">
        <v>576</v>
      </c>
      <c r="K255" t="s">
        <v>577</v>
      </c>
      <c r="L255">
        <v>1367</v>
      </c>
      <c r="N255">
        <v>1011</v>
      </c>
      <c r="O255" t="s">
        <v>476</v>
      </c>
      <c r="P255" t="s">
        <v>476</v>
      </c>
      <c r="Q255">
        <v>1</v>
      </c>
      <c r="W255">
        <v>0</v>
      </c>
      <c r="X255">
        <v>-1232682525</v>
      </c>
      <c r="Y255">
        <v>1.1100000000000001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1</v>
      </c>
      <c r="AJ255">
        <v>11.41</v>
      </c>
      <c r="AK255">
        <v>24.82</v>
      </c>
      <c r="AL255">
        <v>1</v>
      </c>
      <c r="AN255">
        <v>0</v>
      </c>
      <c r="AO255">
        <v>1</v>
      </c>
      <c r="AP255">
        <v>0</v>
      </c>
      <c r="AQ255">
        <v>0</v>
      </c>
      <c r="AR255">
        <v>0</v>
      </c>
      <c r="AS255" t="s">
        <v>3</v>
      </c>
      <c r="AT255">
        <v>1.1100000000000001</v>
      </c>
      <c r="AU255" t="s">
        <v>3</v>
      </c>
      <c r="AV255">
        <v>0</v>
      </c>
      <c r="AW255">
        <v>2</v>
      </c>
      <c r="AX255">
        <v>53287411</v>
      </c>
      <c r="AY255">
        <v>1</v>
      </c>
      <c r="AZ255">
        <v>0</v>
      </c>
      <c r="BA255">
        <v>247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Y255*Source!I245</f>
        <v>0.33300000000000002</v>
      </c>
      <c r="CY255">
        <f>AB255</f>
        <v>0</v>
      </c>
      <c r="CZ255">
        <f>AF255</f>
        <v>0</v>
      </c>
      <c r="DA255">
        <f>AJ255</f>
        <v>11.41</v>
      </c>
      <c r="DB255">
        <f t="shared" si="50"/>
        <v>0</v>
      </c>
      <c r="DC255">
        <f t="shared" si="51"/>
        <v>0</v>
      </c>
    </row>
    <row r="256" spans="1:107" x14ac:dyDescent="0.2">
      <c r="A256">
        <f>ROW(Source!A245)</f>
        <v>245</v>
      </c>
      <c r="B256">
        <v>53286460</v>
      </c>
      <c r="C256">
        <v>53287402</v>
      </c>
      <c r="D256">
        <v>30516999</v>
      </c>
      <c r="E256">
        <v>30515945</v>
      </c>
      <c r="F256">
        <v>1</v>
      </c>
      <c r="G256">
        <v>30515945</v>
      </c>
      <c r="H256">
        <v>2</v>
      </c>
      <c r="I256" t="s">
        <v>483</v>
      </c>
      <c r="J256" t="s">
        <v>3</v>
      </c>
      <c r="K256" t="s">
        <v>484</v>
      </c>
      <c r="L256">
        <v>1344</v>
      </c>
      <c r="N256">
        <v>1008</v>
      </c>
      <c r="O256" t="s">
        <v>485</v>
      </c>
      <c r="P256" t="s">
        <v>485</v>
      </c>
      <c r="Q256">
        <v>1</v>
      </c>
      <c r="W256">
        <v>0</v>
      </c>
      <c r="X256">
        <v>-1180195794</v>
      </c>
      <c r="Y256">
        <v>5.42</v>
      </c>
      <c r="AA256">
        <v>0</v>
      </c>
      <c r="AB256">
        <v>1.05</v>
      </c>
      <c r="AC256">
        <v>0</v>
      </c>
      <c r="AD256">
        <v>0</v>
      </c>
      <c r="AE256">
        <v>0</v>
      </c>
      <c r="AF256">
        <v>1</v>
      </c>
      <c r="AG256">
        <v>0</v>
      </c>
      <c r="AH256">
        <v>0</v>
      </c>
      <c r="AI256">
        <v>1</v>
      </c>
      <c r="AJ256">
        <v>1</v>
      </c>
      <c r="AK256">
        <v>1</v>
      </c>
      <c r="AL256">
        <v>1</v>
      </c>
      <c r="AN256">
        <v>0</v>
      </c>
      <c r="AO256">
        <v>1</v>
      </c>
      <c r="AP256">
        <v>0</v>
      </c>
      <c r="AQ256">
        <v>0</v>
      </c>
      <c r="AR256">
        <v>0</v>
      </c>
      <c r="AS256" t="s">
        <v>3</v>
      </c>
      <c r="AT256">
        <v>5.42</v>
      </c>
      <c r="AU256" t="s">
        <v>3</v>
      </c>
      <c r="AV256">
        <v>0</v>
      </c>
      <c r="AW256">
        <v>2</v>
      </c>
      <c r="AX256">
        <v>53287412</v>
      </c>
      <c r="AY256">
        <v>1</v>
      </c>
      <c r="AZ256">
        <v>32768</v>
      </c>
      <c r="BA256">
        <v>248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Y256*Source!I245</f>
        <v>1.6259999999999999</v>
      </c>
      <c r="CY256">
        <f>AB256</f>
        <v>1.05</v>
      </c>
      <c r="CZ256">
        <f>AF256</f>
        <v>1</v>
      </c>
      <c r="DA256">
        <f>AJ256</f>
        <v>1</v>
      </c>
      <c r="DB256">
        <f t="shared" si="50"/>
        <v>5.42</v>
      </c>
      <c r="DC256">
        <f t="shared" si="51"/>
        <v>0</v>
      </c>
    </row>
    <row r="257" spans="1:107" x14ac:dyDescent="0.2">
      <c r="A257">
        <f>ROW(Source!A245)</f>
        <v>245</v>
      </c>
      <c r="B257">
        <v>53286460</v>
      </c>
      <c r="C257">
        <v>53287402</v>
      </c>
      <c r="D257">
        <v>30589866</v>
      </c>
      <c r="E257">
        <v>1</v>
      </c>
      <c r="F257">
        <v>1</v>
      </c>
      <c r="G257">
        <v>30515945</v>
      </c>
      <c r="H257">
        <v>3</v>
      </c>
      <c r="I257" t="s">
        <v>329</v>
      </c>
      <c r="J257" t="s">
        <v>331</v>
      </c>
      <c r="K257" t="s">
        <v>330</v>
      </c>
      <c r="L257">
        <v>1348</v>
      </c>
      <c r="N257">
        <v>1009</v>
      </c>
      <c r="O257" t="s">
        <v>122</v>
      </c>
      <c r="P257" t="s">
        <v>122</v>
      </c>
      <c r="Q257">
        <v>1000</v>
      </c>
      <c r="W257">
        <v>0</v>
      </c>
      <c r="X257">
        <v>305310980</v>
      </c>
      <c r="Y257">
        <v>14.5</v>
      </c>
      <c r="AA257">
        <v>2653.93</v>
      </c>
      <c r="AB257">
        <v>0</v>
      </c>
      <c r="AC257">
        <v>0</v>
      </c>
      <c r="AD257">
        <v>0</v>
      </c>
      <c r="AE257">
        <v>307.88</v>
      </c>
      <c r="AF257">
        <v>0</v>
      </c>
      <c r="AG257">
        <v>0</v>
      </c>
      <c r="AH257">
        <v>0</v>
      </c>
      <c r="AI257">
        <v>8.6199999999999992</v>
      </c>
      <c r="AJ257">
        <v>1</v>
      </c>
      <c r="AK257">
        <v>1</v>
      </c>
      <c r="AL257">
        <v>1</v>
      </c>
      <c r="AN257">
        <v>0</v>
      </c>
      <c r="AO257">
        <v>0</v>
      </c>
      <c r="AP257">
        <v>0</v>
      </c>
      <c r="AQ257">
        <v>0</v>
      </c>
      <c r="AR257">
        <v>0</v>
      </c>
      <c r="AS257" t="s">
        <v>3</v>
      </c>
      <c r="AT257">
        <v>14.5</v>
      </c>
      <c r="AU257" t="s">
        <v>3</v>
      </c>
      <c r="AV257">
        <v>0</v>
      </c>
      <c r="AW257">
        <v>1</v>
      </c>
      <c r="AX257">
        <v>-1</v>
      </c>
      <c r="AY257">
        <v>0</v>
      </c>
      <c r="AZ257">
        <v>0</v>
      </c>
      <c r="BA257" t="s">
        <v>3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Y257*Source!I245</f>
        <v>4.3499999999999996</v>
      </c>
      <c r="CY257">
        <f>AA257</f>
        <v>2653.93</v>
      </c>
      <c r="CZ257">
        <f>AE257</f>
        <v>307.88</v>
      </c>
      <c r="DA257">
        <f>AI257</f>
        <v>8.6199999999999992</v>
      </c>
      <c r="DB257">
        <f t="shared" si="50"/>
        <v>4464.26</v>
      </c>
      <c r="DC257">
        <f t="shared" si="51"/>
        <v>0</v>
      </c>
    </row>
    <row r="258" spans="1:107" x14ac:dyDescent="0.2">
      <c r="A258">
        <f>ROW(Source!A245)</f>
        <v>245</v>
      </c>
      <c r="B258">
        <v>53286460</v>
      </c>
      <c r="C258">
        <v>53287402</v>
      </c>
      <c r="D258">
        <v>30541208</v>
      </c>
      <c r="E258">
        <v>30515945</v>
      </c>
      <c r="F258">
        <v>1</v>
      </c>
      <c r="G258">
        <v>30515945</v>
      </c>
      <c r="H258">
        <v>3</v>
      </c>
      <c r="I258" t="s">
        <v>547</v>
      </c>
      <c r="J258" t="s">
        <v>3</v>
      </c>
      <c r="K258" t="s">
        <v>548</v>
      </c>
      <c r="L258">
        <v>1344</v>
      </c>
      <c r="N258">
        <v>1008</v>
      </c>
      <c r="O258" t="s">
        <v>485</v>
      </c>
      <c r="P258" t="s">
        <v>485</v>
      </c>
      <c r="Q258">
        <v>1</v>
      </c>
      <c r="W258">
        <v>0</v>
      </c>
      <c r="X258">
        <v>-94250534</v>
      </c>
      <c r="Y258">
        <v>14.5</v>
      </c>
      <c r="AA258">
        <v>1</v>
      </c>
      <c r="AB258">
        <v>0</v>
      </c>
      <c r="AC258">
        <v>0</v>
      </c>
      <c r="AD258">
        <v>0</v>
      </c>
      <c r="AE258">
        <v>1</v>
      </c>
      <c r="AF258">
        <v>0</v>
      </c>
      <c r="AG258">
        <v>0</v>
      </c>
      <c r="AH258">
        <v>0</v>
      </c>
      <c r="AI258">
        <v>1</v>
      </c>
      <c r="AJ258">
        <v>1</v>
      </c>
      <c r="AK258">
        <v>1</v>
      </c>
      <c r="AL258">
        <v>1</v>
      </c>
      <c r="AN258">
        <v>0</v>
      </c>
      <c r="AO258">
        <v>1</v>
      </c>
      <c r="AP258">
        <v>0</v>
      </c>
      <c r="AQ258">
        <v>0</v>
      </c>
      <c r="AR258">
        <v>0</v>
      </c>
      <c r="AS258" t="s">
        <v>3</v>
      </c>
      <c r="AT258">
        <v>14.5</v>
      </c>
      <c r="AU258" t="s">
        <v>3</v>
      </c>
      <c r="AV258">
        <v>0</v>
      </c>
      <c r="AW258">
        <v>2</v>
      </c>
      <c r="AX258">
        <v>53287414</v>
      </c>
      <c r="AY258">
        <v>1</v>
      </c>
      <c r="AZ258">
        <v>16384</v>
      </c>
      <c r="BA258">
        <v>250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Y258*Source!I245</f>
        <v>4.3499999999999996</v>
      </c>
      <c r="CY258">
        <f>AA258</f>
        <v>1</v>
      </c>
      <c r="CZ258">
        <f>AE258</f>
        <v>1</v>
      </c>
      <c r="DA258">
        <f>AI258</f>
        <v>1</v>
      </c>
      <c r="DB258">
        <f t="shared" si="50"/>
        <v>14.5</v>
      </c>
      <c r="DC258">
        <f t="shared" si="51"/>
        <v>0</v>
      </c>
    </row>
    <row r="259" spans="1:107" x14ac:dyDescent="0.2">
      <c r="A259">
        <f>ROW(Source!A248)</f>
        <v>248</v>
      </c>
      <c r="B259">
        <v>53286459</v>
      </c>
      <c r="C259">
        <v>53287416</v>
      </c>
      <c r="D259">
        <v>30515951</v>
      </c>
      <c r="E259">
        <v>30515945</v>
      </c>
      <c r="F259">
        <v>1</v>
      </c>
      <c r="G259">
        <v>30515945</v>
      </c>
      <c r="H259">
        <v>1</v>
      </c>
      <c r="I259" t="s">
        <v>470</v>
      </c>
      <c r="J259" t="s">
        <v>3</v>
      </c>
      <c r="K259" t="s">
        <v>471</v>
      </c>
      <c r="L259">
        <v>1191</v>
      </c>
      <c r="N259">
        <v>1013</v>
      </c>
      <c r="O259" t="s">
        <v>472</v>
      </c>
      <c r="P259" t="s">
        <v>472</v>
      </c>
      <c r="Q259">
        <v>1</v>
      </c>
      <c r="W259">
        <v>0</v>
      </c>
      <c r="X259">
        <v>476480486</v>
      </c>
      <c r="Y259">
        <v>11.8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1</v>
      </c>
      <c r="AJ259">
        <v>1</v>
      </c>
      <c r="AK259">
        <v>1</v>
      </c>
      <c r="AL259">
        <v>1</v>
      </c>
      <c r="AN259">
        <v>0</v>
      </c>
      <c r="AO259">
        <v>1</v>
      </c>
      <c r="AP259">
        <v>0</v>
      </c>
      <c r="AQ259">
        <v>0</v>
      </c>
      <c r="AR259">
        <v>0</v>
      </c>
      <c r="AS259" t="s">
        <v>3</v>
      </c>
      <c r="AT259">
        <v>11.8</v>
      </c>
      <c r="AU259" t="s">
        <v>3</v>
      </c>
      <c r="AV259">
        <v>1</v>
      </c>
      <c r="AW259">
        <v>2</v>
      </c>
      <c r="AX259">
        <v>53287423</v>
      </c>
      <c r="AY259">
        <v>1</v>
      </c>
      <c r="AZ259">
        <v>0</v>
      </c>
      <c r="BA259">
        <v>251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Y259*Source!I248</f>
        <v>3.54</v>
      </c>
      <c r="CY259">
        <f>AD259</f>
        <v>0</v>
      </c>
      <c r="CZ259">
        <f>AH259</f>
        <v>0</v>
      </c>
      <c r="DA259">
        <f>AL259</f>
        <v>1</v>
      </c>
      <c r="DB259">
        <f t="shared" si="50"/>
        <v>0</v>
      </c>
      <c r="DC259">
        <f t="shared" si="51"/>
        <v>0</v>
      </c>
    </row>
    <row r="260" spans="1:107" x14ac:dyDescent="0.2">
      <c r="A260">
        <f>ROW(Source!A248)</f>
        <v>248</v>
      </c>
      <c r="B260">
        <v>53286459</v>
      </c>
      <c r="C260">
        <v>53287416</v>
      </c>
      <c r="D260">
        <v>30595487</v>
      </c>
      <c r="E260">
        <v>1</v>
      </c>
      <c r="F260">
        <v>1</v>
      </c>
      <c r="G260">
        <v>30515945</v>
      </c>
      <c r="H260">
        <v>2</v>
      </c>
      <c r="I260" t="s">
        <v>572</v>
      </c>
      <c r="J260" t="s">
        <v>573</v>
      </c>
      <c r="K260" t="s">
        <v>574</v>
      </c>
      <c r="L260">
        <v>1367</v>
      </c>
      <c r="N260">
        <v>1011</v>
      </c>
      <c r="O260" t="s">
        <v>476</v>
      </c>
      <c r="P260" t="s">
        <v>476</v>
      </c>
      <c r="Q260">
        <v>1</v>
      </c>
      <c r="W260">
        <v>0</v>
      </c>
      <c r="X260">
        <v>-1080015796</v>
      </c>
      <c r="Y260">
        <v>0.37</v>
      </c>
      <c r="AA260">
        <v>0</v>
      </c>
      <c r="AB260">
        <v>78.62</v>
      </c>
      <c r="AC260">
        <v>23.17</v>
      </c>
      <c r="AD260">
        <v>0</v>
      </c>
      <c r="AE260">
        <v>0</v>
      </c>
      <c r="AF260">
        <v>78.62</v>
      </c>
      <c r="AG260">
        <v>23.17</v>
      </c>
      <c r="AH260">
        <v>0</v>
      </c>
      <c r="AI260">
        <v>1</v>
      </c>
      <c r="AJ260">
        <v>1</v>
      </c>
      <c r="AK260">
        <v>1</v>
      </c>
      <c r="AL260">
        <v>1</v>
      </c>
      <c r="AN260">
        <v>0</v>
      </c>
      <c r="AO260">
        <v>1</v>
      </c>
      <c r="AP260">
        <v>0</v>
      </c>
      <c r="AQ260">
        <v>0</v>
      </c>
      <c r="AR260">
        <v>0</v>
      </c>
      <c r="AS260" t="s">
        <v>3</v>
      </c>
      <c r="AT260">
        <v>0.37</v>
      </c>
      <c r="AU260" t="s">
        <v>3</v>
      </c>
      <c r="AV260">
        <v>0</v>
      </c>
      <c r="AW260">
        <v>2</v>
      </c>
      <c r="AX260">
        <v>53287424</v>
      </c>
      <c r="AY260">
        <v>1</v>
      </c>
      <c r="AZ260">
        <v>0</v>
      </c>
      <c r="BA260">
        <v>252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Y260*Source!I248</f>
        <v>0.111</v>
      </c>
      <c r="CY260">
        <f>AB260</f>
        <v>78.62</v>
      </c>
      <c r="CZ260">
        <f>AF260</f>
        <v>78.62</v>
      </c>
      <c r="DA260">
        <f>AJ260</f>
        <v>1</v>
      </c>
      <c r="DB260">
        <f t="shared" si="50"/>
        <v>29.09</v>
      </c>
      <c r="DC260">
        <f t="shared" si="51"/>
        <v>8.57</v>
      </c>
    </row>
    <row r="261" spans="1:107" x14ac:dyDescent="0.2">
      <c r="A261">
        <f>ROW(Source!A248)</f>
        <v>248</v>
      </c>
      <c r="B261">
        <v>53286459</v>
      </c>
      <c r="C261">
        <v>53287416</v>
      </c>
      <c r="D261">
        <v>30595488</v>
      </c>
      <c r="E261">
        <v>1</v>
      </c>
      <c r="F261">
        <v>1</v>
      </c>
      <c r="G261">
        <v>30515945</v>
      </c>
      <c r="H261">
        <v>2</v>
      </c>
      <c r="I261" t="s">
        <v>575</v>
      </c>
      <c r="J261" t="s">
        <v>576</v>
      </c>
      <c r="K261" t="s">
        <v>577</v>
      </c>
      <c r="L261">
        <v>1367</v>
      </c>
      <c r="N261">
        <v>1011</v>
      </c>
      <c r="O261" t="s">
        <v>476</v>
      </c>
      <c r="P261" t="s">
        <v>476</v>
      </c>
      <c r="Q261">
        <v>1</v>
      </c>
      <c r="W261">
        <v>0</v>
      </c>
      <c r="X261">
        <v>-1232682525</v>
      </c>
      <c r="Y261">
        <v>1.1100000000000001</v>
      </c>
      <c r="AA261">
        <v>0</v>
      </c>
      <c r="AB261">
        <v>79.97</v>
      </c>
      <c r="AC261">
        <v>23.17</v>
      </c>
      <c r="AD261">
        <v>0</v>
      </c>
      <c r="AE261">
        <v>0</v>
      </c>
      <c r="AF261">
        <v>79.97</v>
      </c>
      <c r="AG261">
        <v>23.17</v>
      </c>
      <c r="AH261">
        <v>0</v>
      </c>
      <c r="AI261">
        <v>1</v>
      </c>
      <c r="AJ261">
        <v>1</v>
      </c>
      <c r="AK261">
        <v>1</v>
      </c>
      <c r="AL261">
        <v>1</v>
      </c>
      <c r="AN261">
        <v>0</v>
      </c>
      <c r="AO261">
        <v>1</v>
      </c>
      <c r="AP261">
        <v>0</v>
      </c>
      <c r="AQ261">
        <v>0</v>
      </c>
      <c r="AR261">
        <v>0</v>
      </c>
      <c r="AS261" t="s">
        <v>3</v>
      </c>
      <c r="AT261">
        <v>1.1100000000000001</v>
      </c>
      <c r="AU261" t="s">
        <v>3</v>
      </c>
      <c r="AV261">
        <v>0</v>
      </c>
      <c r="AW261">
        <v>2</v>
      </c>
      <c r="AX261">
        <v>53287425</v>
      </c>
      <c r="AY261">
        <v>1</v>
      </c>
      <c r="AZ261">
        <v>0</v>
      </c>
      <c r="BA261">
        <v>253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Y261*Source!I248</f>
        <v>0.33300000000000002</v>
      </c>
      <c r="CY261">
        <f>AB261</f>
        <v>79.97</v>
      </c>
      <c r="CZ261">
        <f>AF261</f>
        <v>79.97</v>
      </c>
      <c r="DA261">
        <f>AJ261</f>
        <v>1</v>
      </c>
      <c r="DB261">
        <f t="shared" si="50"/>
        <v>88.77</v>
      </c>
      <c r="DC261">
        <f t="shared" si="51"/>
        <v>25.72</v>
      </c>
    </row>
    <row r="262" spans="1:107" x14ac:dyDescent="0.2">
      <c r="A262">
        <f>ROW(Source!A248)</f>
        <v>248</v>
      </c>
      <c r="B262">
        <v>53286459</v>
      </c>
      <c r="C262">
        <v>53287416</v>
      </c>
      <c r="D262">
        <v>30516999</v>
      </c>
      <c r="E262">
        <v>30515945</v>
      </c>
      <c r="F262">
        <v>1</v>
      </c>
      <c r="G262">
        <v>30515945</v>
      </c>
      <c r="H262">
        <v>2</v>
      </c>
      <c r="I262" t="s">
        <v>483</v>
      </c>
      <c r="J262" t="s">
        <v>3</v>
      </c>
      <c r="K262" t="s">
        <v>484</v>
      </c>
      <c r="L262">
        <v>1344</v>
      </c>
      <c r="N262">
        <v>1008</v>
      </c>
      <c r="O262" t="s">
        <v>485</v>
      </c>
      <c r="P262" t="s">
        <v>485</v>
      </c>
      <c r="Q262">
        <v>1</v>
      </c>
      <c r="W262">
        <v>0</v>
      </c>
      <c r="X262">
        <v>-1180195794</v>
      </c>
      <c r="Y262">
        <v>5.42</v>
      </c>
      <c r="AA262">
        <v>0</v>
      </c>
      <c r="AB262">
        <v>1</v>
      </c>
      <c r="AC262">
        <v>0</v>
      </c>
      <c r="AD262">
        <v>0</v>
      </c>
      <c r="AE262">
        <v>0</v>
      </c>
      <c r="AF262">
        <v>1</v>
      </c>
      <c r="AG262">
        <v>0</v>
      </c>
      <c r="AH262">
        <v>0</v>
      </c>
      <c r="AI262">
        <v>1</v>
      </c>
      <c r="AJ262">
        <v>1</v>
      </c>
      <c r="AK262">
        <v>1</v>
      </c>
      <c r="AL262">
        <v>1</v>
      </c>
      <c r="AN262">
        <v>0</v>
      </c>
      <c r="AO262">
        <v>1</v>
      </c>
      <c r="AP262">
        <v>0</v>
      </c>
      <c r="AQ262">
        <v>0</v>
      </c>
      <c r="AR262">
        <v>0</v>
      </c>
      <c r="AS262" t="s">
        <v>3</v>
      </c>
      <c r="AT262">
        <v>5.42</v>
      </c>
      <c r="AU262" t="s">
        <v>3</v>
      </c>
      <c r="AV262">
        <v>0</v>
      </c>
      <c r="AW262">
        <v>2</v>
      </c>
      <c r="AX262">
        <v>53287426</v>
      </c>
      <c r="AY262">
        <v>1</v>
      </c>
      <c r="AZ262">
        <v>0</v>
      </c>
      <c r="BA262">
        <v>254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Y262*Source!I248</f>
        <v>1.6259999999999999</v>
      </c>
      <c r="CY262">
        <f>AB262</f>
        <v>1</v>
      </c>
      <c r="CZ262">
        <f>AF262</f>
        <v>1</v>
      </c>
      <c r="DA262">
        <f>AJ262</f>
        <v>1</v>
      </c>
      <c r="DB262">
        <f t="shared" si="50"/>
        <v>5.42</v>
      </c>
      <c r="DC262">
        <f t="shared" si="51"/>
        <v>0</v>
      </c>
    </row>
    <row r="263" spans="1:107" x14ac:dyDescent="0.2">
      <c r="A263">
        <f>ROW(Source!A248)</f>
        <v>248</v>
      </c>
      <c r="B263">
        <v>53286459</v>
      </c>
      <c r="C263">
        <v>53287416</v>
      </c>
      <c r="D263">
        <v>30589866</v>
      </c>
      <c r="E263">
        <v>1</v>
      </c>
      <c r="F263">
        <v>1</v>
      </c>
      <c r="G263">
        <v>30515945</v>
      </c>
      <c r="H263">
        <v>3</v>
      </c>
      <c r="I263" t="s">
        <v>329</v>
      </c>
      <c r="J263" t="s">
        <v>331</v>
      </c>
      <c r="K263" t="s">
        <v>330</v>
      </c>
      <c r="L263">
        <v>1348</v>
      </c>
      <c r="N263">
        <v>1009</v>
      </c>
      <c r="O263" t="s">
        <v>122</v>
      </c>
      <c r="P263" t="s">
        <v>122</v>
      </c>
      <c r="Q263">
        <v>1000</v>
      </c>
      <c r="W263">
        <v>0</v>
      </c>
      <c r="X263">
        <v>305310980</v>
      </c>
      <c r="Y263">
        <v>12.08</v>
      </c>
      <c r="AA263">
        <v>307.88</v>
      </c>
      <c r="AB263">
        <v>0</v>
      </c>
      <c r="AC263">
        <v>0</v>
      </c>
      <c r="AD263">
        <v>0</v>
      </c>
      <c r="AE263">
        <v>307.88</v>
      </c>
      <c r="AF263">
        <v>0</v>
      </c>
      <c r="AG263">
        <v>0</v>
      </c>
      <c r="AH263">
        <v>0</v>
      </c>
      <c r="AI263">
        <v>1</v>
      </c>
      <c r="AJ263">
        <v>1</v>
      </c>
      <c r="AK263">
        <v>1</v>
      </c>
      <c r="AL263">
        <v>1</v>
      </c>
      <c r="AN263">
        <v>0</v>
      </c>
      <c r="AO263">
        <v>0</v>
      </c>
      <c r="AP263">
        <v>0</v>
      </c>
      <c r="AQ263">
        <v>0</v>
      </c>
      <c r="AR263">
        <v>0</v>
      </c>
      <c r="AS263" t="s">
        <v>3</v>
      </c>
      <c r="AT263">
        <v>12.08</v>
      </c>
      <c r="AU263" t="s">
        <v>3</v>
      </c>
      <c r="AV263">
        <v>0</v>
      </c>
      <c r="AW263">
        <v>1</v>
      </c>
      <c r="AX263">
        <v>-1</v>
      </c>
      <c r="AY263">
        <v>0</v>
      </c>
      <c r="AZ263">
        <v>0</v>
      </c>
      <c r="BA263" t="s">
        <v>3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Y263*Source!I248</f>
        <v>3.6239999999999997</v>
      </c>
      <c r="CY263">
        <f>AA263</f>
        <v>307.88</v>
      </c>
      <c r="CZ263">
        <f>AE263</f>
        <v>307.88</v>
      </c>
      <c r="DA263">
        <f>AI263</f>
        <v>1</v>
      </c>
      <c r="DB263">
        <f t="shared" si="50"/>
        <v>3719.19</v>
      </c>
      <c r="DC263">
        <f t="shared" si="51"/>
        <v>0</v>
      </c>
    </row>
    <row r="264" spans="1:107" x14ac:dyDescent="0.2">
      <c r="A264">
        <f>ROW(Source!A248)</f>
        <v>248</v>
      </c>
      <c r="B264">
        <v>53286459</v>
      </c>
      <c r="C264">
        <v>53287416</v>
      </c>
      <c r="D264">
        <v>30541208</v>
      </c>
      <c r="E264">
        <v>30515945</v>
      </c>
      <c r="F264">
        <v>1</v>
      </c>
      <c r="G264">
        <v>30515945</v>
      </c>
      <c r="H264">
        <v>3</v>
      </c>
      <c r="I264" t="s">
        <v>547</v>
      </c>
      <c r="J264" t="s">
        <v>3</v>
      </c>
      <c r="K264" t="s">
        <v>548</v>
      </c>
      <c r="L264">
        <v>1344</v>
      </c>
      <c r="N264">
        <v>1008</v>
      </c>
      <c r="O264" t="s">
        <v>485</v>
      </c>
      <c r="P264" t="s">
        <v>485</v>
      </c>
      <c r="Q264">
        <v>1</v>
      </c>
      <c r="W264">
        <v>0</v>
      </c>
      <c r="X264">
        <v>-94250534</v>
      </c>
      <c r="Y264">
        <v>14.5</v>
      </c>
      <c r="AA264">
        <v>1</v>
      </c>
      <c r="AB264">
        <v>0</v>
      </c>
      <c r="AC264">
        <v>0</v>
      </c>
      <c r="AD264">
        <v>0</v>
      </c>
      <c r="AE264">
        <v>1</v>
      </c>
      <c r="AF264">
        <v>0</v>
      </c>
      <c r="AG264">
        <v>0</v>
      </c>
      <c r="AH264">
        <v>0</v>
      </c>
      <c r="AI264">
        <v>1</v>
      </c>
      <c r="AJ264">
        <v>1</v>
      </c>
      <c r="AK264">
        <v>1</v>
      </c>
      <c r="AL264">
        <v>1</v>
      </c>
      <c r="AN264">
        <v>0</v>
      </c>
      <c r="AO264">
        <v>1</v>
      </c>
      <c r="AP264">
        <v>0</v>
      </c>
      <c r="AQ264">
        <v>0</v>
      </c>
      <c r="AR264">
        <v>0</v>
      </c>
      <c r="AS264" t="s">
        <v>3</v>
      </c>
      <c r="AT264">
        <v>14.5</v>
      </c>
      <c r="AU264" t="s">
        <v>3</v>
      </c>
      <c r="AV264">
        <v>0</v>
      </c>
      <c r="AW264">
        <v>2</v>
      </c>
      <c r="AX264">
        <v>53287428</v>
      </c>
      <c r="AY264">
        <v>1</v>
      </c>
      <c r="AZ264">
        <v>0</v>
      </c>
      <c r="BA264">
        <v>256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Y264*Source!I248</f>
        <v>4.3499999999999996</v>
      </c>
      <c r="CY264">
        <f>AA264</f>
        <v>1</v>
      </c>
      <c r="CZ264">
        <f>AE264</f>
        <v>1</v>
      </c>
      <c r="DA264">
        <f>AI264</f>
        <v>1</v>
      </c>
      <c r="DB264">
        <f t="shared" si="50"/>
        <v>14.5</v>
      </c>
      <c r="DC264">
        <f t="shared" si="51"/>
        <v>0</v>
      </c>
    </row>
    <row r="265" spans="1:107" x14ac:dyDescent="0.2">
      <c r="A265">
        <f>ROW(Source!A249)</f>
        <v>249</v>
      </c>
      <c r="B265">
        <v>53286460</v>
      </c>
      <c r="C265">
        <v>53287416</v>
      </c>
      <c r="D265">
        <v>30515951</v>
      </c>
      <c r="E265">
        <v>30515945</v>
      </c>
      <c r="F265">
        <v>1</v>
      </c>
      <c r="G265">
        <v>30515945</v>
      </c>
      <c r="H265">
        <v>1</v>
      </c>
      <c r="I265" t="s">
        <v>470</v>
      </c>
      <c r="J265" t="s">
        <v>3</v>
      </c>
      <c r="K265" t="s">
        <v>471</v>
      </c>
      <c r="L265">
        <v>1191</v>
      </c>
      <c r="N265">
        <v>1013</v>
      </c>
      <c r="O265" t="s">
        <v>472</v>
      </c>
      <c r="P265" t="s">
        <v>472</v>
      </c>
      <c r="Q265">
        <v>1</v>
      </c>
      <c r="W265">
        <v>0</v>
      </c>
      <c r="X265">
        <v>476480486</v>
      </c>
      <c r="Y265">
        <v>11.8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1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0</v>
      </c>
      <c r="AQ265">
        <v>0</v>
      </c>
      <c r="AR265">
        <v>0</v>
      </c>
      <c r="AS265" t="s">
        <v>3</v>
      </c>
      <c r="AT265">
        <v>11.8</v>
      </c>
      <c r="AU265" t="s">
        <v>3</v>
      </c>
      <c r="AV265">
        <v>1</v>
      </c>
      <c r="AW265">
        <v>2</v>
      </c>
      <c r="AX265">
        <v>53287423</v>
      </c>
      <c r="AY265">
        <v>1</v>
      </c>
      <c r="AZ265">
        <v>0</v>
      </c>
      <c r="BA265">
        <v>257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Y265*Source!I249</f>
        <v>3.54</v>
      </c>
      <c r="CY265">
        <f>AD265</f>
        <v>0</v>
      </c>
      <c r="CZ265">
        <f>AH265</f>
        <v>0</v>
      </c>
      <c r="DA265">
        <f>AL265</f>
        <v>1</v>
      </c>
      <c r="DB265">
        <f t="shared" si="50"/>
        <v>0</v>
      </c>
      <c r="DC265">
        <f t="shared" si="51"/>
        <v>0</v>
      </c>
    </row>
    <row r="266" spans="1:107" x14ac:dyDescent="0.2">
      <c r="A266">
        <f>ROW(Source!A249)</f>
        <v>249</v>
      </c>
      <c r="B266">
        <v>53286460</v>
      </c>
      <c r="C266">
        <v>53287416</v>
      </c>
      <c r="D266">
        <v>30595487</v>
      </c>
      <c r="E266">
        <v>1</v>
      </c>
      <c r="F266">
        <v>1</v>
      </c>
      <c r="G266">
        <v>30515945</v>
      </c>
      <c r="H266">
        <v>2</v>
      </c>
      <c r="I266" t="s">
        <v>572</v>
      </c>
      <c r="J266" t="s">
        <v>573</v>
      </c>
      <c r="K266" t="s">
        <v>574</v>
      </c>
      <c r="L266">
        <v>1367</v>
      </c>
      <c r="N266">
        <v>1011</v>
      </c>
      <c r="O266" t="s">
        <v>476</v>
      </c>
      <c r="P266" t="s">
        <v>476</v>
      </c>
      <c r="Q266">
        <v>1</v>
      </c>
      <c r="W266">
        <v>0</v>
      </c>
      <c r="X266">
        <v>-1080015796</v>
      </c>
      <c r="Y266">
        <v>0.37</v>
      </c>
      <c r="AA266">
        <v>0</v>
      </c>
      <c r="AB266">
        <v>888.18</v>
      </c>
      <c r="AC266">
        <v>602.11</v>
      </c>
      <c r="AD266">
        <v>0</v>
      </c>
      <c r="AE266">
        <v>0</v>
      </c>
      <c r="AF266">
        <v>78.62</v>
      </c>
      <c r="AG266">
        <v>23.17</v>
      </c>
      <c r="AH266">
        <v>0</v>
      </c>
      <c r="AI266">
        <v>1</v>
      </c>
      <c r="AJ266">
        <v>10.79</v>
      </c>
      <c r="AK266">
        <v>24.82</v>
      </c>
      <c r="AL266">
        <v>1</v>
      </c>
      <c r="AN266">
        <v>0</v>
      </c>
      <c r="AO266">
        <v>1</v>
      </c>
      <c r="AP266">
        <v>0</v>
      </c>
      <c r="AQ266">
        <v>0</v>
      </c>
      <c r="AR266">
        <v>0</v>
      </c>
      <c r="AS266" t="s">
        <v>3</v>
      </c>
      <c r="AT266">
        <v>0.37</v>
      </c>
      <c r="AU266" t="s">
        <v>3</v>
      </c>
      <c r="AV266">
        <v>0</v>
      </c>
      <c r="AW266">
        <v>2</v>
      </c>
      <c r="AX266">
        <v>53287424</v>
      </c>
      <c r="AY266">
        <v>1</v>
      </c>
      <c r="AZ266">
        <v>0</v>
      </c>
      <c r="BA266">
        <v>258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Y266*Source!I249</f>
        <v>0.111</v>
      </c>
      <c r="CY266">
        <f>AB266</f>
        <v>888.18</v>
      </c>
      <c r="CZ266">
        <f>AF266</f>
        <v>78.62</v>
      </c>
      <c r="DA266">
        <f>AJ266</f>
        <v>10.79</v>
      </c>
      <c r="DB266">
        <f t="shared" si="50"/>
        <v>29.09</v>
      </c>
      <c r="DC266">
        <f t="shared" si="51"/>
        <v>8.57</v>
      </c>
    </row>
    <row r="267" spans="1:107" x14ac:dyDescent="0.2">
      <c r="A267">
        <f>ROW(Source!A249)</f>
        <v>249</v>
      </c>
      <c r="B267">
        <v>53286460</v>
      </c>
      <c r="C267">
        <v>53287416</v>
      </c>
      <c r="D267">
        <v>30595488</v>
      </c>
      <c r="E267">
        <v>1</v>
      </c>
      <c r="F267">
        <v>1</v>
      </c>
      <c r="G267">
        <v>30515945</v>
      </c>
      <c r="H267">
        <v>2</v>
      </c>
      <c r="I267" t="s">
        <v>575</v>
      </c>
      <c r="J267" t="s">
        <v>576</v>
      </c>
      <c r="K267" t="s">
        <v>577</v>
      </c>
      <c r="L267">
        <v>1367</v>
      </c>
      <c r="N267">
        <v>1011</v>
      </c>
      <c r="O267" t="s">
        <v>476</v>
      </c>
      <c r="P267" t="s">
        <v>476</v>
      </c>
      <c r="Q267">
        <v>1</v>
      </c>
      <c r="W267">
        <v>0</v>
      </c>
      <c r="X267">
        <v>-1232682525</v>
      </c>
      <c r="Y267">
        <v>1.1100000000000001</v>
      </c>
      <c r="AA267">
        <v>0</v>
      </c>
      <c r="AB267">
        <v>955.34</v>
      </c>
      <c r="AC267">
        <v>602.11</v>
      </c>
      <c r="AD267">
        <v>0</v>
      </c>
      <c r="AE267">
        <v>0</v>
      </c>
      <c r="AF267">
        <v>79.97</v>
      </c>
      <c r="AG267">
        <v>23.17</v>
      </c>
      <c r="AH267">
        <v>0</v>
      </c>
      <c r="AI267">
        <v>1</v>
      </c>
      <c r="AJ267">
        <v>11.41</v>
      </c>
      <c r="AK267">
        <v>24.82</v>
      </c>
      <c r="AL267">
        <v>1</v>
      </c>
      <c r="AN267">
        <v>0</v>
      </c>
      <c r="AO267">
        <v>1</v>
      </c>
      <c r="AP267">
        <v>0</v>
      </c>
      <c r="AQ267">
        <v>0</v>
      </c>
      <c r="AR267">
        <v>0</v>
      </c>
      <c r="AS267" t="s">
        <v>3</v>
      </c>
      <c r="AT267">
        <v>1.1100000000000001</v>
      </c>
      <c r="AU267" t="s">
        <v>3</v>
      </c>
      <c r="AV267">
        <v>0</v>
      </c>
      <c r="AW267">
        <v>2</v>
      </c>
      <c r="AX267">
        <v>53287425</v>
      </c>
      <c r="AY267">
        <v>1</v>
      </c>
      <c r="AZ267">
        <v>0</v>
      </c>
      <c r="BA267">
        <v>259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Y267*Source!I249</f>
        <v>0.33300000000000002</v>
      </c>
      <c r="CY267">
        <f>AB267</f>
        <v>955.34</v>
      </c>
      <c r="CZ267">
        <f>AF267</f>
        <v>79.97</v>
      </c>
      <c r="DA267">
        <f>AJ267</f>
        <v>11.41</v>
      </c>
      <c r="DB267">
        <f t="shared" si="50"/>
        <v>88.77</v>
      </c>
      <c r="DC267">
        <f t="shared" si="51"/>
        <v>25.72</v>
      </c>
    </row>
    <row r="268" spans="1:107" x14ac:dyDescent="0.2">
      <c r="A268">
        <f>ROW(Source!A249)</f>
        <v>249</v>
      </c>
      <c r="B268">
        <v>53286460</v>
      </c>
      <c r="C268">
        <v>53287416</v>
      </c>
      <c r="D268">
        <v>30516999</v>
      </c>
      <c r="E268">
        <v>30515945</v>
      </c>
      <c r="F268">
        <v>1</v>
      </c>
      <c r="G268">
        <v>30515945</v>
      </c>
      <c r="H268">
        <v>2</v>
      </c>
      <c r="I268" t="s">
        <v>483</v>
      </c>
      <c r="J268" t="s">
        <v>3</v>
      </c>
      <c r="K268" t="s">
        <v>484</v>
      </c>
      <c r="L268">
        <v>1344</v>
      </c>
      <c r="N268">
        <v>1008</v>
      </c>
      <c r="O268" t="s">
        <v>485</v>
      </c>
      <c r="P268" t="s">
        <v>485</v>
      </c>
      <c r="Q268">
        <v>1</v>
      </c>
      <c r="W268">
        <v>0</v>
      </c>
      <c r="X268">
        <v>-1180195794</v>
      </c>
      <c r="Y268">
        <v>5.42</v>
      </c>
      <c r="AA268">
        <v>0</v>
      </c>
      <c r="AB268">
        <v>1.05</v>
      </c>
      <c r="AC268">
        <v>0</v>
      </c>
      <c r="AD268">
        <v>0</v>
      </c>
      <c r="AE268">
        <v>0</v>
      </c>
      <c r="AF268">
        <v>1</v>
      </c>
      <c r="AG268">
        <v>0</v>
      </c>
      <c r="AH268">
        <v>0</v>
      </c>
      <c r="AI268">
        <v>1</v>
      </c>
      <c r="AJ268">
        <v>1</v>
      </c>
      <c r="AK268">
        <v>1</v>
      </c>
      <c r="AL268">
        <v>1</v>
      </c>
      <c r="AN268">
        <v>0</v>
      </c>
      <c r="AO268">
        <v>1</v>
      </c>
      <c r="AP268">
        <v>0</v>
      </c>
      <c r="AQ268">
        <v>0</v>
      </c>
      <c r="AR268">
        <v>0</v>
      </c>
      <c r="AS268" t="s">
        <v>3</v>
      </c>
      <c r="AT268">
        <v>5.42</v>
      </c>
      <c r="AU268" t="s">
        <v>3</v>
      </c>
      <c r="AV268">
        <v>0</v>
      </c>
      <c r="AW268">
        <v>2</v>
      </c>
      <c r="AX268">
        <v>53287426</v>
      </c>
      <c r="AY268">
        <v>1</v>
      </c>
      <c r="AZ268">
        <v>0</v>
      </c>
      <c r="BA268">
        <v>260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Y268*Source!I249</f>
        <v>1.6259999999999999</v>
      </c>
      <c r="CY268">
        <f>AB268</f>
        <v>1.05</v>
      </c>
      <c r="CZ268">
        <f>AF268</f>
        <v>1</v>
      </c>
      <c r="DA268">
        <f>AJ268</f>
        <v>1</v>
      </c>
      <c r="DB268">
        <f t="shared" si="50"/>
        <v>5.42</v>
      </c>
      <c r="DC268">
        <f t="shared" si="51"/>
        <v>0</v>
      </c>
    </row>
    <row r="269" spans="1:107" x14ac:dyDescent="0.2">
      <c r="A269">
        <f>ROW(Source!A249)</f>
        <v>249</v>
      </c>
      <c r="B269">
        <v>53286460</v>
      </c>
      <c r="C269">
        <v>53287416</v>
      </c>
      <c r="D269">
        <v>30589866</v>
      </c>
      <c r="E269">
        <v>1</v>
      </c>
      <c r="F269">
        <v>1</v>
      </c>
      <c r="G269">
        <v>30515945</v>
      </c>
      <c r="H269">
        <v>3</v>
      </c>
      <c r="I269" t="s">
        <v>329</v>
      </c>
      <c r="J269" t="s">
        <v>331</v>
      </c>
      <c r="K269" t="s">
        <v>330</v>
      </c>
      <c r="L269">
        <v>1348</v>
      </c>
      <c r="N269">
        <v>1009</v>
      </c>
      <c r="O269" t="s">
        <v>122</v>
      </c>
      <c r="P269" t="s">
        <v>122</v>
      </c>
      <c r="Q269">
        <v>1000</v>
      </c>
      <c r="W269">
        <v>0</v>
      </c>
      <c r="X269">
        <v>305310980</v>
      </c>
      <c r="Y269">
        <v>12.08</v>
      </c>
      <c r="AA269">
        <v>2653.93</v>
      </c>
      <c r="AB269">
        <v>0</v>
      </c>
      <c r="AC269">
        <v>0</v>
      </c>
      <c r="AD269">
        <v>0</v>
      </c>
      <c r="AE269">
        <v>307.88</v>
      </c>
      <c r="AF269">
        <v>0</v>
      </c>
      <c r="AG269">
        <v>0</v>
      </c>
      <c r="AH269">
        <v>0</v>
      </c>
      <c r="AI269">
        <v>8.6199999999999992</v>
      </c>
      <c r="AJ269">
        <v>1</v>
      </c>
      <c r="AK269">
        <v>1</v>
      </c>
      <c r="AL269">
        <v>1</v>
      </c>
      <c r="AN269">
        <v>0</v>
      </c>
      <c r="AO269">
        <v>0</v>
      </c>
      <c r="AP269">
        <v>0</v>
      </c>
      <c r="AQ269">
        <v>0</v>
      </c>
      <c r="AR269">
        <v>0</v>
      </c>
      <c r="AS269" t="s">
        <v>3</v>
      </c>
      <c r="AT269">
        <v>12.08</v>
      </c>
      <c r="AU269" t="s">
        <v>3</v>
      </c>
      <c r="AV269">
        <v>0</v>
      </c>
      <c r="AW269">
        <v>1</v>
      </c>
      <c r="AX269">
        <v>-1</v>
      </c>
      <c r="AY269">
        <v>0</v>
      </c>
      <c r="AZ269">
        <v>0</v>
      </c>
      <c r="BA269" t="s">
        <v>3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Y269*Source!I249</f>
        <v>3.6239999999999997</v>
      </c>
      <c r="CY269">
        <f>AA269</f>
        <v>2653.93</v>
      </c>
      <c r="CZ269">
        <f>AE269</f>
        <v>307.88</v>
      </c>
      <c r="DA269">
        <f>AI269</f>
        <v>8.6199999999999992</v>
      </c>
      <c r="DB269">
        <f t="shared" si="50"/>
        <v>3719.19</v>
      </c>
      <c r="DC269">
        <f t="shared" si="51"/>
        <v>0</v>
      </c>
    </row>
    <row r="270" spans="1:107" x14ac:dyDescent="0.2">
      <c r="A270">
        <f>ROW(Source!A249)</f>
        <v>249</v>
      </c>
      <c r="B270">
        <v>53286460</v>
      </c>
      <c r="C270">
        <v>53287416</v>
      </c>
      <c r="D270">
        <v>30541208</v>
      </c>
      <c r="E270">
        <v>30515945</v>
      </c>
      <c r="F270">
        <v>1</v>
      </c>
      <c r="G270">
        <v>30515945</v>
      </c>
      <c r="H270">
        <v>3</v>
      </c>
      <c r="I270" t="s">
        <v>547</v>
      </c>
      <c r="J270" t="s">
        <v>3</v>
      </c>
      <c r="K270" t="s">
        <v>548</v>
      </c>
      <c r="L270">
        <v>1344</v>
      </c>
      <c r="N270">
        <v>1008</v>
      </c>
      <c r="O270" t="s">
        <v>485</v>
      </c>
      <c r="P270" t="s">
        <v>485</v>
      </c>
      <c r="Q270">
        <v>1</v>
      </c>
      <c r="W270">
        <v>0</v>
      </c>
      <c r="X270">
        <v>-94250534</v>
      </c>
      <c r="Y270">
        <v>14.5</v>
      </c>
      <c r="AA270">
        <v>1</v>
      </c>
      <c r="AB270">
        <v>0</v>
      </c>
      <c r="AC270">
        <v>0</v>
      </c>
      <c r="AD270">
        <v>0</v>
      </c>
      <c r="AE270">
        <v>1</v>
      </c>
      <c r="AF270">
        <v>0</v>
      </c>
      <c r="AG270">
        <v>0</v>
      </c>
      <c r="AH270">
        <v>0</v>
      </c>
      <c r="AI270">
        <v>1</v>
      </c>
      <c r="AJ270">
        <v>1</v>
      </c>
      <c r="AK270">
        <v>1</v>
      </c>
      <c r="AL270">
        <v>1</v>
      </c>
      <c r="AN270">
        <v>0</v>
      </c>
      <c r="AO270">
        <v>1</v>
      </c>
      <c r="AP270">
        <v>0</v>
      </c>
      <c r="AQ270">
        <v>0</v>
      </c>
      <c r="AR270">
        <v>0</v>
      </c>
      <c r="AS270" t="s">
        <v>3</v>
      </c>
      <c r="AT270">
        <v>14.5</v>
      </c>
      <c r="AU270" t="s">
        <v>3</v>
      </c>
      <c r="AV270">
        <v>0</v>
      </c>
      <c r="AW270">
        <v>2</v>
      </c>
      <c r="AX270">
        <v>53287428</v>
      </c>
      <c r="AY270">
        <v>1</v>
      </c>
      <c r="AZ270">
        <v>0</v>
      </c>
      <c r="BA270">
        <v>262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Y270*Source!I249</f>
        <v>4.3499999999999996</v>
      </c>
      <c r="CY270">
        <f>AA270</f>
        <v>1</v>
      </c>
      <c r="CZ270">
        <f>AE270</f>
        <v>1</v>
      </c>
      <c r="DA270">
        <f>AI270</f>
        <v>1</v>
      </c>
      <c r="DB270">
        <f t="shared" si="50"/>
        <v>14.5</v>
      </c>
      <c r="DC270">
        <f t="shared" si="51"/>
        <v>0</v>
      </c>
    </row>
    <row r="271" spans="1:107" x14ac:dyDescent="0.2">
      <c r="A271">
        <f>ROW(Source!A287)</f>
        <v>287</v>
      </c>
      <c r="B271">
        <v>53286459</v>
      </c>
      <c r="C271">
        <v>53287430</v>
      </c>
      <c r="D271">
        <v>30515951</v>
      </c>
      <c r="E271">
        <v>30515945</v>
      </c>
      <c r="F271">
        <v>1</v>
      </c>
      <c r="G271">
        <v>30515945</v>
      </c>
      <c r="H271">
        <v>1</v>
      </c>
      <c r="I271" t="s">
        <v>470</v>
      </c>
      <c r="J271" t="s">
        <v>3</v>
      </c>
      <c r="K271" t="s">
        <v>471</v>
      </c>
      <c r="L271">
        <v>1191</v>
      </c>
      <c r="N271">
        <v>1013</v>
      </c>
      <c r="O271" t="s">
        <v>472</v>
      </c>
      <c r="P271" t="s">
        <v>472</v>
      </c>
      <c r="Q271">
        <v>1</v>
      </c>
      <c r="W271">
        <v>0</v>
      </c>
      <c r="X271">
        <v>476480486</v>
      </c>
      <c r="Y271">
        <v>0.21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1</v>
      </c>
      <c r="AJ271">
        <v>1</v>
      </c>
      <c r="AK271">
        <v>1</v>
      </c>
      <c r="AL271">
        <v>1</v>
      </c>
      <c r="AN271">
        <v>0</v>
      </c>
      <c r="AO271">
        <v>1</v>
      </c>
      <c r="AP271">
        <v>0</v>
      </c>
      <c r="AQ271">
        <v>0</v>
      </c>
      <c r="AR271">
        <v>0</v>
      </c>
      <c r="AS271" t="s">
        <v>3</v>
      </c>
      <c r="AT271">
        <v>0.21</v>
      </c>
      <c r="AU271" t="s">
        <v>3</v>
      </c>
      <c r="AV271">
        <v>1</v>
      </c>
      <c r="AW271">
        <v>2</v>
      </c>
      <c r="AX271">
        <v>53287432</v>
      </c>
      <c r="AY271">
        <v>1</v>
      </c>
      <c r="AZ271">
        <v>0</v>
      </c>
      <c r="BA271">
        <v>263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Y271*Source!I287</f>
        <v>0.42</v>
      </c>
      <c r="CY271">
        <f>AD271</f>
        <v>0</v>
      </c>
      <c r="CZ271">
        <f>AH271</f>
        <v>0</v>
      </c>
      <c r="DA271">
        <f>AL271</f>
        <v>1</v>
      </c>
      <c r="DB271">
        <f t="shared" si="50"/>
        <v>0</v>
      </c>
      <c r="DC271">
        <f t="shared" si="51"/>
        <v>0</v>
      </c>
    </row>
    <row r="272" spans="1:107" x14ac:dyDescent="0.2">
      <c r="A272">
        <f>ROW(Source!A288)</f>
        <v>288</v>
      </c>
      <c r="B272">
        <v>53286460</v>
      </c>
      <c r="C272">
        <v>53287430</v>
      </c>
      <c r="D272">
        <v>30515951</v>
      </c>
      <c r="E272">
        <v>30515945</v>
      </c>
      <c r="F272">
        <v>1</v>
      </c>
      <c r="G272">
        <v>30515945</v>
      </c>
      <c r="H272">
        <v>1</v>
      </c>
      <c r="I272" t="s">
        <v>470</v>
      </c>
      <c r="J272" t="s">
        <v>3</v>
      </c>
      <c r="K272" t="s">
        <v>471</v>
      </c>
      <c r="L272">
        <v>1191</v>
      </c>
      <c r="N272">
        <v>1013</v>
      </c>
      <c r="O272" t="s">
        <v>472</v>
      </c>
      <c r="P272" t="s">
        <v>472</v>
      </c>
      <c r="Q272">
        <v>1</v>
      </c>
      <c r="W272">
        <v>0</v>
      </c>
      <c r="X272">
        <v>476480486</v>
      </c>
      <c r="Y272">
        <v>0.21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1</v>
      </c>
      <c r="AJ272">
        <v>1</v>
      </c>
      <c r="AK272">
        <v>1</v>
      </c>
      <c r="AL272">
        <v>1</v>
      </c>
      <c r="AN272">
        <v>0</v>
      </c>
      <c r="AO272">
        <v>1</v>
      </c>
      <c r="AP272">
        <v>0</v>
      </c>
      <c r="AQ272">
        <v>0</v>
      </c>
      <c r="AR272">
        <v>0</v>
      </c>
      <c r="AS272" t="s">
        <v>3</v>
      </c>
      <c r="AT272">
        <v>0.21</v>
      </c>
      <c r="AU272" t="s">
        <v>3</v>
      </c>
      <c r="AV272">
        <v>1</v>
      </c>
      <c r="AW272">
        <v>2</v>
      </c>
      <c r="AX272">
        <v>53287432</v>
      </c>
      <c r="AY272">
        <v>1</v>
      </c>
      <c r="AZ272">
        <v>0</v>
      </c>
      <c r="BA272">
        <v>264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Y272*Source!I288</f>
        <v>0.42</v>
      </c>
      <c r="CY272">
        <f>AD272</f>
        <v>0</v>
      </c>
      <c r="CZ272">
        <f>AH272</f>
        <v>0</v>
      </c>
      <c r="DA272">
        <f>AL272</f>
        <v>1</v>
      </c>
      <c r="DB272">
        <f t="shared" si="50"/>
        <v>0</v>
      </c>
      <c r="DC272">
        <f t="shared" si="51"/>
        <v>0</v>
      </c>
    </row>
    <row r="273" spans="1:107" x14ac:dyDescent="0.2">
      <c r="A273">
        <f>ROW(Source!A330)</f>
        <v>330</v>
      </c>
      <c r="B273">
        <v>53286459</v>
      </c>
      <c r="C273">
        <v>53287436</v>
      </c>
      <c r="D273">
        <v>30515951</v>
      </c>
      <c r="E273">
        <v>30515945</v>
      </c>
      <c r="F273">
        <v>1</v>
      </c>
      <c r="G273">
        <v>30515945</v>
      </c>
      <c r="H273">
        <v>1</v>
      </c>
      <c r="I273" t="s">
        <v>470</v>
      </c>
      <c r="J273" t="s">
        <v>3</v>
      </c>
      <c r="K273" t="s">
        <v>471</v>
      </c>
      <c r="L273">
        <v>1191</v>
      </c>
      <c r="N273">
        <v>1013</v>
      </c>
      <c r="O273" t="s">
        <v>472</v>
      </c>
      <c r="P273" t="s">
        <v>472</v>
      </c>
      <c r="Q273">
        <v>1</v>
      </c>
      <c r="W273">
        <v>0</v>
      </c>
      <c r="X273">
        <v>476480486</v>
      </c>
      <c r="Y273">
        <v>1.08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1</v>
      </c>
      <c r="AJ273">
        <v>1</v>
      </c>
      <c r="AK273">
        <v>1</v>
      </c>
      <c r="AL273">
        <v>1</v>
      </c>
      <c r="AN273">
        <v>0</v>
      </c>
      <c r="AO273">
        <v>1</v>
      </c>
      <c r="AP273">
        <v>0</v>
      </c>
      <c r="AQ273">
        <v>0</v>
      </c>
      <c r="AR273">
        <v>0</v>
      </c>
      <c r="AS273" t="s">
        <v>3</v>
      </c>
      <c r="AT273">
        <v>1.08</v>
      </c>
      <c r="AU273" t="s">
        <v>3</v>
      </c>
      <c r="AV273">
        <v>1</v>
      </c>
      <c r="AW273">
        <v>2</v>
      </c>
      <c r="AX273">
        <v>53287438</v>
      </c>
      <c r="AY273">
        <v>1</v>
      </c>
      <c r="AZ273">
        <v>0</v>
      </c>
      <c r="BA273">
        <v>265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CX273">
        <f>Y273*Source!I330</f>
        <v>2.16</v>
      </c>
      <c r="CY273">
        <f>AD273</f>
        <v>0</v>
      </c>
      <c r="CZ273">
        <f>AH273</f>
        <v>0</v>
      </c>
      <c r="DA273">
        <f>AL273</f>
        <v>1</v>
      </c>
      <c r="DB273">
        <f t="shared" si="50"/>
        <v>0</v>
      </c>
      <c r="DC273">
        <f t="shared" si="51"/>
        <v>0</v>
      </c>
    </row>
    <row r="274" spans="1:107" x14ac:dyDescent="0.2">
      <c r="A274">
        <f>ROW(Source!A331)</f>
        <v>331</v>
      </c>
      <c r="B274">
        <v>53286460</v>
      </c>
      <c r="C274">
        <v>53287436</v>
      </c>
      <c r="D274">
        <v>30515951</v>
      </c>
      <c r="E274">
        <v>30515945</v>
      </c>
      <c r="F274">
        <v>1</v>
      </c>
      <c r="G274">
        <v>30515945</v>
      </c>
      <c r="H274">
        <v>1</v>
      </c>
      <c r="I274" t="s">
        <v>470</v>
      </c>
      <c r="J274" t="s">
        <v>3</v>
      </c>
      <c r="K274" t="s">
        <v>471</v>
      </c>
      <c r="L274">
        <v>1191</v>
      </c>
      <c r="N274">
        <v>1013</v>
      </c>
      <c r="O274" t="s">
        <v>472</v>
      </c>
      <c r="P274" t="s">
        <v>472</v>
      </c>
      <c r="Q274">
        <v>1</v>
      </c>
      <c r="W274">
        <v>0</v>
      </c>
      <c r="X274">
        <v>476480486</v>
      </c>
      <c r="Y274">
        <v>1.08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1</v>
      </c>
      <c r="AJ274">
        <v>1</v>
      </c>
      <c r="AK274">
        <v>1</v>
      </c>
      <c r="AL274">
        <v>1</v>
      </c>
      <c r="AN274">
        <v>0</v>
      </c>
      <c r="AO274">
        <v>1</v>
      </c>
      <c r="AP274">
        <v>0</v>
      </c>
      <c r="AQ274">
        <v>0</v>
      </c>
      <c r="AR274">
        <v>0</v>
      </c>
      <c r="AS274" t="s">
        <v>3</v>
      </c>
      <c r="AT274">
        <v>1.08</v>
      </c>
      <c r="AU274" t="s">
        <v>3</v>
      </c>
      <c r="AV274">
        <v>1</v>
      </c>
      <c r="AW274">
        <v>2</v>
      </c>
      <c r="AX274">
        <v>53287438</v>
      </c>
      <c r="AY274">
        <v>1</v>
      </c>
      <c r="AZ274">
        <v>0</v>
      </c>
      <c r="BA274">
        <v>266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CX274">
        <f>Y274*Source!I331</f>
        <v>2.16</v>
      </c>
      <c r="CY274">
        <f>AD274</f>
        <v>0</v>
      </c>
      <c r="CZ274">
        <f>AH274</f>
        <v>0</v>
      </c>
      <c r="DA274">
        <f>AL274</f>
        <v>1</v>
      </c>
      <c r="DB274">
        <f t="shared" si="50"/>
        <v>0</v>
      </c>
      <c r="DC274">
        <f t="shared" si="51"/>
        <v>0</v>
      </c>
    </row>
    <row r="275" spans="1:107" x14ac:dyDescent="0.2">
      <c r="A275">
        <f>ROW(Source!A373)</f>
        <v>373</v>
      </c>
      <c r="B275">
        <v>53286459</v>
      </c>
      <c r="C275">
        <v>53287442</v>
      </c>
      <c r="D275">
        <v>31070581</v>
      </c>
      <c r="E275">
        <v>1</v>
      </c>
      <c r="F275">
        <v>1</v>
      </c>
      <c r="G275">
        <v>30515945</v>
      </c>
      <c r="H275">
        <v>2</v>
      </c>
      <c r="I275" t="s">
        <v>578</v>
      </c>
      <c r="J275" t="s">
        <v>579</v>
      </c>
      <c r="K275" t="s">
        <v>580</v>
      </c>
      <c r="L275">
        <v>1367</v>
      </c>
      <c r="N275">
        <v>1011</v>
      </c>
      <c r="O275" t="s">
        <v>476</v>
      </c>
      <c r="P275" t="s">
        <v>476</v>
      </c>
      <c r="Q275">
        <v>1</v>
      </c>
      <c r="W275">
        <v>0</v>
      </c>
      <c r="X275">
        <v>-1897129346</v>
      </c>
      <c r="Y275">
        <v>1</v>
      </c>
      <c r="AA275">
        <v>0</v>
      </c>
      <c r="AB275">
        <v>162.03</v>
      </c>
      <c r="AC275">
        <v>16.920000000000002</v>
      </c>
      <c r="AD275">
        <v>0</v>
      </c>
      <c r="AE275">
        <v>0</v>
      </c>
      <c r="AF275">
        <v>162.03</v>
      </c>
      <c r="AG275">
        <v>16.920000000000002</v>
      </c>
      <c r="AH275">
        <v>0</v>
      </c>
      <c r="AI275">
        <v>1</v>
      </c>
      <c r="AJ275">
        <v>1</v>
      </c>
      <c r="AK275">
        <v>1</v>
      </c>
      <c r="AL275">
        <v>1</v>
      </c>
      <c r="AN275">
        <v>0</v>
      </c>
      <c r="AO275">
        <v>1</v>
      </c>
      <c r="AP275">
        <v>0</v>
      </c>
      <c r="AQ275">
        <v>0</v>
      </c>
      <c r="AR275">
        <v>0</v>
      </c>
      <c r="AS275" t="s">
        <v>3</v>
      </c>
      <c r="AT275">
        <v>1</v>
      </c>
      <c r="AU275" t="s">
        <v>3</v>
      </c>
      <c r="AV275">
        <v>0</v>
      </c>
      <c r="AW275">
        <v>2</v>
      </c>
      <c r="AX275">
        <v>53287444</v>
      </c>
      <c r="AY275">
        <v>1</v>
      </c>
      <c r="AZ275">
        <v>0</v>
      </c>
      <c r="BA275">
        <v>267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CX275">
        <f>Y275*Source!I373</f>
        <v>13.0176</v>
      </c>
      <c r="CY275">
        <f t="shared" ref="CY275:CY284" si="52">AB275</f>
        <v>162.03</v>
      </c>
      <c r="CZ275">
        <f t="shared" ref="CZ275:CZ284" si="53">AF275</f>
        <v>162.03</v>
      </c>
      <c r="DA275">
        <f t="shared" ref="DA275:DA284" si="54">AJ275</f>
        <v>1</v>
      </c>
      <c r="DB275">
        <f t="shared" si="50"/>
        <v>162.03</v>
      </c>
      <c r="DC275">
        <f t="shared" si="51"/>
        <v>16.920000000000002</v>
      </c>
    </row>
    <row r="276" spans="1:107" x14ac:dyDescent="0.2">
      <c r="A276">
        <f>ROW(Source!A374)</f>
        <v>374</v>
      </c>
      <c r="B276">
        <v>53286460</v>
      </c>
      <c r="C276">
        <v>53287442</v>
      </c>
      <c r="D276">
        <v>31070581</v>
      </c>
      <c r="E276">
        <v>1</v>
      </c>
      <c r="F276">
        <v>1</v>
      </c>
      <c r="G276">
        <v>30515945</v>
      </c>
      <c r="H276">
        <v>2</v>
      </c>
      <c r="I276" t="s">
        <v>578</v>
      </c>
      <c r="J276" t="s">
        <v>579</v>
      </c>
      <c r="K276" t="s">
        <v>580</v>
      </c>
      <c r="L276">
        <v>1367</v>
      </c>
      <c r="N276">
        <v>1011</v>
      </c>
      <c r="O276" t="s">
        <v>476</v>
      </c>
      <c r="P276" t="s">
        <v>476</v>
      </c>
      <c r="Q276">
        <v>1</v>
      </c>
      <c r="W276">
        <v>0</v>
      </c>
      <c r="X276">
        <v>-1897129346</v>
      </c>
      <c r="Y276">
        <v>1</v>
      </c>
      <c r="AA276">
        <v>0</v>
      </c>
      <c r="AB276">
        <v>1399.94</v>
      </c>
      <c r="AC276">
        <v>419.95</v>
      </c>
      <c r="AD276">
        <v>0</v>
      </c>
      <c r="AE276">
        <v>0</v>
      </c>
      <c r="AF276">
        <v>162.03</v>
      </c>
      <c r="AG276">
        <v>16.920000000000002</v>
      </c>
      <c r="AH276">
        <v>0</v>
      </c>
      <c r="AI276">
        <v>1</v>
      </c>
      <c r="AJ276">
        <v>8.64</v>
      </c>
      <c r="AK276">
        <v>24.82</v>
      </c>
      <c r="AL276">
        <v>1</v>
      </c>
      <c r="AN276">
        <v>0</v>
      </c>
      <c r="AO276">
        <v>1</v>
      </c>
      <c r="AP276">
        <v>0</v>
      </c>
      <c r="AQ276">
        <v>0</v>
      </c>
      <c r="AR276">
        <v>0</v>
      </c>
      <c r="AS276" t="s">
        <v>3</v>
      </c>
      <c r="AT276">
        <v>1</v>
      </c>
      <c r="AU276" t="s">
        <v>3</v>
      </c>
      <c r="AV276">
        <v>0</v>
      </c>
      <c r="AW276">
        <v>2</v>
      </c>
      <c r="AX276">
        <v>53287444</v>
      </c>
      <c r="AY276">
        <v>1</v>
      </c>
      <c r="AZ276">
        <v>0</v>
      </c>
      <c r="BA276">
        <v>268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CX276">
        <f>Y276*Source!I374</f>
        <v>13.0176</v>
      </c>
      <c r="CY276">
        <f t="shared" si="52"/>
        <v>1399.94</v>
      </c>
      <c r="CZ276">
        <f t="shared" si="53"/>
        <v>162.03</v>
      </c>
      <c r="DA276">
        <f t="shared" si="54"/>
        <v>8.64</v>
      </c>
      <c r="DB276">
        <f t="shared" si="50"/>
        <v>162.03</v>
      </c>
      <c r="DC276">
        <f t="shared" si="51"/>
        <v>16.920000000000002</v>
      </c>
    </row>
    <row r="277" spans="1:107" x14ac:dyDescent="0.2">
      <c r="A277">
        <f>ROW(Source!A375)</f>
        <v>375</v>
      </c>
      <c r="B277">
        <v>53286459</v>
      </c>
      <c r="C277">
        <v>53287445</v>
      </c>
      <c r="D277">
        <v>30516999</v>
      </c>
      <c r="E277">
        <v>30515945</v>
      </c>
      <c r="F277">
        <v>1</v>
      </c>
      <c r="G277">
        <v>30515945</v>
      </c>
      <c r="H277">
        <v>2</v>
      </c>
      <c r="I277" t="s">
        <v>483</v>
      </c>
      <c r="J277" t="s">
        <v>3</v>
      </c>
      <c r="K277" t="s">
        <v>484</v>
      </c>
      <c r="L277">
        <v>1344</v>
      </c>
      <c r="N277">
        <v>1008</v>
      </c>
      <c r="O277" t="s">
        <v>485</v>
      </c>
      <c r="P277" t="s">
        <v>485</v>
      </c>
      <c r="Q277">
        <v>1</v>
      </c>
      <c r="W277">
        <v>0</v>
      </c>
      <c r="X277">
        <v>-1180195794</v>
      </c>
      <c r="Y277">
        <v>15.01</v>
      </c>
      <c r="AA277">
        <v>0</v>
      </c>
      <c r="AB277">
        <v>1</v>
      </c>
      <c r="AC277">
        <v>0</v>
      </c>
      <c r="AD277">
        <v>0</v>
      </c>
      <c r="AE277">
        <v>0</v>
      </c>
      <c r="AF277">
        <v>1</v>
      </c>
      <c r="AG277">
        <v>0</v>
      </c>
      <c r="AH277">
        <v>0</v>
      </c>
      <c r="AI277">
        <v>1</v>
      </c>
      <c r="AJ277">
        <v>1</v>
      </c>
      <c r="AK277">
        <v>1</v>
      </c>
      <c r="AL277">
        <v>1</v>
      </c>
      <c r="AN277">
        <v>0</v>
      </c>
      <c r="AO277">
        <v>1</v>
      </c>
      <c r="AP277">
        <v>0</v>
      </c>
      <c r="AQ277">
        <v>0</v>
      </c>
      <c r="AR277">
        <v>0</v>
      </c>
      <c r="AS277" t="s">
        <v>3</v>
      </c>
      <c r="AT277">
        <v>15.01</v>
      </c>
      <c r="AU277" t="s">
        <v>3</v>
      </c>
      <c r="AV277">
        <v>0</v>
      </c>
      <c r="AW277">
        <v>2</v>
      </c>
      <c r="AX277">
        <v>53287447</v>
      </c>
      <c r="AY277">
        <v>1</v>
      </c>
      <c r="AZ277">
        <v>0</v>
      </c>
      <c r="BA277">
        <v>269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CX277">
        <f>Y277*Source!I375</f>
        <v>195.39417599999999</v>
      </c>
      <c r="CY277">
        <f t="shared" si="52"/>
        <v>1</v>
      </c>
      <c r="CZ277">
        <f t="shared" si="53"/>
        <v>1</v>
      </c>
      <c r="DA277">
        <f t="shared" si="54"/>
        <v>1</v>
      </c>
      <c r="DB277">
        <f t="shared" si="50"/>
        <v>15.01</v>
      </c>
      <c r="DC277">
        <f t="shared" si="51"/>
        <v>0</v>
      </c>
    </row>
    <row r="278" spans="1:107" x14ac:dyDescent="0.2">
      <c r="A278">
        <f>ROW(Source!A376)</f>
        <v>376</v>
      </c>
      <c r="B278">
        <v>53286460</v>
      </c>
      <c r="C278">
        <v>53287445</v>
      </c>
      <c r="D278">
        <v>30516999</v>
      </c>
      <c r="E278">
        <v>30515945</v>
      </c>
      <c r="F278">
        <v>1</v>
      </c>
      <c r="G278">
        <v>30515945</v>
      </c>
      <c r="H278">
        <v>2</v>
      </c>
      <c r="I278" t="s">
        <v>483</v>
      </c>
      <c r="J278" t="s">
        <v>3</v>
      </c>
      <c r="K278" t="s">
        <v>484</v>
      </c>
      <c r="L278">
        <v>1344</v>
      </c>
      <c r="N278">
        <v>1008</v>
      </c>
      <c r="O278" t="s">
        <v>485</v>
      </c>
      <c r="P278" t="s">
        <v>485</v>
      </c>
      <c r="Q278">
        <v>1</v>
      </c>
      <c r="W278">
        <v>0</v>
      </c>
      <c r="X278">
        <v>-1180195794</v>
      </c>
      <c r="Y278">
        <v>15.01</v>
      </c>
      <c r="AA278">
        <v>0</v>
      </c>
      <c r="AB278">
        <v>1</v>
      </c>
      <c r="AC278">
        <v>0</v>
      </c>
      <c r="AD278">
        <v>0</v>
      </c>
      <c r="AE278">
        <v>0</v>
      </c>
      <c r="AF278">
        <v>1</v>
      </c>
      <c r="AG278">
        <v>0</v>
      </c>
      <c r="AH278">
        <v>0</v>
      </c>
      <c r="AI278">
        <v>1</v>
      </c>
      <c r="AJ278">
        <v>1</v>
      </c>
      <c r="AK278">
        <v>1</v>
      </c>
      <c r="AL278">
        <v>1</v>
      </c>
      <c r="AN278">
        <v>0</v>
      </c>
      <c r="AO278">
        <v>1</v>
      </c>
      <c r="AP278">
        <v>0</v>
      </c>
      <c r="AQ278">
        <v>0</v>
      </c>
      <c r="AR278">
        <v>0</v>
      </c>
      <c r="AS278" t="s">
        <v>3</v>
      </c>
      <c r="AT278">
        <v>15.01</v>
      </c>
      <c r="AU278" t="s">
        <v>3</v>
      </c>
      <c r="AV278">
        <v>0</v>
      </c>
      <c r="AW278">
        <v>2</v>
      </c>
      <c r="AX278">
        <v>53287447</v>
      </c>
      <c r="AY278">
        <v>1</v>
      </c>
      <c r="AZ278">
        <v>0</v>
      </c>
      <c r="BA278">
        <v>270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CX278">
        <f>Y278*Source!I376</f>
        <v>195.39417599999999</v>
      </c>
      <c r="CY278">
        <f t="shared" si="52"/>
        <v>1</v>
      </c>
      <c r="CZ278">
        <f t="shared" si="53"/>
        <v>1</v>
      </c>
      <c r="DA278">
        <f t="shared" si="54"/>
        <v>1</v>
      </c>
      <c r="DB278">
        <f t="shared" si="50"/>
        <v>15.01</v>
      </c>
      <c r="DC278">
        <f t="shared" si="51"/>
        <v>0</v>
      </c>
    </row>
    <row r="279" spans="1:107" x14ac:dyDescent="0.2">
      <c r="A279">
        <f>ROW(Source!A412)</f>
        <v>412</v>
      </c>
      <c r="B279">
        <v>53286459</v>
      </c>
      <c r="C279">
        <v>53287448</v>
      </c>
      <c r="D279">
        <v>31070578</v>
      </c>
      <c r="E279">
        <v>1</v>
      </c>
      <c r="F279">
        <v>1</v>
      </c>
      <c r="G279">
        <v>30515945</v>
      </c>
      <c r="H279">
        <v>2</v>
      </c>
      <c r="I279" t="s">
        <v>581</v>
      </c>
      <c r="J279" t="s">
        <v>582</v>
      </c>
      <c r="K279" t="s">
        <v>583</v>
      </c>
      <c r="L279">
        <v>1367</v>
      </c>
      <c r="N279">
        <v>1011</v>
      </c>
      <c r="O279" t="s">
        <v>476</v>
      </c>
      <c r="P279" t="s">
        <v>476</v>
      </c>
      <c r="Q279">
        <v>1</v>
      </c>
      <c r="W279">
        <v>0</v>
      </c>
      <c r="X279">
        <v>-1191656485</v>
      </c>
      <c r="Y279">
        <v>1</v>
      </c>
      <c r="AA279">
        <v>0</v>
      </c>
      <c r="AB279">
        <v>193.32</v>
      </c>
      <c r="AC279">
        <v>18.11</v>
      </c>
      <c r="AD279">
        <v>0</v>
      </c>
      <c r="AE279">
        <v>0</v>
      </c>
      <c r="AF279">
        <v>193.32</v>
      </c>
      <c r="AG279">
        <v>18.11</v>
      </c>
      <c r="AH279">
        <v>0</v>
      </c>
      <c r="AI279">
        <v>1</v>
      </c>
      <c r="AJ279">
        <v>1</v>
      </c>
      <c r="AK279">
        <v>1</v>
      </c>
      <c r="AL279">
        <v>1</v>
      </c>
      <c r="AN279">
        <v>0</v>
      </c>
      <c r="AO279">
        <v>1</v>
      </c>
      <c r="AP279">
        <v>0</v>
      </c>
      <c r="AQ279">
        <v>0</v>
      </c>
      <c r="AR279">
        <v>0</v>
      </c>
      <c r="AS279" t="s">
        <v>3</v>
      </c>
      <c r="AT279">
        <v>1</v>
      </c>
      <c r="AU279" t="s">
        <v>3</v>
      </c>
      <c r="AV279">
        <v>0</v>
      </c>
      <c r="AW279">
        <v>2</v>
      </c>
      <c r="AX279">
        <v>53287450</v>
      </c>
      <c r="AY279">
        <v>1</v>
      </c>
      <c r="AZ279">
        <v>0</v>
      </c>
      <c r="BA279">
        <v>271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CX279">
        <f>Y279*Source!I412</f>
        <v>25.2</v>
      </c>
      <c r="CY279">
        <f t="shared" si="52"/>
        <v>193.32</v>
      </c>
      <c r="CZ279">
        <f t="shared" si="53"/>
        <v>193.32</v>
      </c>
      <c r="DA279">
        <f t="shared" si="54"/>
        <v>1</v>
      </c>
      <c r="DB279">
        <f t="shared" si="50"/>
        <v>193.32</v>
      </c>
      <c r="DC279">
        <f t="shared" si="51"/>
        <v>18.11</v>
      </c>
    </row>
    <row r="280" spans="1:107" x14ac:dyDescent="0.2">
      <c r="A280">
        <f>ROW(Source!A413)</f>
        <v>413</v>
      </c>
      <c r="B280">
        <v>53286460</v>
      </c>
      <c r="C280">
        <v>53287448</v>
      </c>
      <c r="D280">
        <v>31070578</v>
      </c>
      <c r="E280">
        <v>1</v>
      </c>
      <c r="F280">
        <v>1</v>
      </c>
      <c r="G280">
        <v>30515945</v>
      </c>
      <c r="H280">
        <v>2</v>
      </c>
      <c r="I280" t="s">
        <v>581</v>
      </c>
      <c r="J280" t="s">
        <v>582</v>
      </c>
      <c r="K280" t="s">
        <v>583</v>
      </c>
      <c r="L280">
        <v>1367</v>
      </c>
      <c r="N280">
        <v>1011</v>
      </c>
      <c r="O280" t="s">
        <v>476</v>
      </c>
      <c r="P280" t="s">
        <v>476</v>
      </c>
      <c r="Q280">
        <v>1</v>
      </c>
      <c r="W280">
        <v>0</v>
      </c>
      <c r="X280">
        <v>-1191656485</v>
      </c>
      <c r="Y280">
        <v>1</v>
      </c>
      <c r="AA280">
        <v>0</v>
      </c>
      <c r="AB280">
        <v>1596.82</v>
      </c>
      <c r="AC280">
        <v>449.49</v>
      </c>
      <c r="AD280">
        <v>0</v>
      </c>
      <c r="AE280">
        <v>0</v>
      </c>
      <c r="AF280">
        <v>193.32</v>
      </c>
      <c r="AG280">
        <v>18.11</v>
      </c>
      <c r="AH280">
        <v>0</v>
      </c>
      <c r="AI280">
        <v>1</v>
      </c>
      <c r="AJ280">
        <v>8.26</v>
      </c>
      <c r="AK280">
        <v>24.82</v>
      </c>
      <c r="AL280">
        <v>1</v>
      </c>
      <c r="AN280">
        <v>0</v>
      </c>
      <c r="AO280">
        <v>1</v>
      </c>
      <c r="AP280">
        <v>0</v>
      </c>
      <c r="AQ280">
        <v>0</v>
      </c>
      <c r="AR280">
        <v>0</v>
      </c>
      <c r="AS280" t="s">
        <v>3</v>
      </c>
      <c r="AT280">
        <v>1</v>
      </c>
      <c r="AU280" t="s">
        <v>3</v>
      </c>
      <c r="AV280">
        <v>0</v>
      </c>
      <c r="AW280">
        <v>2</v>
      </c>
      <c r="AX280">
        <v>53287450</v>
      </c>
      <c r="AY280">
        <v>1</v>
      </c>
      <c r="AZ280">
        <v>0</v>
      </c>
      <c r="BA280">
        <v>272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CX280">
        <f>Y280*Source!I413</f>
        <v>25.2</v>
      </c>
      <c r="CY280">
        <f t="shared" si="52"/>
        <v>1596.82</v>
      </c>
      <c r="CZ280">
        <f t="shared" si="53"/>
        <v>193.32</v>
      </c>
      <c r="DA280">
        <f t="shared" si="54"/>
        <v>8.26</v>
      </c>
      <c r="DB280">
        <f t="shared" si="50"/>
        <v>193.32</v>
      </c>
      <c r="DC280">
        <f t="shared" si="51"/>
        <v>18.11</v>
      </c>
    </row>
    <row r="281" spans="1:107" x14ac:dyDescent="0.2">
      <c r="A281">
        <f>ROW(Source!A414)</f>
        <v>414</v>
      </c>
      <c r="B281">
        <v>53286459</v>
      </c>
      <c r="C281">
        <v>53287451</v>
      </c>
      <c r="D281">
        <v>30516999</v>
      </c>
      <c r="E281">
        <v>30515945</v>
      </c>
      <c r="F281">
        <v>1</v>
      </c>
      <c r="G281">
        <v>30515945</v>
      </c>
      <c r="H281">
        <v>2</v>
      </c>
      <c r="I281" t="s">
        <v>483</v>
      </c>
      <c r="J281" t="s">
        <v>3</v>
      </c>
      <c r="K281" t="s">
        <v>484</v>
      </c>
      <c r="L281">
        <v>1344</v>
      </c>
      <c r="N281">
        <v>1008</v>
      </c>
      <c r="O281" t="s">
        <v>485</v>
      </c>
      <c r="P281" t="s">
        <v>485</v>
      </c>
      <c r="Q281">
        <v>1</v>
      </c>
      <c r="W281">
        <v>0</v>
      </c>
      <c r="X281">
        <v>-1180195794</v>
      </c>
      <c r="Y281">
        <v>36.590000000000003</v>
      </c>
      <c r="AA281">
        <v>0</v>
      </c>
      <c r="AB281">
        <v>1</v>
      </c>
      <c r="AC281">
        <v>0</v>
      </c>
      <c r="AD281">
        <v>0</v>
      </c>
      <c r="AE281">
        <v>0</v>
      </c>
      <c r="AF281">
        <v>1</v>
      </c>
      <c r="AG281">
        <v>0</v>
      </c>
      <c r="AH281">
        <v>0</v>
      </c>
      <c r="AI281">
        <v>1</v>
      </c>
      <c r="AJ281">
        <v>1</v>
      </c>
      <c r="AK281">
        <v>1</v>
      </c>
      <c r="AL281">
        <v>1</v>
      </c>
      <c r="AN281">
        <v>0</v>
      </c>
      <c r="AO281">
        <v>1</v>
      </c>
      <c r="AP281">
        <v>0</v>
      </c>
      <c r="AQ281">
        <v>0</v>
      </c>
      <c r="AR281">
        <v>0</v>
      </c>
      <c r="AS281" t="s">
        <v>3</v>
      </c>
      <c r="AT281">
        <v>36.590000000000003</v>
      </c>
      <c r="AU281" t="s">
        <v>3</v>
      </c>
      <c r="AV281">
        <v>0</v>
      </c>
      <c r="AW281">
        <v>2</v>
      </c>
      <c r="AX281">
        <v>53287453</v>
      </c>
      <c r="AY281">
        <v>1</v>
      </c>
      <c r="AZ281">
        <v>0</v>
      </c>
      <c r="BA281">
        <v>273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CX281">
        <f>Y281*Source!I414</f>
        <v>645.44760000000008</v>
      </c>
      <c r="CY281">
        <f t="shared" si="52"/>
        <v>1</v>
      </c>
      <c r="CZ281">
        <f t="shared" si="53"/>
        <v>1</v>
      </c>
      <c r="DA281">
        <f t="shared" si="54"/>
        <v>1</v>
      </c>
      <c r="DB281">
        <f t="shared" si="50"/>
        <v>36.590000000000003</v>
      </c>
      <c r="DC281">
        <f t="shared" si="51"/>
        <v>0</v>
      </c>
    </row>
    <row r="282" spans="1:107" x14ac:dyDescent="0.2">
      <c r="A282">
        <f>ROW(Source!A415)</f>
        <v>415</v>
      </c>
      <c r="B282">
        <v>53286460</v>
      </c>
      <c r="C282">
        <v>53287451</v>
      </c>
      <c r="D282">
        <v>30516999</v>
      </c>
      <c r="E282">
        <v>30515945</v>
      </c>
      <c r="F282">
        <v>1</v>
      </c>
      <c r="G282">
        <v>30515945</v>
      </c>
      <c r="H282">
        <v>2</v>
      </c>
      <c r="I282" t="s">
        <v>483</v>
      </c>
      <c r="J282" t="s">
        <v>3</v>
      </c>
      <c r="K282" t="s">
        <v>484</v>
      </c>
      <c r="L282">
        <v>1344</v>
      </c>
      <c r="N282">
        <v>1008</v>
      </c>
      <c r="O282" t="s">
        <v>485</v>
      </c>
      <c r="P282" t="s">
        <v>485</v>
      </c>
      <c r="Q282">
        <v>1</v>
      </c>
      <c r="W282">
        <v>0</v>
      </c>
      <c r="X282">
        <v>-1180195794</v>
      </c>
      <c r="Y282">
        <v>36.590000000000003</v>
      </c>
      <c r="AA282">
        <v>0</v>
      </c>
      <c r="AB282">
        <v>1</v>
      </c>
      <c r="AC282">
        <v>0</v>
      </c>
      <c r="AD282">
        <v>0</v>
      </c>
      <c r="AE282">
        <v>0</v>
      </c>
      <c r="AF282">
        <v>1</v>
      </c>
      <c r="AG282">
        <v>0</v>
      </c>
      <c r="AH282">
        <v>0</v>
      </c>
      <c r="AI282">
        <v>1</v>
      </c>
      <c r="AJ282">
        <v>1</v>
      </c>
      <c r="AK282">
        <v>1</v>
      </c>
      <c r="AL282">
        <v>1</v>
      </c>
      <c r="AN282">
        <v>0</v>
      </c>
      <c r="AO282">
        <v>1</v>
      </c>
      <c r="AP282">
        <v>0</v>
      </c>
      <c r="AQ282">
        <v>0</v>
      </c>
      <c r="AR282">
        <v>0</v>
      </c>
      <c r="AS282" t="s">
        <v>3</v>
      </c>
      <c r="AT282">
        <v>36.590000000000003</v>
      </c>
      <c r="AU282" t="s">
        <v>3</v>
      </c>
      <c r="AV282">
        <v>0</v>
      </c>
      <c r="AW282">
        <v>2</v>
      </c>
      <c r="AX282">
        <v>53287453</v>
      </c>
      <c r="AY282">
        <v>1</v>
      </c>
      <c r="AZ282">
        <v>0</v>
      </c>
      <c r="BA282">
        <v>274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CX282">
        <f>Y282*Source!I415</f>
        <v>645.44760000000008</v>
      </c>
      <c r="CY282">
        <f t="shared" si="52"/>
        <v>1</v>
      </c>
      <c r="CZ282">
        <f t="shared" si="53"/>
        <v>1</v>
      </c>
      <c r="DA282">
        <f t="shared" si="54"/>
        <v>1</v>
      </c>
      <c r="DB282">
        <f t="shared" si="50"/>
        <v>36.590000000000003</v>
      </c>
      <c r="DC282">
        <f t="shared" si="51"/>
        <v>0</v>
      </c>
    </row>
    <row r="283" spans="1:107" x14ac:dyDescent="0.2">
      <c r="A283">
        <f>ROW(Source!A416)</f>
        <v>416</v>
      </c>
      <c r="B283">
        <v>53286459</v>
      </c>
      <c r="C283">
        <v>53287454</v>
      </c>
      <c r="D283">
        <v>30516999</v>
      </c>
      <c r="E283">
        <v>30515945</v>
      </c>
      <c r="F283">
        <v>1</v>
      </c>
      <c r="G283">
        <v>30515945</v>
      </c>
      <c r="H283">
        <v>2</v>
      </c>
      <c r="I283" t="s">
        <v>483</v>
      </c>
      <c r="J283" t="s">
        <v>3</v>
      </c>
      <c r="K283" t="s">
        <v>484</v>
      </c>
      <c r="L283">
        <v>1344</v>
      </c>
      <c r="N283">
        <v>1008</v>
      </c>
      <c r="O283" t="s">
        <v>485</v>
      </c>
      <c r="P283" t="s">
        <v>485</v>
      </c>
      <c r="Q283">
        <v>1</v>
      </c>
      <c r="W283">
        <v>0</v>
      </c>
      <c r="X283">
        <v>-1180195794</v>
      </c>
      <c r="Y283">
        <v>167.32</v>
      </c>
      <c r="AA283">
        <v>0</v>
      </c>
      <c r="AB283">
        <v>1</v>
      </c>
      <c r="AC283">
        <v>0</v>
      </c>
      <c r="AD283">
        <v>0</v>
      </c>
      <c r="AE283">
        <v>0</v>
      </c>
      <c r="AF283">
        <v>1</v>
      </c>
      <c r="AG283">
        <v>0</v>
      </c>
      <c r="AH283">
        <v>0</v>
      </c>
      <c r="AI283">
        <v>1</v>
      </c>
      <c r="AJ283">
        <v>1</v>
      </c>
      <c r="AK283">
        <v>1</v>
      </c>
      <c r="AL283">
        <v>1</v>
      </c>
      <c r="AN283">
        <v>0</v>
      </c>
      <c r="AO283">
        <v>1</v>
      </c>
      <c r="AP283">
        <v>0</v>
      </c>
      <c r="AQ283">
        <v>0</v>
      </c>
      <c r="AR283">
        <v>0</v>
      </c>
      <c r="AS283" t="s">
        <v>3</v>
      </c>
      <c r="AT283">
        <v>167.32</v>
      </c>
      <c r="AU283" t="s">
        <v>3</v>
      </c>
      <c r="AV283">
        <v>0</v>
      </c>
      <c r="AW283">
        <v>2</v>
      </c>
      <c r="AX283">
        <v>53287456</v>
      </c>
      <c r="AY283">
        <v>1</v>
      </c>
      <c r="AZ283">
        <v>0</v>
      </c>
      <c r="BA283">
        <v>275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CX283">
        <f>Y283*Source!I416</f>
        <v>1264.9391999999998</v>
      </c>
      <c r="CY283">
        <f t="shared" si="52"/>
        <v>1</v>
      </c>
      <c r="CZ283">
        <f t="shared" si="53"/>
        <v>1</v>
      </c>
      <c r="DA283">
        <f t="shared" si="54"/>
        <v>1</v>
      </c>
      <c r="DB283">
        <f t="shared" si="50"/>
        <v>167.32</v>
      </c>
      <c r="DC283">
        <f t="shared" si="51"/>
        <v>0</v>
      </c>
    </row>
    <row r="284" spans="1:107" x14ac:dyDescent="0.2">
      <c r="A284">
        <f>ROW(Source!A417)</f>
        <v>417</v>
      </c>
      <c r="B284">
        <v>53286460</v>
      </c>
      <c r="C284">
        <v>53287454</v>
      </c>
      <c r="D284">
        <v>30516999</v>
      </c>
      <c r="E284">
        <v>30515945</v>
      </c>
      <c r="F284">
        <v>1</v>
      </c>
      <c r="G284">
        <v>30515945</v>
      </c>
      <c r="H284">
        <v>2</v>
      </c>
      <c r="I284" t="s">
        <v>483</v>
      </c>
      <c r="J284" t="s">
        <v>3</v>
      </c>
      <c r="K284" t="s">
        <v>484</v>
      </c>
      <c r="L284">
        <v>1344</v>
      </c>
      <c r="N284">
        <v>1008</v>
      </c>
      <c r="O284" t="s">
        <v>485</v>
      </c>
      <c r="P284" t="s">
        <v>485</v>
      </c>
      <c r="Q284">
        <v>1</v>
      </c>
      <c r="W284">
        <v>0</v>
      </c>
      <c r="X284">
        <v>-1180195794</v>
      </c>
      <c r="Y284">
        <v>167.32</v>
      </c>
      <c r="AA284">
        <v>0</v>
      </c>
      <c r="AB284">
        <v>1</v>
      </c>
      <c r="AC284">
        <v>0</v>
      </c>
      <c r="AD284">
        <v>0</v>
      </c>
      <c r="AE284">
        <v>0</v>
      </c>
      <c r="AF284">
        <v>1</v>
      </c>
      <c r="AG284">
        <v>0</v>
      </c>
      <c r="AH284">
        <v>0</v>
      </c>
      <c r="AI284">
        <v>1</v>
      </c>
      <c r="AJ284">
        <v>1</v>
      </c>
      <c r="AK284">
        <v>1</v>
      </c>
      <c r="AL284">
        <v>1</v>
      </c>
      <c r="AN284">
        <v>0</v>
      </c>
      <c r="AO284">
        <v>1</v>
      </c>
      <c r="AP284">
        <v>0</v>
      </c>
      <c r="AQ284">
        <v>0</v>
      </c>
      <c r="AR284">
        <v>0</v>
      </c>
      <c r="AS284" t="s">
        <v>3</v>
      </c>
      <c r="AT284">
        <v>167.32</v>
      </c>
      <c r="AU284" t="s">
        <v>3</v>
      </c>
      <c r="AV284">
        <v>0</v>
      </c>
      <c r="AW284">
        <v>2</v>
      </c>
      <c r="AX284">
        <v>53287456</v>
      </c>
      <c r="AY284">
        <v>1</v>
      </c>
      <c r="AZ284">
        <v>0</v>
      </c>
      <c r="BA284">
        <v>276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CX284">
        <f>Y284*Source!I417</f>
        <v>1264.9391999999998</v>
      </c>
      <c r="CY284">
        <f t="shared" si="52"/>
        <v>1</v>
      </c>
      <c r="CZ284">
        <f t="shared" si="53"/>
        <v>1</v>
      </c>
      <c r="DA284">
        <f t="shared" si="54"/>
        <v>1</v>
      </c>
      <c r="DB284">
        <f t="shared" si="50"/>
        <v>167.32</v>
      </c>
      <c r="DC284">
        <f t="shared" si="51"/>
        <v>0</v>
      </c>
    </row>
    <row r="285" spans="1:107" x14ac:dyDescent="0.2">
      <c r="A285">
        <f>ROW(Source!A453)</f>
        <v>453</v>
      </c>
      <c r="B285">
        <v>53286459</v>
      </c>
      <c r="C285">
        <v>53287457</v>
      </c>
      <c r="D285">
        <v>30515951</v>
      </c>
      <c r="E285">
        <v>30515945</v>
      </c>
      <c r="F285">
        <v>1</v>
      </c>
      <c r="G285">
        <v>30515945</v>
      </c>
      <c r="H285">
        <v>1</v>
      </c>
      <c r="I285" t="s">
        <v>470</v>
      </c>
      <c r="J285" t="s">
        <v>3</v>
      </c>
      <c r="K285" t="s">
        <v>471</v>
      </c>
      <c r="L285">
        <v>1191</v>
      </c>
      <c r="N285">
        <v>1013</v>
      </c>
      <c r="O285" t="s">
        <v>472</v>
      </c>
      <c r="P285" t="s">
        <v>472</v>
      </c>
      <c r="Q285">
        <v>1</v>
      </c>
      <c r="W285">
        <v>0</v>
      </c>
      <c r="X285">
        <v>476480486</v>
      </c>
      <c r="Y285">
        <v>6.4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1</v>
      </c>
      <c r="AJ285">
        <v>1</v>
      </c>
      <c r="AK285">
        <v>1</v>
      </c>
      <c r="AL285">
        <v>1</v>
      </c>
      <c r="AN285">
        <v>0</v>
      </c>
      <c r="AO285">
        <v>1</v>
      </c>
      <c r="AP285">
        <v>1</v>
      </c>
      <c r="AQ285">
        <v>0</v>
      </c>
      <c r="AR285">
        <v>0</v>
      </c>
      <c r="AS285" t="s">
        <v>3</v>
      </c>
      <c r="AT285">
        <v>8</v>
      </c>
      <c r="AU285" t="s">
        <v>408</v>
      </c>
      <c r="AV285">
        <v>1</v>
      </c>
      <c r="AW285">
        <v>2</v>
      </c>
      <c r="AX285">
        <v>53287459</v>
      </c>
      <c r="AY285">
        <v>1</v>
      </c>
      <c r="AZ285">
        <v>0</v>
      </c>
      <c r="BA285">
        <v>277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CX285">
        <f>Y285*Source!I453</f>
        <v>12.8</v>
      </c>
      <c r="CY285">
        <f>AD285</f>
        <v>0</v>
      </c>
      <c r="CZ285">
        <f>AH285</f>
        <v>0</v>
      </c>
      <c r="DA285">
        <f>AL285</f>
        <v>1</v>
      </c>
      <c r="DB285">
        <f>ROUND((ROUND(AT285*CZ285,2)*0.8),6)</f>
        <v>0</v>
      </c>
      <c r="DC285">
        <f>ROUND((ROUND(AT285*AG285,2)*0.8),6)</f>
        <v>0</v>
      </c>
    </row>
    <row r="286" spans="1:107" x14ac:dyDescent="0.2">
      <c r="A286">
        <f>ROW(Source!A454)</f>
        <v>454</v>
      </c>
      <c r="B286">
        <v>53286460</v>
      </c>
      <c r="C286">
        <v>53287457</v>
      </c>
      <c r="D286">
        <v>30515951</v>
      </c>
      <c r="E286">
        <v>30515945</v>
      </c>
      <c r="F286">
        <v>1</v>
      </c>
      <c r="G286">
        <v>30515945</v>
      </c>
      <c r="H286">
        <v>1</v>
      </c>
      <c r="I286" t="s">
        <v>470</v>
      </c>
      <c r="J286" t="s">
        <v>3</v>
      </c>
      <c r="K286" t="s">
        <v>471</v>
      </c>
      <c r="L286">
        <v>1191</v>
      </c>
      <c r="N286">
        <v>1013</v>
      </c>
      <c r="O286" t="s">
        <v>472</v>
      </c>
      <c r="P286" t="s">
        <v>472</v>
      </c>
      <c r="Q286">
        <v>1</v>
      </c>
      <c r="W286">
        <v>0</v>
      </c>
      <c r="X286">
        <v>476480486</v>
      </c>
      <c r="Y286">
        <v>6.4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1</v>
      </c>
      <c r="AJ286">
        <v>1</v>
      </c>
      <c r="AK286">
        <v>1</v>
      </c>
      <c r="AL286">
        <v>1</v>
      </c>
      <c r="AN286">
        <v>0</v>
      </c>
      <c r="AO286">
        <v>1</v>
      </c>
      <c r="AP286">
        <v>1</v>
      </c>
      <c r="AQ286">
        <v>0</v>
      </c>
      <c r="AR286">
        <v>0</v>
      </c>
      <c r="AS286" t="s">
        <v>3</v>
      </c>
      <c r="AT286">
        <v>8</v>
      </c>
      <c r="AU286" t="s">
        <v>408</v>
      </c>
      <c r="AV286">
        <v>1</v>
      </c>
      <c r="AW286">
        <v>2</v>
      </c>
      <c r="AX286">
        <v>53287459</v>
      </c>
      <c r="AY286">
        <v>1</v>
      </c>
      <c r="AZ286">
        <v>0</v>
      </c>
      <c r="BA286">
        <v>278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CX286">
        <f>Y286*Source!I454</f>
        <v>12.8</v>
      </c>
      <c r="CY286">
        <f>AD286</f>
        <v>0</v>
      </c>
      <c r="CZ286">
        <f>AH286</f>
        <v>0</v>
      </c>
      <c r="DA286">
        <f>AL286</f>
        <v>1</v>
      </c>
      <c r="DB286">
        <f>ROUND((ROUND(AT286*CZ286,2)*0.8),6)</f>
        <v>0</v>
      </c>
      <c r="DC286">
        <f>ROUND((ROUND(AT286*AG286,2)*0.8),6)</f>
        <v>0</v>
      </c>
    </row>
    <row r="287" spans="1:107" x14ac:dyDescent="0.2">
      <c r="A287">
        <f>ROW(Source!A490)</f>
        <v>490</v>
      </c>
      <c r="B287">
        <v>53286459</v>
      </c>
      <c r="C287">
        <v>53287460</v>
      </c>
      <c r="D287">
        <v>30515951</v>
      </c>
      <c r="E287">
        <v>30515945</v>
      </c>
      <c r="F287">
        <v>1</v>
      </c>
      <c r="G287">
        <v>30515945</v>
      </c>
      <c r="H287">
        <v>1</v>
      </c>
      <c r="I287" t="s">
        <v>470</v>
      </c>
      <c r="J287" t="s">
        <v>3</v>
      </c>
      <c r="K287" t="s">
        <v>471</v>
      </c>
      <c r="L287">
        <v>1191</v>
      </c>
      <c r="N287">
        <v>1013</v>
      </c>
      <c r="O287" t="s">
        <v>472</v>
      </c>
      <c r="P287" t="s">
        <v>472</v>
      </c>
      <c r="Q287">
        <v>1</v>
      </c>
      <c r="W287">
        <v>0</v>
      </c>
      <c r="X287">
        <v>476480486</v>
      </c>
      <c r="Y287">
        <v>1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1</v>
      </c>
      <c r="AJ287">
        <v>1</v>
      </c>
      <c r="AK287">
        <v>1</v>
      </c>
      <c r="AL287">
        <v>1</v>
      </c>
      <c r="AN287">
        <v>0</v>
      </c>
      <c r="AO287">
        <v>1</v>
      </c>
      <c r="AP287">
        <v>0</v>
      </c>
      <c r="AQ287">
        <v>0</v>
      </c>
      <c r="AR287">
        <v>0</v>
      </c>
      <c r="AS287" t="s">
        <v>3</v>
      </c>
      <c r="AT287">
        <v>1</v>
      </c>
      <c r="AU287" t="s">
        <v>3</v>
      </c>
      <c r="AV287">
        <v>1</v>
      </c>
      <c r="AW287">
        <v>2</v>
      </c>
      <c r="AX287">
        <v>53287463</v>
      </c>
      <c r="AY287">
        <v>1</v>
      </c>
      <c r="AZ287">
        <v>0</v>
      </c>
      <c r="BA287">
        <v>279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CX287">
        <f>Y287*Source!I490</f>
        <v>2</v>
      </c>
      <c r="CY287">
        <f>AD287</f>
        <v>0</v>
      </c>
      <c r="CZ287">
        <f>AH287</f>
        <v>0</v>
      </c>
      <c r="DA287">
        <f>AL287</f>
        <v>1</v>
      </c>
      <c r="DB287">
        <f t="shared" ref="DB287:DB302" si="55">ROUND(ROUND(AT287*CZ287,2),6)</f>
        <v>0</v>
      </c>
      <c r="DC287">
        <f t="shared" ref="DC287:DC302" si="56">ROUND(ROUND(AT287*AG287,2),6)</f>
        <v>0</v>
      </c>
    </row>
    <row r="288" spans="1:107" x14ac:dyDescent="0.2">
      <c r="A288">
        <f>ROW(Source!A490)</f>
        <v>490</v>
      </c>
      <c r="B288">
        <v>53286459</v>
      </c>
      <c r="C288">
        <v>53287460</v>
      </c>
      <c r="D288">
        <v>30541193</v>
      </c>
      <c r="E288">
        <v>30515945</v>
      </c>
      <c r="F288">
        <v>1</v>
      </c>
      <c r="G288">
        <v>30515945</v>
      </c>
      <c r="H288">
        <v>3</v>
      </c>
      <c r="I288" t="s">
        <v>584</v>
      </c>
      <c r="J288" t="s">
        <v>3</v>
      </c>
      <c r="K288" t="s">
        <v>585</v>
      </c>
      <c r="L288">
        <v>1348</v>
      </c>
      <c r="N288">
        <v>1009</v>
      </c>
      <c r="O288" t="s">
        <v>122</v>
      </c>
      <c r="P288" t="s">
        <v>122</v>
      </c>
      <c r="Q288">
        <v>1000</v>
      </c>
      <c r="W288">
        <v>0</v>
      </c>
      <c r="X288">
        <v>-783086922</v>
      </c>
      <c r="Y288">
        <v>1E-3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1</v>
      </c>
      <c r="AJ288">
        <v>1</v>
      </c>
      <c r="AK288">
        <v>1</v>
      </c>
      <c r="AL288">
        <v>1</v>
      </c>
      <c r="AN288">
        <v>0</v>
      </c>
      <c r="AO288">
        <v>1</v>
      </c>
      <c r="AP288">
        <v>0</v>
      </c>
      <c r="AQ288">
        <v>0</v>
      </c>
      <c r="AR288">
        <v>0</v>
      </c>
      <c r="AS288" t="s">
        <v>3</v>
      </c>
      <c r="AT288">
        <v>1E-3</v>
      </c>
      <c r="AU288" t="s">
        <v>3</v>
      </c>
      <c r="AV288">
        <v>0</v>
      </c>
      <c r="AW288">
        <v>2</v>
      </c>
      <c r="AX288">
        <v>53287464</v>
      </c>
      <c r="AY288">
        <v>1</v>
      </c>
      <c r="AZ288">
        <v>0</v>
      </c>
      <c r="BA288">
        <v>280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CX288">
        <f>Y288*Source!I490</f>
        <v>2E-3</v>
      </c>
      <c r="CY288">
        <f>AA288</f>
        <v>0</v>
      </c>
      <c r="CZ288">
        <f>AE288</f>
        <v>0</v>
      </c>
      <c r="DA288">
        <f>AI288</f>
        <v>1</v>
      </c>
      <c r="DB288">
        <f t="shared" si="55"/>
        <v>0</v>
      </c>
      <c r="DC288">
        <f t="shared" si="56"/>
        <v>0</v>
      </c>
    </row>
    <row r="289" spans="1:107" x14ac:dyDescent="0.2">
      <c r="A289">
        <f>ROW(Source!A491)</f>
        <v>491</v>
      </c>
      <c r="B289">
        <v>53286460</v>
      </c>
      <c r="C289">
        <v>53287460</v>
      </c>
      <c r="D289">
        <v>30515951</v>
      </c>
      <c r="E289">
        <v>30515945</v>
      </c>
      <c r="F289">
        <v>1</v>
      </c>
      <c r="G289">
        <v>30515945</v>
      </c>
      <c r="H289">
        <v>1</v>
      </c>
      <c r="I289" t="s">
        <v>470</v>
      </c>
      <c r="J289" t="s">
        <v>3</v>
      </c>
      <c r="K289" t="s">
        <v>471</v>
      </c>
      <c r="L289">
        <v>1191</v>
      </c>
      <c r="N289">
        <v>1013</v>
      </c>
      <c r="O289" t="s">
        <v>472</v>
      </c>
      <c r="P289" t="s">
        <v>472</v>
      </c>
      <c r="Q289">
        <v>1</v>
      </c>
      <c r="W289">
        <v>0</v>
      </c>
      <c r="X289">
        <v>476480486</v>
      </c>
      <c r="Y289">
        <v>1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1</v>
      </c>
      <c r="AJ289">
        <v>1</v>
      </c>
      <c r="AK289">
        <v>1</v>
      </c>
      <c r="AL289">
        <v>1</v>
      </c>
      <c r="AN289">
        <v>0</v>
      </c>
      <c r="AO289">
        <v>1</v>
      </c>
      <c r="AP289">
        <v>0</v>
      </c>
      <c r="AQ289">
        <v>0</v>
      </c>
      <c r="AR289">
        <v>0</v>
      </c>
      <c r="AS289" t="s">
        <v>3</v>
      </c>
      <c r="AT289">
        <v>1</v>
      </c>
      <c r="AU289" t="s">
        <v>3</v>
      </c>
      <c r="AV289">
        <v>1</v>
      </c>
      <c r="AW289">
        <v>2</v>
      </c>
      <c r="AX289">
        <v>53287463</v>
      </c>
      <c r="AY289">
        <v>1</v>
      </c>
      <c r="AZ289">
        <v>0</v>
      </c>
      <c r="BA289">
        <v>281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CX289">
        <f>Y289*Source!I491</f>
        <v>2</v>
      </c>
      <c r="CY289">
        <f>AD289</f>
        <v>0</v>
      </c>
      <c r="CZ289">
        <f>AH289</f>
        <v>0</v>
      </c>
      <c r="DA289">
        <f>AL289</f>
        <v>1</v>
      </c>
      <c r="DB289">
        <f t="shared" si="55"/>
        <v>0</v>
      </c>
      <c r="DC289">
        <f t="shared" si="56"/>
        <v>0</v>
      </c>
    </row>
    <row r="290" spans="1:107" x14ac:dyDescent="0.2">
      <c r="A290">
        <f>ROW(Source!A491)</f>
        <v>491</v>
      </c>
      <c r="B290">
        <v>53286460</v>
      </c>
      <c r="C290">
        <v>53287460</v>
      </c>
      <c r="D290">
        <v>30541193</v>
      </c>
      <c r="E290">
        <v>30515945</v>
      </c>
      <c r="F290">
        <v>1</v>
      </c>
      <c r="G290">
        <v>30515945</v>
      </c>
      <c r="H290">
        <v>3</v>
      </c>
      <c r="I290" t="s">
        <v>584</v>
      </c>
      <c r="J290" t="s">
        <v>3</v>
      </c>
      <c r="K290" t="s">
        <v>585</v>
      </c>
      <c r="L290">
        <v>1348</v>
      </c>
      <c r="N290">
        <v>1009</v>
      </c>
      <c r="O290" t="s">
        <v>122</v>
      </c>
      <c r="P290" t="s">
        <v>122</v>
      </c>
      <c r="Q290">
        <v>1000</v>
      </c>
      <c r="W290">
        <v>0</v>
      </c>
      <c r="X290">
        <v>-783086922</v>
      </c>
      <c r="Y290">
        <v>1E-3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1</v>
      </c>
      <c r="AJ290">
        <v>1</v>
      </c>
      <c r="AK290">
        <v>1</v>
      </c>
      <c r="AL290">
        <v>1</v>
      </c>
      <c r="AN290">
        <v>0</v>
      </c>
      <c r="AO290">
        <v>1</v>
      </c>
      <c r="AP290">
        <v>0</v>
      </c>
      <c r="AQ290">
        <v>0</v>
      </c>
      <c r="AR290">
        <v>0</v>
      </c>
      <c r="AS290" t="s">
        <v>3</v>
      </c>
      <c r="AT290">
        <v>1E-3</v>
      </c>
      <c r="AU290" t="s">
        <v>3</v>
      </c>
      <c r="AV290">
        <v>0</v>
      </c>
      <c r="AW290">
        <v>2</v>
      </c>
      <c r="AX290">
        <v>53287464</v>
      </c>
      <c r="AY290">
        <v>1</v>
      </c>
      <c r="AZ290">
        <v>0</v>
      </c>
      <c r="BA290">
        <v>282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CX290">
        <f>Y290*Source!I491</f>
        <v>2E-3</v>
      </c>
      <c r="CY290">
        <f>AA290</f>
        <v>0</v>
      </c>
      <c r="CZ290">
        <f>AE290</f>
        <v>0</v>
      </c>
      <c r="DA290">
        <f>AI290</f>
        <v>1</v>
      </c>
      <c r="DB290">
        <f t="shared" si="55"/>
        <v>0</v>
      </c>
      <c r="DC290">
        <f t="shared" si="56"/>
        <v>0</v>
      </c>
    </row>
    <row r="291" spans="1:107" x14ac:dyDescent="0.2">
      <c r="A291">
        <f>ROW(Source!A494)</f>
        <v>494</v>
      </c>
      <c r="B291">
        <v>53286459</v>
      </c>
      <c r="C291">
        <v>53287466</v>
      </c>
      <c r="D291">
        <v>30515951</v>
      </c>
      <c r="E291">
        <v>30515945</v>
      </c>
      <c r="F291">
        <v>1</v>
      </c>
      <c r="G291">
        <v>30515945</v>
      </c>
      <c r="H291">
        <v>1</v>
      </c>
      <c r="I291" t="s">
        <v>470</v>
      </c>
      <c r="J291" t="s">
        <v>3</v>
      </c>
      <c r="K291" t="s">
        <v>471</v>
      </c>
      <c r="L291">
        <v>1191</v>
      </c>
      <c r="N291">
        <v>1013</v>
      </c>
      <c r="O291" t="s">
        <v>472</v>
      </c>
      <c r="P291" t="s">
        <v>472</v>
      </c>
      <c r="Q291">
        <v>1</v>
      </c>
      <c r="W291">
        <v>0</v>
      </c>
      <c r="X291">
        <v>476480486</v>
      </c>
      <c r="Y291">
        <v>7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1</v>
      </c>
      <c r="AJ291">
        <v>1</v>
      </c>
      <c r="AK291">
        <v>1</v>
      </c>
      <c r="AL291">
        <v>1</v>
      </c>
      <c r="AN291">
        <v>0</v>
      </c>
      <c r="AO291">
        <v>1</v>
      </c>
      <c r="AP291">
        <v>0</v>
      </c>
      <c r="AQ291">
        <v>0</v>
      </c>
      <c r="AR291">
        <v>0</v>
      </c>
      <c r="AS291" t="s">
        <v>3</v>
      </c>
      <c r="AT291">
        <v>7</v>
      </c>
      <c r="AU291" t="s">
        <v>3</v>
      </c>
      <c r="AV291">
        <v>1</v>
      </c>
      <c r="AW291">
        <v>2</v>
      </c>
      <c r="AX291">
        <v>53287469</v>
      </c>
      <c r="AY291">
        <v>1</v>
      </c>
      <c r="AZ291">
        <v>0</v>
      </c>
      <c r="BA291">
        <v>283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CX291">
        <f>Y291*Source!I494</f>
        <v>0.28000000000000003</v>
      </c>
      <c r="CY291">
        <f>AD291</f>
        <v>0</v>
      </c>
      <c r="CZ291">
        <f>AH291</f>
        <v>0</v>
      </c>
      <c r="DA291">
        <f>AL291</f>
        <v>1</v>
      </c>
      <c r="DB291">
        <f t="shared" si="55"/>
        <v>0</v>
      </c>
      <c r="DC291">
        <f t="shared" si="56"/>
        <v>0</v>
      </c>
    </row>
    <row r="292" spans="1:107" x14ac:dyDescent="0.2">
      <c r="A292">
        <f>ROW(Source!A494)</f>
        <v>494</v>
      </c>
      <c r="B292">
        <v>53286459</v>
      </c>
      <c r="C292">
        <v>53287466</v>
      </c>
      <c r="D292">
        <v>30576725</v>
      </c>
      <c r="E292">
        <v>1</v>
      </c>
      <c r="F292">
        <v>1</v>
      </c>
      <c r="G292">
        <v>30515945</v>
      </c>
      <c r="H292">
        <v>3</v>
      </c>
      <c r="I292" t="s">
        <v>297</v>
      </c>
      <c r="J292" t="s">
        <v>300</v>
      </c>
      <c r="K292" t="s">
        <v>298</v>
      </c>
      <c r="L292">
        <v>1301</v>
      </c>
      <c r="N292">
        <v>1003</v>
      </c>
      <c r="O292" t="s">
        <v>299</v>
      </c>
      <c r="P292" t="s">
        <v>299</v>
      </c>
      <c r="Q292">
        <v>1</v>
      </c>
      <c r="W292">
        <v>0</v>
      </c>
      <c r="X292">
        <v>1369383771</v>
      </c>
      <c r="Y292">
        <v>100</v>
      </c>
      <c r="AA292">
        <v>16.5</v>
      </c>
      <c r="AB292">
        <v>0</v>
      </c>
      <c r="AC292">
        <v>0</v>
      </c>
      <c r="AD292">
        <v>0</v>
      </c>
      <c r="AE292">
        <v>16.5</v>
      </c>
      <c r="AF292">
        <v>0</v>
      </c>
      <c r="AG292">
        <v>0</v>
      </c>
      <c r="AH292">
        <v>0</v>
      </c>
      <c r="AI292">
        <v>1</v>
      </c>
      <c r="AJ292">
        <v>1</v>
      </c>
      <c r="AK292">
        <v>1</v>
      </c>
      <c r="AL292">
        <v>1</v>
      </c>
      <c r="AN292">
        <v>0</v>
      </c>
      <c r="AO292">
        <v>0</v>
      </c>
      <c r="AP292">
        <v>0</v>
      </c>
      <c r="AQ292">
        <v>0</v>
      </c>
      <c r="AR292">
        <v>0</v>
      </c>
      <c r="AS292" t="s">
        <v>3</v>
      </c>
      <c r="AT292">
        <v>100</v>
      </c>
      <c r="AU292" t="s">
        <v>3</v>
      </c>
      <c r="AV292">
        <v>0</v>
      </c>
      <c r="AW292">
        <v>1</v>
      </c>
      <c r="AX292">
        <v>-1</v>
      </c>
      <c r="AY292">
        <v>0</v>
      </c>
      <c r="AZ292">
        <v>0</v>
      </c>
      <c r="BA292" t="s">
        <v>3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CX292">
        <f>Y292*Source!I494</f>
        <v>4</v>
      </c>
      <c r="CY292">
        <f>AA292</f>
        <v>16.5</v>
      </c>
      <c r="CZ292">
        <f>AE292</f>
        <v>16.5</v>
      </c>
      <c r="DA292">
        <f>AI292</f>
        <v>1</v>
      </c>
      <c r="DB292">
        <f t="shared" si="55"/>
        <v>1650</v>
      </c>
      <c r="DC292">
        <f t="shared" si="56"/>
        <v>0</v>
      </c>
    </row>
    <row r="293" spans="1:107" x14ac:dyDescent="0.2">
      <c r="A293">
        <f>ROW(Source!A495)</f>
        <v>495</v>
      </c>
      <c r="B293">
        <v>53286460</v>
      </c>
      <c r="C293">
        <v>53287466</v>
      </c>
      <c r="D293">
        <v>30515951</v>
      </c>
      <c r="E293">
        <v>30515945</v>
      </c>
      <c r="F293">
        <v>1</v>
      </c>
      <c r="G293">
        <v>30515945</v>
      </c>
      <c r="H293">
        <v>1</v>
      </c>
      <c r="I293" t="s">
        <v>470</v>
      </c>
      <c r="J293" t="s">
        <v>3</v>
      </c>
      <c r="K293" t="s">
        <v>471</v>
      </c>
      <c r="L293">
        <v>1191</v>
      </c>
      <c r="N293">
        <v>1013</v>
      </c>
      <c r="O293" t="s">
        <v>472</v>
      </c>
      <c r="P293" t="s">
        <v>472</v>
      </c>
      <c r="Q293">
        <v>1</v>
      </c>
      <c r="W293">
        <v>0</v>
      </c>
      <c r="X293">
        <v>476480486</v>
      </c>
      <c r="Y293">
        <v>7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1</v>
      </c>
      <c r="AJ293">
        <v>1</v>
      </c>
      <c r="AK293">
        <v>1</v>
      </c>
      <c r="AL293">
        <v>1</v>
      </c>
      <c r="AN293">
        <v>0</v>
      </c>
      <c r="AO293">
        <v>1</v>
      </c>
      <c r="AP293">
        <v>0</v>
      </c>
      <c r="AQ293">
        <v>0</v>
      </c>
      <c r="AR293">
        <v>0</v>
      </c>
      <c r="AS293" t="s">
        <v>3</v>
      </c>
      <c r="AT293">
        <v>7</v>
      </c>
      <c r="AU293" t="s">
        <v>3</v>
      </c>
      <c r="AV293">
        <v>1</v>
      </c>
      <c r="AW293">
        <v>2</v>
      </c>
      <c r="AX293">
        <v>53287469</v>
      </c>
      <c r="AY293">
        <v>1</v>
      </c>
      <c r="AZ293">
        <v>0</v>
      </c>
      <c r="BA293">
        <v>284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CX293">
        <f>Y293*Source!I495</f>
        <v>0.28000000000000003</v>
      </c>
      <c r="CY293">
        <f>AD293</f>
        <v>0</v>
      </c>
      <c r="CZ293">
        <f>AH293</f>
        <v>0</v>
      </c>
      <c r="DA293">
        <f>AL293</f>
        <v>1</v>
      </c>
      <c r="DB293">
        <f t="shared" si="55"/>
        <v>0</v>
      </c>
      <c r="DC293">
        <f t="shared" si="56"/>
        <v>0</v>
      </c>
    </row>
    <row r="294" spans="1:107" x14ac:dyDescent="0.2">
      <c r="A294">
        <f>ROW(Source!A495)</f>
        <v>495</v>
      </c>
      <c r="B294">
        <v>53286460</v>
      </c>
      <c r="C294">
        <v>53287466</v>
      </c>
      <c r="D294">
        <v>30576725</v>
      </c>
      <c r="E294">
        <v>1</v>
      </c>
      <c r="F294">
        <v>1</v>
      </c>
      <c r="G294">
        <v>30515945</v>
      </c>
      <c r="H294">
        <v>3</v>
      </c>
      <c r="I294" t="s">
        <v>297</v>
      </c>
      <c r="J294" t="s">
        <v>300</v>
      </c>
      <c r="K294" t="s">
        <v>298</v>
      </c>
      <c r="L294">
        <v>1301</v>
      </c>
      <c r="N294">
        <v>1003</v>
      </c>
      <c r="O294" t="s">
        <v>299</v>
      </c>
      <c r="P294" t="s">
        <v>299</v>
      </c>
      <c r="Q294">
        <v>1</v>
      </c>
      <c r="W294">
        <v>0</v>
      </c>
      <c r="X294">
        <v>1369383771</v>
      </c>
      <c r="Y294">
        <v>100</v>
      </c>
      <c r="AA294">
        <v>73.31</v>
      </c>
      <c r="AB294">
        <v>0</v>
      </c>
      <c r="AC294">
        <v>0</v>
      </c>
      <c r="AD294">
        <v>0</v>
      </c>
      <c r="AE294">
        <v>16.5</v>
      </c>
      <c r="AF294">
        <v>0</v>
      </c>
      <c r="AG294">
        <v>0</v>
      </c>
      <c r="AH294">
        <v>0</v>
      </c>
      <c r="AI294">
        <v>4.1100000000000003</v>
      </c>
      <c r="AJ294">
        <v>1</v>
      </c>
      <c r="AK294">
        <v>1</v>
      </c>
      <c r="AL294">
        <v>1</v>
      </c>
      <c r="AN294">
        <v>0</v>
      </c>
      <c r="AO294">
        <v>0</v>
      </c>
      <c r="AP294">
        <v>0</v>
      </c>
      <c r="AQ294">
        <v>0</v>
      </c>
      <c r="AR294">
        <v>0</v>
      </c>
      <c r="AS294" t="s">
        <v>3</v>
      </c>
      <c r="AT294">
        <v>100</v>
      </c>
      <c r="AU294" t="s">
        <v>3</v>
      </c>
      <c r="AV294">
        <v>0</v>
      </c>
      <c r="AW294">
        <v>1</v>
      </c>
      <c r="AX294">
        <v>-1</v>
      </c>
      <c r="AY294">
        <v>0</v>
      </c>
      <c r="AZ294">
        <v>0</v>
      </c>
      <c r="BA294" t="s">
        <v>3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CX294">
        <f>Y294*Source!I495</f>
        <v>4</v>
      </c>
      <c r="CY294">
        <f>AA294</f>
        <v>73.31</v>
      </c>
      <c r="CZ294">
        <f>AE294</f>
        <v>16.5</v>
      </c>
      <c r="DA294">
        <f>AI294</f>
        <v>4.1100000000000003</v>
      </c>
      <c r="DB294">
        <f t="shared" si="55"/>
        <v>1650</v>
      </c>
      <c r="DC294">
        <f t="shared" si="56"/>
        <v>0</v>
      </c>
    </row>
    <row r="295" spans="1:107" x14ac:dyDescent="0.2">
      <c r="A295">
        <f>ROW(Source!A498)</f>
        <v>498</v>
      </c>
      <c r="B295">
        <v>53286459</v>
      </c>
      <c r="C295">
        <v>53287471</v>
      </c>
      <c r="D295">
        <v>30515951</v>
      </c>
      <c r="E295">
        <v>30515945</v>
      </c>
      <c r="F295">
        <v>1</v>
      </c>
      <c r="G295">
        <v>30515945</v>
      </c>
      <c r="H295">
        <v>1</v>
      </c>
      <c r="I295" t="s">
        <v>470</v>
      </c>
      <c r="J295" t="s">
        <v>3</v>
      </c>
      <c r="K295" t="s">
        <v>471</v>
      </c>
      <c r="L295">
        <v>1191</v>
      </c>
      <c r="N295">
        <v>1013</v>
      </c>
      <c r="O295" t="s">
        <v>472</v>
      </c>
      <c r="P295" t="s">
        <v>472</v>
      </c>
      <c r="Q295">
        <v>1</v>
      </c>
      <c r="W295">
        <v>0</v>
      </c>
      <c r="X295">
        <v>476480486</v>
      </c>
      <c r="Y295">
        <v>15.8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1</v>
      </c>
      <c r="AJ295">
        <v>1</v>
      </c>
      <c r="AK295">
        <v>1</v>
      </c>
      <c r="AL295">
        <v>1</v>
      </c>
      <c r="AN295">
        <v>0</v>
      </c>
      <c r="AO295">
        <v>1</v>
      </c>
      <c r="AP295">
        <v>0</v>
      </c>
      <c r="AQ295">
        <v>0</v>
      </c>
      <c r="AR295">
        <v>0</v>
      </c>
      <c r="AS295" t="s">
        <v>3</v>
      </c>
      <c r="AT295">
        <v>15.8</v>
      </c>
      <c r="AU295" t="s">
        <v>3</v>
      </c>
      <c r="AV295">
        <v>1</v>
      </c>
      <c r="AW295">
        <v>2</v>
      </c>
      <c r="AX295">
        <v>53287473</v>
      </c>
      <c r="AY295">
        <v>1</v>
      </c>
      <c r="AZ295">
        <v>0</v>
      </c>
      <c r="BA295">
        <v>285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CX295">
        <f>Y295*Source!I498</f>
        <v>1.264</v>
      </c>
      <c r="CY295">
        <f t="shared" ref="CY295:CY302" si="57">AD295</f>
        <v>0</v>
      </c>
      <c r="CZ295">
        <f t="shared" ref="CZ295:CZ302" si="58">AH295</f>
        <v>0</v>
      </c>
      <c r="DA295">
        <f t="shared" ref="DA295:DA302" si="59">AL295</f>
        <v>1</v>
      </c>
      <c r="DB295">
        <f t="shared" si="55"/>
        <v>0</v>
      </c>
      <c r="DC295">
        <f t="shared" si="56"/>
        <v>0</v>
      </c>
    </row>
    <row r="296" spans="1:107" x14ac:dyDescent="0.2">
      <c r="A296">
        <f>ROW(Source!A499)</f>
        <v>499</v>
      </c>
      <c r="B296">
        <v>53286460</v>
      </c>
      <c r="C296">
        <v>53287471</v>
      </c>
      <c r="D296">
        <v>30515951</v>
      </c>
      <c r="E296">
        <v>30515945</v>
      </c>
      <c r="F296">
        <v>1</v>
      </c>
      <c r="G296">
        <v>30515945</v>
      </c>
      <c r="H296">
        <v>1</v>
      </c>
      <c r="I296" t="s">
        <v>470</v>
      </c>
      <c r="J296" t="s">
        <v>3</v>
      </c>
      <c r="K296" t="s">
        <v>471</v>
      </c>
      <c r="L296">
        <v>1191</v>
      </c>
      <c r="N296">
        <v>1013</v>
      </c>
      <c r="O296" t="s">
        <v>472</v>
      </c>
      <c r="P296" t="s">
        <v>472</v>
      </c>
      <c r="Q296">
        <v>1</v>
      </c>
      <c r="W296">
        <v>0</v>
      </c>
      <c r="X296">
        <v>476480486</v>
      </c>
      <c r="Y296">
        <v>15.8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1</v>
      </c>
      <c r="AJ296">
        <v>1</v>
      </c>
      <c r="AK296">
        <v>1</v>
      </c>
      <c r="AL296">
        <v>1</v>
      </c>
      <c r="AN296">
        <v>0</v>
      </c>
      <c r="AO296">
        <v>1</v>
      </c>
      <c r="AP296">
        <v>0</v>
      </c>
      <c r="AQ296">
        <v>0</v>
      </c>
      <c r="AR296">
        <v>0</v>
      </c>
      <c r="AS296" t="s">
        <v>3</v>
      </c>
      <c r="AT296">
        <v>15.8</v>
      </c>
      <c r="AU296" t="s">
        <v>3</v>
      </c>
      <c r="AV296">
        <v>1</v>
      </c>
      <c r="AW296">
        <v>2</v>
      </c>
      <c r="AX296">
        <v>53287473</v>
      </c>
      <c r="AY296">
        <v>1</v>
      </c>
      <c r="AZ296">
        <v>0</v>
      </c>
      <c r="BA296">
        <v>286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CX296">
        <f>Y296*Source!I499</f>
        <v>1.264</v>
      </c>
      <c r="CY296">
        <f t="shared" si="57"/>
        <v>0</v>
      </c>
      <c r="CZ296">
        <f t="shared" si="58"/>
        <v>0</v>
      </c>
      <c r="DA296">
        <f t="shared" si="59"/>
        <v>1</v>
      </c>
      <c r="DB296">
        <f t="shared" si="55"/>
        <v>0</v>
      </c>
      <c r="DC296">
        <f t="shared" si="56"/>
        <v>0</v>
      </c>
    </row>
    <row r="297" spans="1:107" x14ac:dyDescent="0.2">
      <c r="A297">
        <f>ROW(Source!A502)</f>
        <v>502</v>
      </c>
      <c r="B297">
        <v>53286459</v>
      </c>
      <c r="C297">
        <v>53287475</v>
      </c>
      <c r="D297">
        <v>30515951</v>
      </c>
      <c r="E297">
        <v>30515945</v>
      </c>
      <c r="F297">
        <v>1</v>
      </c>
      <c r="G297">
        <v>30515945</v>
      </c>
      <c r="H297">
        <v>1</v>
      </c>
      <c r="I297" t="s">
        <v>470</v>
      </c>
      <c r="J297" t="s">
        <v>3</v>
      </c>
      <c r="K297" t="s">
        <v>471</v>
      </c>
      <c r="L297">
        <v>1191</v>
      </c>
      <c r="N297">
        <v>1013</v>
      </c>
      <c r="O297" t="s">
        <v>472</v>
      </c>
      <c r="P297" t="s">
        <v>472</v>
      </c>
      <c r="Q297">
        <v>1</v>
      </c>
      <c r="W297">
        <v>0</v>
      </c>
      <c r="X297">
        <v>476480486</v>
      </c>
      <c r="Y297">
        <v>1.37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1</v>
      </c>
      <c r="AJ297">
        <v>1</v>
      </c>
      <c r="AK297">
        <v>1</v>
      </c>
      <c r="AL297">
        <v>1</v>
      </c>
      <c r="AN297">
        <v>0</v>
      </c>
      <c r="AO297">
        <v>1</v>
      </c>
      <c r="AP297">
        <v>0</v>
      </c>
      <c r="AQ297">
        <v>0</v>
      </c>
      <c r="AR297">
        <v>0</v>
      </c>
      <c r="AS297" t="s">
        <v>3</v>
      </c>
      <c r="AT297">
        <v>1.37</v>
      </c>
      <c r="AU297" t="s">
        <v>3</v>
      </c>
      <c r="AV297">
        <v>1</v>
      </c>
      <c r="AW297">
        <v>2</v>
      </c>
      <c r="AX297">
        <v>53287477</v>
      </c>
      <c r="AY297">
        <v>1</v>
      </c>
      <c r="AZ297">
        <v>0</v>
      </c>
      <c r="BA297">
        <v>287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CX297">
        <f>Y297*Source!I502</f>
        <v>5.48</v>
      </c>
      <c r="CY297">
        <f t="shared" si="57"/>
        <v>0</v>
      </c>
      <c r="CZ297">
        <f t="shared" si="58"/>
        <v>0</v>
      </c>
      <c r="DA297">
        <f t="shared" si="59"/>
        <v>1</v>
      </c>
      <c r="DB297">
        <f t="shared" si="55"/>
        <v>0</v>
      </c>
      <c r="DC297">
        <f t="shared" si="56"/>
        <v>0</v>
      </c>
    </row>
    <row r="298" spans="1:107" x14ac:dyDescent="0.2">
      <c r="A298">
        <f>ROW(Source!A503)</f>
        <v>503</v>
      </c>
      <c r="B298">
        <v>53286460</v>
      </c>
      <c r="C298">
        <v>53287475</v>
      </c>
      <c r="D298">
        <v>30515951</v>
      </c>
      <c r="E298">
        <v>30515945</v>
      </c>
      <c r="F298">
        <v>1</v>
      </c>
      <c r="G298">
        <v>30515945</v>
      </c>
      <c r="H298">
        <v>1</v>
      </c>
      <c r="I298" t="s">
        <v>470</v>
      </c>
      <c r="J298" t="s">
        <v>3</v>
      </c>
      <c r="K298" t="s">
        <v>471</v>
      </c>
      <c r="L298">
        <v>1191</v>
      </c>
      <c r="N298">
        <v>1013</v>
      </c>
      <c r="O298" t="s">
        <v>472</v>
      </c>
      <c r="P298" t="s">
        <v>472</v>
      </c>
      <c r="Q298">
        <v>1</v>
      </c>
      <c r="W298">
        <v>0</v>
      </c>
      <c r="X298">
        <v>476480486</v>
      </c>
      <c r="Y298">
        <v>1.37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1</v>
      </c>
      <c r="AJ298">
        <v>1</v>
      </c>
      <c r="AK298">
        <v>1</v>
      </c>
      <c r="AL298">
        <v>1</v>
      </c>
      <c r="AN298">
        <v>0</v>
      </c>
      <c r="AO298">
        <v>1</v>
      </c>
      <c r="AP298">
        <v>0</v>
      </c>
      <c r="AQ298">
        <v>0</v>
      </c>
      <c r="AR298">
        <v>0</v>
      </c>
      <c r="AS298" t="s">
        <v>3</v>
      </c>
      <c r="AT298">
        <v>1.37</v>
      </c>
      <c r="AU298" t="s">
        <v>3</v>
      </c>
      <c r="AV298">
        <v>1</v>
      </c>
      <c r="AW298">
        <v>2</v>
      </c>
      <c r="AX298">
        <v>53287477</v>
      </c>
      <c r="AY298">
        <v>1</v>
      </c>
      <c r="AZ298">
        <v>0</v>
      </c>
      <c r="BA298">
        <v>288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CX298">
        <f>Y298*Source!I503</f>
        <v>5.48</v>
      </c>
      <c r="CY298">
        <f t="shared" si="57"/>
        <v>0</v>
      </c>
      <c r="CZ298">
        <f t="shared" si="58"/>
        <v>0</v>
      </c>
      <c r="DA298">
        <f t="shared" si="59"/>
        <v>1</v>
      </c>
      <c r="DB298">
        <f t="shared" si="55"/>
        <v>0</v>
      </c>
      <c r="DC298">
        <f t="shared" si="56"/>
        <v>0</v>
      </c>
    </row>
    <row r="299" spans="1:107" x14ac:dyDescent="0.2">
      <c r="A299">
        <f>ROW(Source!A506)</f>
        <v>506</v>
      </c>
      <c r="B299">
        <v>53286459</v>
      </c>
      <c r="C299">
        <v>53287479</v>
      </c>
      <c r="D299">
        <v>30515951</v>
      </c>
      <c r="E299">
        <v>30515945</v>
      </c>
      <c r="F299">
        <v>1</v>
      </c>
      <c r="G299">
        <v>30515945</v>
      </c>
      <c r="H299">
        <v>1</v>
      </c>
      <c r="I299" t="s">
        <v>470</v>
      </c>
      <c r="J299" t="s">
        <v>3</v>
      </c>
      <c r="K299" t="s">
        <v>471</v>
      </c>
      <c r="L299">
        <v>1191</v>
      </c>
      <c r="N299">
        <v>1013</v>
      </c>
      <c r="O299" t="s">
        <v>472</v>
      </c>
      <c r="P299" t="s">
        <v>472</v>
      </c>
      <c r="Q299">
        <v>1</v>
      </c>
      <c r="W299">
        <v>0</v>
      </c>
      <c r="X299">
        <v>476480486</v>
      </c>
      <c r="Y299">
        <v>155.88999999999999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1</v>
      </c>
      <c r="AJ299">
        <v>1</v>
      </c>
      <c r="AK299">
        <v>1</v>
      </c>
      <c r="AL299">
        <v>1</v>
      </c>
      <c r="AN299">
        <v>0</v>
      </c>
      <c r="AO299">
        <v>1</v>
      </c>
      <c r="AP299">
        <v>0</v>
      </c>
      <c r="AQ299">
        <v>0</v>
      </c>
      <c r="AR299">
        <v>0</v>
      </c>
      <c r="AS299" t="s">
        <v>3</v>
      </c>
      <c r="AT299">
        <v>155.88999999999999</v>
      </c>
      <c r="AU299" t="s">
        <v>3</v>
      </c>
      <c r="AV299">
        <v>1</v>
      </c>
      <c r="AW299">
        <v>2</v>
      </c>
      <c r="AX299">
        <v>53287481</v>
      </c>
      <c r="AY299">
        <v>1</v>
      </c>
      <c r="AZ299">
        <v>0</v>
      </c>
      <c r="BA299">
        <v>289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CX299">
        <f>Y299*Source!I506</f>
        <v>6.2355999999999998</v>
      </c>
      <c r="CY299">
        <f t="shared" si="57"/>
        <v>0</v>
      </c>
      <c r="CZ299">
        <f t="shared" si="58"/>
        <v>0</v>
      </c>
      <c r="DA299">
        <f t="shared" si="59"/>
        <v>1</v>
      </c>
      <c r="DB299">
        <f t="shared" si="55"/>
        <v>0</v>
      </c>
      <c r="DC299">
        <f t="shared" si="56"/>
        <v>0</v>
      </c>
    </row>
    <row r="300" spans="1:107" x14ac:dyDescent="0.2">
      <c r="A300">
        <f>ROW(Source!A507)</f>
        <v>507</v>
      </c>
      <c r="B300">
        <v>53286460</v>
      </c>
      <c r="C300">
        <v>53287479</v>
      </c>
      <c r="D300">
        <v>30515951</v>
      </c>
      <c r="E300">
        <v>30515945</v>
      </c>
      <c r="F300">
        <v>1</v>
      </c>
      <c r="G300">
        <v>30515945</v>
      </c>
      <c r="H300">
        <v>1</v>
      </c>
      <c r="I300" t="s">
        <v>470</v>
      </c>
      <c r="J300" t="s">
        <v>3</v>
      </c>
      <c r="K300" t="s">
        <v>471</v>
      </c>
      <c r="L300">
        <v>1191</v>
      </c>
      <c r="N300">
        <v>1013</v>
      </c>
      <c r="O300" t="s">
        <v>472</v>
      </c>
      <c r="P300" t="s">
        <v>472</v>
      </c>
      <c r="Q300">
        <v>1</v>
      </c>
      <c r="W300">
        <v>0</v>
      </c>
      <c r="X300">
        <v>476480486</v>
      </c>
      <c r="Y300">
        <v>155.88999999999999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1</v>
      </c>
      <c r="AJ300">
        <v>1</v>
      </c>
      <c r="AK300">
        <v>1</v>
      </c>
      <c r="AL300">
        <v>1</v>
      </c>
      <c r="AN300">
        <v>0</v>
      </c>
      <c r="AO300">
        <v>1</v>
      </c>
      <c r="AP300">
        <v>0</v>
      </c>
      <c r="AQ300">
        <v>0</v>
      </c>
      <c r="AR300">
        <v>0</v>
      </c>
      <c r="AS300" t="s">
        <v>3</v>
      </c>
      <c r="AT300">
        <v>155.88999999999999</v>
      </c>
      <c r="AU300" t="s">
        <v>3</v>
      </c>
      <c r="AV300">
        <v>1</v>
      </c>
      <c r="AW300">
        <v>2</v>
      </c>
      <c r="AX300">
        <v>53287481</v>
      </c>
      <c r="AY300">
        <v>1</v>
      </c>
      <c r="AZ300">
        <v>0</v>
      </c>
      <c r="BA300">
        <v>291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CX300">
        <f>Y300*Source!I507</f>
        <v>6.2355999999999998</v>
      </c>
      <c r="CY300">
        <f t="shared" si="57"/>
        <v>0</v>
      </c>
      <c r="CZ300">
        <f t="shared" si="58"/>
        <v>0</v>
      </c>
      <c r="DA300">
        <f t="shared" si="59"/>
        <v>1</v>
      </c>
      <c r="DB300">
        <f t="shared" si="55"/>
        <v>0</v>
      </c>
      <c r="DC300">
        <f t="shared" si="56"/>
        <v>0</v>
      </c>
    </row>
    <row r="301" spans="1:107" x14ac:dyDescent="0.2">
      <c r="A301">
        <f>ROW(Source!A510)</f>
        <v>510</v>
      </c>
      <c r="B301">
        <v>53286459</v>
      </c>
      <c r="C301">
        <v>53287484</v>
      </c>
      <c r="D301">
        <v>30515951</v>
      </c>
      <c r="E301">
        <v>30515945</v>
      </c>
      <c r="F301">
        <v>1</v>
      </c>
      <c r="G301">
        <v>30515945</v>
      </c>
      <c r="H301">
        <v>1</v>
      </c>
      <c r="I301" t="s">
        <v>470</v>
      </c>
      <c r="J301" t="s">
        <v>3</v>
      </c>
      <c r="K301" t="s">
        <v>471</v>
      </c>
      <c r="L301">
        <v>1191</v>
      </c>
      <c r="N301">
        <v>1013</v>
      </c>
      <c r="O301" t="s">
        <v>472</v>
      </c>
      <c r="P301" t="s">
        <v>472</v>
      </c>
      <c r="Q301">
        <v>1</v>
      </c>
      <c r="W301">
        <v>0</v>
      </c>
      <c r="X301">
        <v>476480486</v>
      </c>
      <c r="Y301">
        <v>2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1</v>
      </c>
      <c r="AJ301">
        <v>1</v>
      </c>
      <c r="AK301">
        <v>1</v>
      </c>
      <c r="AL301">
        <v>1</v>
      </c>
      <c r="AN301">
        <v>0</v>
      </c>
      <c r="AO301">
        <v>1</v>
      </c>
      <c r="AP301">
        <v>0</v>
      </c>
      <c r="AQ301">
        <v>0</v>
      </c>
      <c r="AR301">
        <v>0</v>
      </c>
      <c r="AS301" t="s">
        <v>3</v>
      </c>
      <c r="AT301">
        <v>2</v>
      </c>
      <c r="AU301" t="s">
        <v>3</v>
      </c>
      <c r="AV301">
        <v>1</v>
      </c>
      <c r="AW301">
        <v>2</v>
      </c>
      <c r="AX301">
        <v>53287486</v>
      </c>
      <c r="AY301">
        <v>1</v>
      </c>
      <c r="AZ301">
        <v>0</v>
      </c>
      <c r="BA301">
        <v>293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CX301">
        <f>Y301*Source!I510</f>
        <v>4</v>
      </c>
      <c r="CY301">
        <f t="shared" si="57"/>
        <v>0</v>
      </c>
      <c r="CZ301">
        <f t="shared" si="58"/>
        <v>0</v>
      </c>
      <c r="DA301">
        <f t="shared" si="59"/>
        <v>1</v>
      </c>
      <c r="DB301">
        <f t="shared" si="55"/>
        <v>0</v>
      </c>
      <c r="DC301">
        <f t="shared" si="56"/>
        <v>0</v>
      </c>
    </row>
    <row r="302" spans="1:107" x14ac:dyDescent="0.2">
      <c r="A302">
        <f>ROW(Source!A511)</f>
        <v>511</v>
      </c>
      <c r="B302">
        <v>53286460</v>
      </c>
      <c r="C302">
        <v>53287484</v>
      </c>
      <c r="D302">
        <v>30515951</v>
      </c>
      <c r="E302">
        <v>30515945</v>
      </c>
      <c r="F302">
        <v>1</v>
      </c>
      <c r="G302">
        <v>30515945</v>
      </c>
      <c r="H302">
        <v>1</v>
      </c>
      <c r="I302" t="s">
        <v>470</v>
      </c>
      <c r="J302" t="s">
        <v>3</v>
      </c>
      <c r="K302" t="s">
        <v>471</v>
      </c>
      <c r="L302">
        <v>1191</v>
      </c>
      <c r="N302">
        <v>1013</v>
      </c>
      <c r="O302" t="s">
        <v>472</v>
      </c>
      <c r="P302" t="s">
        <v>472</v>
      </c>
      <c r="Q302">
        <v>1</v>
      </c>
      <c r="W302">
        <v>0</v>
      </c>
      <c r="X302">
        <v>476480486</v>
      </c>
      <c r="Y302">
        <v>2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1</v>
      </c>
      <c r="AJ302">
        <v>1</v>
      </c>
      <c r="AK302">
        <v>1</v>
      </c>
      <c r="AL302">
        <v>1</v>
      </c>
      <c r="AN302">
        <v>0</v>
      </c>
      <c r="AO302">
        <v>1</v>
      </c>
      <c r="AP302">
        <v>0</v>
      </c>
      <c r="AQ302">
        <v>0</v>
      </c>
      <c r="AR302">
        <v>0</v>
      </c>
      <c r="AS302" t="s">
        <v>3</v>
      </c>
      <c r="AT302">
        <v>2</v>
      </c>
      <c r="AU302" t="s">
        <v>3</v>
      </c>
      <c r="AV302">
        <v>1</v>
      </c>
      <c r="AW302">
        <v>2</v>
      </c>
      <c r="AX302">
        <v>53287486</v>
      </c>
      <c r="AY302">
        <v>1</v>
      </c>
      <c r="AZ302">
        <v>0</v>
      </c>
      <c r="BA302">
        <v>294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CX302">
        <f>Y302*Source!I511</f>
        <v>4</v>
      </c>
      <c r="CY302">
        <f t="shared" si="57"/>
        <v>0</v>
      </c>
      <c r="CZ302">
        <f t="shared" si="58"/>
        <v>0</v>
      </c>
      <c r="DA302">
        <f t="shared" si="59"/>
        <v>1</v>
      </c>
      <c r="DB302">
        <f t="shared" si="55"/>
        <v>0</v>
      </c>
      <c r="DC302">
        <f t="shared" si="56"/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ROW(Source!A32)</f>
        <v>32</v>
      </c>
      <c r="B1">
        <v>53287110</v>
      </c>
      <c r="C1">
        <v>53287104</v>
      </c>
      <c r="D1">
        <v>30515951</v>
      </c>
      <c r="E1">
        <v>30515945</v>
      </c>
      <c r="F1">
        <v>1</v>
      </c>
      <c r="G1">
        <v>30515945</v>
      </c>
      <c r="H1">
        <v>1</v>
      </c>
      <c r="I1" t="s">
        <v>470</v>
      </c>
      <c r="J1" t="s">
        <v>3</v>
      </c>
      <c r="K1" t="s">
        <v>471</v>
      </c>
      <c r="L1">
        <v>1191</v>
      </c>
      <c r="N1">
        <v>1013</v>
      </c>
      <c r="O1" t="s">
        <v>472</v>
      </c>
      <c r="P1" t="s">
        <v>472</v>
      </c>
      <c r="Q1">
        <v>1</v>
      </c>
      <c r="X1">
        <v>155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3</v>
      </c>
      <c r="AG1">
        <v>155</v>
      </c>
      <c r="AH1">
        <v>2</v>
      </c>
      <c r="AI1">
        <v>53287105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ROW(Source!A32)</f>
        <v>32</v>
      </c>
      <c r="B2">
        <v>53287111</v>
      </c>
      <c r="C2">
        <v>53287104</v>
      </c>
      <c r="D2">
        <v>30595693</v>
      </c>
      <c r="E2">
        <v>1</v>
      </c>
      <c r="F2">
        <v>1</v>
      </c>
      <c r="G2">
        <v>30515945</v>
      </c>
      <c r="H2">
        <v>2</v>
      </c>
      <c r="I2" t="s">
        <v>473</v>
      </c>
      <c r="J2" t="s">
        <v>474</v>
      </c>
      <c r="K2" t="s">
        <v>475</v>
      </c>
      <c r="L2">
        <v>1367</v>
      </c>
      <c r="N2">
        <v>1011</v>
      </c>
      <c r="O2" t="s">
        <v>476</v>
      </c>
      <c r="P2" t="s">
        <v>476</v>
      </c>
      <c r="Q2">
        <v>1</v>
      </c>
      <c r="X2">
        <v>37.5</v>
      </c>
      <c r="Y2">
        <v>0</v>
      </c>
      <c r="Z2">
        <v>60.77</v>
      </c>
      <c r="AA2">
        <v>18.48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37.5</v>
      </c>
      <c r="AH2">
        <v>2</v>
      </c>
      <c r="AI2">
        <v>53287106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ROW(Source!A32)</f>
        <v>32</v>
      </c>
      <c r="B3">
        <v>53287112</v>
      </c>
      <c r="C3">
        <v>53287104</v>
      </c>
      <c r="D3">
        <v>30596152</v>
      </c>
      <c r="E3">
        <v>1</v>
      </c>
      <c r="F3">
        <v>1</v>
      </c>
      <c r="G3">
        <v>30515945</v>
      </c>
      <c r="H3">
        <v>2</v>
      </c>
      <c r="I3" t="s">
        <v>477</v>
      </c>
      <c r="J3" t="s">
        <v>478</v>
      </c>
      <c r="K3" t="s">
        <v>479</v>
      </c>
      <c r="L3">
        <v>1367</v>
      </c>
      <c r="N3">
        <v>1011</v>
      </c>
      <c r="O3" t="s">
        <v>476</v>
      </c>
      <c r="P3" t="s">
        <v>476</v>
      </c>
      <c r="Q3">
        <v>1</v>
      </c>
      <c r="X3">
        <v>75</v>
      </c>
      <c r="Y3">
        <v>0</v>
      </c>
      <c r="Z3">
        <v>3.16</v>
      </c>
      <c r="AA3">
        <v>0.04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75</v>
      </c>
      <c r="AH3">
        <v>2</v>
      </c>
      <c r="AI3">
        <v>53287107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ROW(Source!A32)</f>
        <v>32</v>
      </c>
      <c r="B4">
        <v>53287113</v>
      </c>
      <c r="C4">
        <v>53287104</v>
      </c>
      <c r="D4">
        <v>30595528</v>
      </c>
      <c r="E4">
        <v>1</v>
      </c>
      <c r="F4">
        <v>1</v>
      </c>
      <c r="G4">
        <v>30515945</v>
      </c>
      <c r="H4">
        <v>2</v>
      </c>
      <c r="I4" t="s">
        <v>480</v>
      </c>
      <c r="J4" t="s">
        <v>481</v>
      </c>
      <c r="K4" t="s">
        <v>482</v>
      </c>
      <c r="L4">
        <v>1367</v>
      </c>
      <c r="N4">
        <v>1011</v>
      </c>
      <c r="O4" t="s">
        <v>476</v>
      </c>
      <c r="P4" t="s">
        <v>476</v>
      </c>
      <c r="Q4">
        <v>1</v>
      </c>
      <c r="X4">
        <v>1.55</v>
      </c>
      <c r="Y4">
        <v>0</v>
      </c>
      <c r="Z4">
        <v>125.13</v>
      </c>
      <c r="AA4">
        <v>24.74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1.55</v>
      </c>
      <c r="AH4">
        <v>2</v>
      </c>
      <c r="AI4">
        <v>53287108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ROW(Source!A32)</f>
        <v>32</v>
      </c>
      <c r="B5">
        <v>53287114</v>
      </c>
      <c r="C5">
        <v>53287104</v>
      </c>
      <c r="D5">
        <v>30516999</v>
      </c>
      <c r="E5">
        <v>30515945</v>
      </c>
      <c r="F5">
        <v>1</v>
      </c>
      <c r="G5">
        <v>30515945</v>
      </c>
      <c r="H5">
        <v>2</v>
      </c>
      <c r="I5" t="s">
        <v>483</v>
      </c>
      <c r="J5" t="s">
        <v>3</v>
      </c>
      <c r="K5" t="s">
        <v>484</v>
      </c>
      <c r="L5">
        <v>1344</v>
      </c>
      <c r="N5">
        <v>1008</v>
      </c>
      <c r="O5" t="s">
        <v>485</v>
      </c>
      <c r="P5" t="s">
        <v>485</v>
      </c>
      <c r="Q5">
        <v>1</v>
      </c>
      <c r="X5">
        <v>3.72</v>
      </c>
      <c r="Y5">
        <v>0</v>
      </c>
      <c r="Z5">
        <v>1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3.72</v>
      </c>
      <c r="AH5">
        <v>2</v>
      </c>
      <c r="AI5">
        <v>53287109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ROW(Source!A33)</f>
        <v>33</v>
      </c>
      <c r="B6">
        <v>53287110</v>
      </c>
      <c r="C6">
        <v>53287104</v>
      </c>
      <c r="D6">
        <v>30515951</v>
      </c>
      <c r="E6">
        <v>30515945</v>
      </c>
      <c r="F6">
        <v>1</v>
      </c>
      <c r="G6">
        <v>30515945</v>
      </c>
      <c r="H6">
        <v>1</v>
      </c>
      <c r="I6" t="s">
        <v>470</v>
      </c>
      <c r="J6" t="s">
        <v>3</v>
      </c>
      <c r="K6" t="s">
        <v>471</v>
      </c>
      <c r="L6">
        <v>1191</v>
      </c>
      <c r="N6">
        <v>1013</v>
      </c>
      <c r="O6" t="s">
        <v>472</v>
      </c>
      <c r="P6" t="s">
        <v>472</v>
      </c>
      <c r="Q6">
        <v>1</v>
      </c>
      <c r="X6">
        <v>155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1</v>
      </c>
      <c r="AF6" t="s">
        <v>3</v>
      </c>
      <c r="AG6">
        <v>155</v>
      </c>
      <c r="AH6">
        <v>2</v>
      </c>
      <c r="AI6">
        <v>53287105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ROW(Source!A33)</f>
        <v>33</v>
      </c>
      <c r="B7">
        <v>53287111</v>
      </c>
      <c r="C7">
        <v>53287104</v>
      </c>
      <c r="D7">
        <v>30595693</v>
      </c>
      <c r="E7">
        <v>1</v>
      </c>
      <c r="F7">
        <v>1</v>
      </c>
      <c r="G7">
        <v>30515945</v>
      </c>
      <c r="H7">
        <v>2</v>
      </c>
      <c r="I7" t="s">
        <v>473</v>
      </c>
      <c r="J7" t="s">
        <v>474</v>
      </c>
      <c r="K7" t="s">
        <v>475</v>
      </c>
      <c r="L7">
        <v>1367</v>
      </c>
      <c r="N7">
        <v>1011</v>
      </c>
      <c r="O7" t="s">
        <v>476</v>
      </c>
      <c r="P7" t="s">
        <v>476</v>
      </c>
      <c r="Q7">
        <v>1</v>
      </c>
      <c r="X7">
        <v>37.5</v>
      </c>
      <c r="Y7">
        <v>0</v>
      </c>
      <c r="Z7">
        <v>60.77</v>
      </c>
      <c r="AA7">
        <v>18.48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37.5</v>
      </c>
      <c r="AH7">
        <v>2</v>
      </c>
      <c r="AI7">
        <v>53287106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ROW(Source!A33)</f>
        <v>33</v>
      </c>
      <c r="B8">
        <v>53287112</v>
      </c>
      <c r="C8">
        <v>53287104</v>
      </c>
      <c r="D8">
        <v>30596152</v>
      </c>
      <c r="E8">
        <v>1</v>
      </c>
      <c r="F8">
        <v>1</v>
      </c>
      <c r="G8">
        <v>30515945</v>
      </c>
      <c r="H8">
        <v>2</v>
      </c>
      <c r="I8" t="s">
        <v>477</v>
      </c>
      <c r="J8" t="s">
        <v>478</v>
      </c>
      <c r="K8" t="s">
        <v>479</v>
      </c>
      <c r="L8">
        <v>1367</v>
      </c>
      <c r="N8">
        <v>1011</v>
      </c>
      <c r="O8" t="s">
        <v>476</v>
      </c>
      <c r="P8" t="s">
        <v>476</v>
      </c>
      <c r="Q8">
        <v>1</v>
      </c>
      <c r="X8">
        <v>75</v>
      </c>
      <c r="Y8">
        <v>0</v>
      </c>
      <c r="Z8">
        <v>3.16</v>
      </c>
      <c r="AA8">
        <v>0.04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75</v>
      </c>
      <c r="AH8">
        <v>2</v>
      </c>
      <c r="AI8">
        <v>53287107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ROW(Source!A33)</f>
        <v>33</v>
      </c>
      <c r="B9">
        <v>53287113</v>
      </c>
      <c r="C9">
        <v>53287104</v>
      </c>
      <c r="D9">
        <v>30595528</v>
      </c>
      <c r="E9">
        <v>1</v>
      </c>
      <c r="F9">
        <v>1</v>
      </c>
      <c r="G9">
        <v>30515945</v>
      </c>
      <c r="H9">
        <v>2</v>
      </c>
      <c r="I9" t="s">
        <v>480</v>
      </c>
      <c r="J9" t="s">
        <v>481</v>
      </c>
      <c r="K9" t="s">
        <v>482</v>
      </c>
      <c r="L9">
        <v>1367</v>
      </c>
      <c r="N9">
        <v>1011</v>
      </c>
      <c r="O9" t="s">
        <v>476</v>
      </c>
      <c r="P9" t="s">
        <v>476</v>
      </c>
      <c r="Q9">
        <v>1</v>
      </c>
      <c r="X9">
        <v>1.55</v>
      </c>
      <c r="Y9">
        <v>0</v>
      </c>
      <c r="Z9">
        <v>125.13</v>
      </c>
      <c r="AA9">
        <v>24.74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1.55</v>
      </c>
      <c r="AH9">
        <v>2</v>
      </c>
      <c r="AI9">
        <v>53287108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ROW(Source!A33)</f>
        <v>33</v>
      </c>
      <c r="B10">
        <v>53287114</v>
      </c>
      <c r="C10">
        <v>53287104</v>
      </c>
      <c r="D10">
        <v>30516999</v>
      </c>
      <c r="E10">
        <v>30515945</v>
      </c>
      <c r="F10">
        <v>1</v>
      </c>
      <c r="G10">
        <v>30515945</v>
      </c>
      <c r="H10">
        <v>2</v>
      </c>
      <c r="I10" t="s">
        <v>483</v>
      </c>
      <c r="J10" t="s">
        <v>3</v>
      </c>
      <c r="K10" t="s">
        <v>484</v>
      </c>
      <c r="L10">
        <v>1344</v>
      </c>
      <c r="N10">
        <v>1008</v>
      </c>
      <c r="O10" t="s">
        <v>485</v>
      </c>
      <c r="P10" t="s">
        <v>485</v>
      </c>
      <c r="Q10">
        <v>1</v>
      </c>
      <c r="X10">
        <v>3.72</v>
      </c>
      <c r="Y10">
        <v>0</v>
      </c>
      <c r="Z10">
        <v>1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3.72</v>
      </c>
      <c r="AH10">
        <v>2</v>
      </c>
      <c r="AI10">
        <v>53287109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ROW(Source!A34)</f>
        <v>34</v>
      </c>
      <c r="B11">
        <v>53287120</v>
      </c>
      <c r="C11">
        <v>53287115</v>
      </c>
      <c r="D11">
        <v>30515951</v>
      </c>
      <c r="E11">
        <v>30515945</v>
      </c>
      <c r="F11">
        <v>1</v>
      </c>
      <c r="G11">
        <v>30515945</v>
      </c>
      <c r="H11">
        <v>1</v>
      </c>
      <c r="I11" t="s">
        <v>470</v>
      </c>
      <c r="J11" t="s">
        <v>3</v>
      </c>
      <c r="K11" t="s">
        <v>471</v>
      </c>
      <c r="L11">
        <v>1191</v>
      </c>
      <c r="N11">
        <v>1013</v>
      </c>
      <c r="O11" t="s">
        <v>472</v>
      </c>
      <c r="P11" t="s">
        <v>472</v>
      </c>
      <c r="Q11">
        <v>1</v>
      </c>
      <c r="X11">
        <v>49.5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1</v>
      </c>
      <c r="AF11" t="s">
        <v>3</v>
      </c>
      <c r="AG11">
        <v>49.5</v>
      </c>
      <c r="AH11">
        <v>2</v>
      </c>
      <c r="AI11">
        <v>53287116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ROW(Source!A34)</f>
        <v>34</v>
      </c>
      <c r="B12">
        <v>53287121</v>
      </c>
      <c r="C12">
        <v>53287115</v>
      </c>
      <c r="D12">
        <v>30595253</v>
      </c>
      <c r="E12">
        <v>1</v>
      </c>
      <c r="F12">
        <v>1</v>
      </c>
      <c r="G12">
        <v>30515945</v>
      </c>
      <c r="H12">
        <v>2</v>
      </c>
      <c r="I12" t="s">
        <v>486</v>
      </c>
      <c r="J12" t="s">
        <v>487</v>
      </c>
      <c r="K12" t="s">
        <v>488</v>
      </c>
      <c r="L12">
        <v>1367</v>
      </c>
      <c r="N12">
        <v>1011</v>
      </c>
      <c r="O12" t="s">
        <v>476</v>
      </c>
      <c r="P12" t="s">
        <v>476</v>
      </c>
      <c r="Q12">
        <v>1</v>
      </c>
      <c r="X12">
        <v>2.87</v>
      </c>
      <c r="Y12">
        <v>0</v>
      </c>
      <c r="Z12">
        <v>95.06</v>
      </c>
      <c r="AA12">
        <v>22.22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2.87</v>
      </c>
      <c r="AH12">
        <v>2</v>
      </c>
      <c r="AI12">
        <v>53287117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ROW(Source!A34)</f>
        <v>34</v>
      </c>
      <c r="B13">
        <v>53287122</v>
      </c>
      <c r="C13">
        <v>53287115</v>
      </c>
      <c r="D13">
        <v>30595230</v>
      </c>
      <c r="E13">
        <v>1</v>
      </c>
      <c r="F13">
        <v>1</v>
      </c>
      <c r="G13">
        <v>30515945</v>
      </c>
      <c r="H13">
        <v>2</v>
      </c>
      <c r="I13" t="s">
        <v>489</v>
      </c>
      <c r="J13" t="s">
        <v>490</v>
      </c>
      <c r="K13" t="s">
        <v>491</v>
      </c>
      <c r="L13">
        <v>1367</v>
      </c>
      <c r="N13">
        <v>1011</v>
      </c>
      <c r="O13" t="s">
        <v>476</v>
      </c>
      <c r="P13" t="s">
        <v>476</v>
      </c>
      <c r="Q13">
        <v>1</v>
      </c>
      <c r="X13">
        <v>7.86</v>
      </c>
      <c r="Y13">
        <v>0</v>
      </c>
      <c r="Z13">
        <v>164.9</v>
      </c>
      <c r="AA13">
        <v>27.47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7.86</v>
      </c>
      <c r="AH13">
        <v>2</v>
      </c>
      <c r="AI13">
        <v>53287118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ROW(Source!A34)</f>
        <v>34</v>
      </c>
      <c r="B14">
        <v>53287123</v>
      </c>
      <c r="C14">
        <v>53287115</v>
      </c>
      <c r="D14">
        <v>30516999</v>
      </c>
      <c r="E14">
        <v>30515945</v>
      </c>
      <c r="F14">
        <v>1</v>
      </c>
      <c r="G14">
        <v>30515945</v>
      </c>
      <c r="H14">
        <v>2</v>
      </c>
      <c r="I14" t="s">
        <v>483</v>
      </c>
      <c r="J14" t="s">
        <v>3</v>
      </c>
      <c r="K14" t="s">
        <v>484</v>
      </c>
      <c r="L14">
        <v>1344</v>
      </c>
      <c r="N14">
        <v>1008</v>
      </c>
      <c r="O14" t="s">
        <v>485</v>
      </c>
      <c r="P14" t="s">
        <v>485</v>
      </c>
      <c r="Q14">
        <v>1</v>
      </c>
      <c r="X14">
        <v>5.21</v>
      </c>
      <c r="Y14">
        <v>0</v>
      </c>
      <c r="Z14">
        <v>1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5.21</v>
      </c>
      <c r="AH14">
        <v>2</v>
      </c>
      <c r="AI14">
        <v>53287119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ROW(Source!A35)</f>
        <v>35</v>
      </c>
      <c r="B15">
        <v>53287120</v>
      </c>
      <c r="C15">
        <v>53287115</v>
      </c>
      <c r="D15">
        <v>30515951</v>
      </c>
      <c r="E15">
        <v>30515945</v>
      </c>
      <c r="F15">
        <v>1</v>
      </c>
      <c r="G15">
        <v>30515945</v>
      </c>
      <c r="H15">
        <v>1</v>
      </c>
      <c r="I15" t="s">
        <v>470</v>
      </c>
      <c r="J15" t="s">
        <v>3</v>
      </c>
      <c r="K15" t="s">
        <v>471</v>
      </c>
      <c r="L15">
        <v>1191</v>
      </c>
      <c r="N15">
        <v>1013</v>
      </c>
      <c r="O15" t="s">
        <v>472</v>
      </c>
      <c r="P15" t="s">
        <v>472</v>
      </c>
      <c r="Q15">
        <v>1</v>
      </c>
      <c r="X15">
        <v>49.5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1</v>
      </c>
      <c r="AF15" t="s">
        <v>3</v>
      </c>
      <c r="AG15">
        <v>49.5</v>
      </c>
      <c r="AH15">
        <v>2</v>
      </c>
      <c r="AI15">
        <v>53287116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ROW(Source!A35)</f>
        <v>35</v>
      </c>
      <c r="B16">
        <v>53287121</v>
      </c>
      <c r="C16">
        <v>53287115</v>
      </c>
      <c r="D16">
        <v>30595253</v>
      </c>
      <c r="E16">
        <v>1</v>
      </c>
      <c r="F16">
        <v>1</v>
      </c>
      <c r="G16">
        <v>30515945</v>
      </c>
      <c r="H16">
        <v>2</v>
      </c>
      <c r="I16" t="s">
        <v>486</v>
      </c>
      <c r="J16" t="s">
        <v>487</v>
      </c>
      <c r="K16" t="s">
        <v>488</v>
      </c>
      <c r="L16">
        <v>1367</v>
      </c>
      <c r="N16">
        <v>1011</v>
      </c>
      <c r="O16" t="s">
        <v>476</v>
      </c>
      <c r="P16" t="s">
        <v>476</v>
      </c>
      <c r="Q16">
        <v>1</v>
      </c>
      <c r="X16">
        <v>2.87</v>
      </c>
      <c r="Y16">
        <v>0</v>
      </c>
      <c r="Z16">
        <v>95.06</v>
      </c>
      <c r="AA16">
        <v>22.22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2.87</v>
      </c>
      <c r="AH16">
        <v>2</v>
      </c>
      <c r="AI16">
        <v>53287117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ROW(Source!A35)</f>
        <v>35</v>
      </c>
      <c r="B17">
        <v>53287122</v>
      </c>
      <c r="C17">
        <v>53287115</v>
      </c>
      <c r="D17">
        <v>30595230</v>
      </c>
      <c r="E17">
        <v>1</v>
      </c>
      <c r="F17">
        <v>1</v>
      </c>
      <c r="G17">
        <v>30515945</v>
      </c>
      <c r="H17">
        <v>2</v>
      </c>
      <c r="I17" t="s">
        <v>489</v>
      </c>
      <c r="J17" t="s">
        <v>490</v>
      </c>
      <c r="K17" t="s">
        <v>491</v>
      </c>
      <c r="L17">
        <v>1367</v>
      </c>
      <c r="N17">
        <v>1011</v>
      </c>
      <c r="O17" t="s">
        <v>476</v>
      </c>
      <c r="P17" t="s">
        <v>476</v>
      </c>
      <c r="Q17">
        <v>1</v>
      </c>
      <c r="X17">
        <v>7.86</v>
      </c>
      <c r="Y17">
        <v>0</v>
      </c>
      <c r="Z17">
        <v>164.9</v>
      </c>
      <c r="AA17">
        <v>27.47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7.86</v>
      </c>
      <c r="AH17">
        <v>2</v>
      </c>
      <c r="AI17">
        <v>53287118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ROW(Source!A35)</f>
        <v>35</v>
      </c>
      <c r="B18">
        <v>53287123</v>
      </c>
      <c r="C18">
        <v>53287115</v>
      </c>
      <c r="D18">
        <v>30516999</v>
      </c>
      <c r="E18">
        <v>30515945</v>
      </c>
      <c r="F18">
        <v>1</v>
      </c>
      <c r="G18">
        <v>30515945</v>
      </c>
      <c r="H18">
        <v>2</v>
      </c>
      <c r="I18" t="s">
        <v>483</v>
      </c>
      <c r="J18" t="s">
        <v>3</v>
      </c>
      <c r="K18" t="s">
        <v>484</v>
      </c>
      <c r="L18">
        <v>1344</v>
      </c>
      <c r="N18">
        <v>1008</v>
      </c>
      <c r="O18" t="s">
        <v>485</v>
      </c>
      <c r="P18" t="s">
        <v>485</v>
      </c>
      <c r="Q18">
        <v>1</v>
      </c>
      <c r="X18">
        <v>5.21</v>
      </c>
      <c r="Y18">
        <v>0</v>
      </c>
      <c r="Z18">
        <v>1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5.21</v>
      </c>
      <c r="AH18">
        <v>2</v>
      </c>
      <c r="AI18">
        <v>53287119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ROW(Source!A36)</f>
        <v>36</v>
      </c>
      <c r="B19">
        <v>53287129</v>
      </c>
      <c r="C19">
        <v>53287124</v>
      </c>
      <c r="D19">
        <v>30515951</v>
      </c>
      <c r="E19">
        <v>30515945</v>
      </c>
      <c r="F19">
        <v>1</v>
      </c>
      <c r="G19">
        <v>30515945</v>
      </c>
      <c r="H19">
        <v>1</v>
      </c>
      <c r="I19" t="s">
        <v>470</v>
      </c>
      <c r="J19" t="s">
        <v>3</v>
      </c>
      <c r="K19" t="s">
        <v>471</v>
      </c>
      <c r="L19">
        <v>1191</v>
      </c>
      <c r="N19">
        <v>1013</v>
      </c>
      <c r="O19" t="s">
        <v>472</v>
      </c>
      <c r="P19" t="s">
        <v>472</v>
      </c>
      <c r="Q19">
        <v>1</v>
      </c>
      <c r="X19">
        <v>11.7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1</v>
      </c>
      <c r="AF19" t="s">
        <v>3</v>
      </c>
      <c r="AG19">
        <v>11.7</v>
      </c>
      <c r="AH19">
        <v>2</v>
      </c>
      <c r="AI19">
        <v>53287125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ROW(Source!A36)</f>
        <v>36</v>
      </c>
      <c r="B20">
        <v>53287130</v>
      </c>
      <c r="C20">
        <v>53287124</v>
      </c>
      <c r="D20">
        <v>30595274</v>
      </c>
      <c r="E20">
        <v>1</v>
      </c>
      <c r="F20">
        <v>1</v>
      </c>
      <c r="G20">
        <v>30515945</v>
      </c>
      <c r="H20">
        <v>2</v>
      </c>
      <c r="I20" t="s">
        <v>492</v>
      </c>
      <c r="J20" t="s">
        <v>493</v>
      </c>
      <c r="K20" t="s">
        <v>494</v>
      </c>
      <c r="L20">
        <v>1367</v>
      </c>
      <c r="N20">
        <v>1011</v>
      </c>
      <c r="O20" t="s">
        <v>476</v>
      </c>
      <c r="P20" t="s">
        <v>476</v>
      </c>
      <c r="Q20">
        <v>1</v>
      </c>
      <c r="X20">
        <v>1.26</v>
      </c>
      <c r="Y20">
        <v>0</v>
      </c>
      <c r="Z20">
        <v>116.89</v>
      </c>
      <c r="AA20">
        <v>23.41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1.26</v>
      </c>
      <c r="AH20">
        <v>2</v>
      </c>
      <c r="AI20">
        <v>53287126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ROW(Source!A36)</f>
        <v>36</v>
      </c>
      <c r="B21">
        <v>53287131</v>
      </c>
      <c r="C21">
        <v>53287124</v>
      </c>
      <c r="D21">
        <v>30595528</v>
      </c>
      <c r="E21">
        <v>1</v>
      </c>
      <c r="F21">
        <v>1</v>
      </c>
      <c r="G21">
        <v>30515945</v>
      </c>
      <c r="H21">
        <v>2</v>
      </c>
      <c r="I21" t="s">
        <v>480</v>
      </c>
      <c r="J21" t="s">
        <v>481</v>
      </c>
      <c r="K21" t="s">
        <v>482</v>
      </c>
      <c r="L21">
        <v>1367</v>
      </c>
      <c r="N21">
        <v>1011</v>
      </c>
      <c r="O21" t="s">
        <v>476</v>
      </c>
      <c r="P21" t="s">
        <v>476</v>
      </c>
      <c r="Q21">
        <v>1</v>
      </c>
      <c r="X21">
        <v>1.7</v>
      </c>
      <c r="Y21">
        <v>0</v>
      </c>
      <c r="Z21">
        <v>125.13</v>
      </c>
      <c r="AA21">
        <v>24.74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1.7</v>
      </c>
      <c r="AH21">
        <v>2</v>
      </c>
      <c r="AI21">
        <v>53287127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ROW(Source!A36)</f>
        <v>36</v>
      </c>
      <c r="B22">
        <v>53287132</v>
      </c>
      <c r="C22">
        <v>53287124</v>
      </c>
      <c r="D22">
        <v>30516999</v>
      </c>
      <c r="E22">
        <v>30515945</v>
      </c>
      <c r="F22">
        <v>1</v>
      </c>
      <c r="G22">
        <v>30515945</v>
      </c>
      <c r="H22">
        <v>2</v>
      </c>
      <c r="I22" t="s">
        <v>483</v>
      </c>
      <c r="J22" t="s">
        <v>3</v>
      </c>
      <c r="K22" t="s">
        <v>484</v>
      </c>
      <c r="L22">
        <v>1344</v>
      </c>
      <c r="N22">
        <v>1008</v>
      </c>
      <c r="O22" t="s">
        <v>485</v>
      </c>
      <c r="P22" t="s">
        <v>485</v>
      </c>
      <c r="Q22">
        <v>1</v>
      </c>
      <c r="X22">
        <v>42.43</v>
      </c>
      <c r="Y22">
        <v>0</v>
      </c>
      <c r="Z22">
        <v>1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42.43</v>
      </c>
      <c r="AH22">
        <v>2</v>
      </c>
      <c r="AI22">
        <v>53287128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ROW(Source!A37)</f>
        <v>37</v>
      </c>
      <c r="B23">
        <v>53287129</v>
      </c>
      <c r="C23">
        <v>53287124</v>
      </c>
      <c r="D23">
        <v>30515951</v>
      </c>
      <c r="E23">
        <v>30515945</v>
      </c>
      <c r="F23">
        <v>1</v>
      </c>
      <c r="G23">
        <v>30515945</v>
      </c>
      <c r="H23">
        <v>1</v>
      </c>
      <c r="I23" t="s">
        <v>470</v>
      </c>
      <c r="J23" t="s">
        <v>3</v>
      </c>
      <c r="K23" t="s">
        <v>471</v>
      </c>
      <c r="L23">
        <v>1191</v>
      </c>
      <c r="N23">
        <v>1013</v>
      </c>
      <c r="O23" t="s">
        <v>472</v>
      </c>
      <c r="P23" t="s">
        <v>472</v>
      </c>
      <c r="Q23">
        <v>1</v>
      </c>
      <c r="X23">
        <v>11.7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1</v>
      </c>
      <c r="AF23" t="s">
        <v>3</v>
      </c>
      <c r="AG23">
        <v>11.7</v>
      </c>
      <c r="AH23">
        <v>2</v>
      </c>
      <c r="AI23">
        <v>53287125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ROW(Source!A37)</f>
        <v>37</v>
      </c>
      <c r="B24">
        <v>53287130</v>
      </c>
      <c r="C24">
        <v>53287124</v>
      </c>
      <c r="D24">
        <v>30595274</v>
      </c>
      <c r="E24">
        <v>1</v>
      </c>
      <c r="F24">
        <v>1</v>
      </c>
      <c r="G24">
        <v>30515945</v>
      </c>
      <c r="H24">
        <v>2</v>
      </c>
      <c r="I24" t="s">
        <v>492</v>
      </c>
      <c r="J24" t="s">
        <v>493</v>
      </c>
      <c r="K24" t="s">
        <v>494</v>
      </c>
      <c r="L24">
        <v>1367</v>
      </c>
      <c r="N24">
        <v>1011</v>
      </c>
      <c r="O24" t="s">
        <v>476</v>
      </c>
      <c r="P24" t="s">
        <v>476</v>
      </c>
      <c r="Q24">
        <v>1</v>
      </c>
      <c r="X24">
        <v>1.26</v>
      </c>
      <c r="Y24">
        <v>0</v>
      </c>
      <c r="Z24">
        <v>116.89</v>
      </c>
      <c r="AA24">
        <v>23.41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1.26</v>
      </c>
      <c r="AH24">
        <v>2</v>
      </c>
      <c r="AI24">
        <v>53287126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ROW(Source!A37)</f>
        <v>37</v>
      </c>
      <c r="B25">
        <v>53287131</v>
      </c>
      <c r="C25">
        <v>53287124</v>
      </c>
      <c r="D25">
        <v>30595528</v>
      </c>
      <c r="E25">
        <v>1</v>
      </c>
      <c r="F25">
        <v>1</v>
      </c>
      <c r="G25">
        <v>30515945</v>
      </c>
      <c r="H25">
        <v>2</v>
      </c>
      <c r="I25" t="s">
        <v>480</v>
      </c>
      <c r="J25" t="s">
        <v>481</v>
      </c>
      <c r="K25" t="s">
        <v>482</v>
      </c>
      <c r="L25">
        <v>1367</v>
      </c>
      <c r="N25">
        <v>1011</v>
      </c>
      <c r="O25" t="s">
        <v>476</v>
      </c>
      <c r="P25" t="s">
        <v>476</v>
      </c>
      <c r="Q25">
        <v>1</v>
      </c>
      <c r="X25">
        <v>1.7</v>
      </c>
      <c r="Y25">
        <v>0</v>
      </c>
      <c r="Z25">
        <v>125.13</v>
      </c>
      <c r="AA25">
        <v>24.74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1.7</v>
      </c>
      <c r="AH25">
        <v>2</v>
      </c>
      <c r="AI25">
        <v>53287127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ROW(Source!A37)</f>
        <v>37</v>
      </c>
      <c r="B26">
        <v>53287132</v>
      </c>
      <c r="C26">
        <v>53287124</v>
      </c>
      <c r="D26">
        <v>30516999</v>
      </c>
      <c r="E26">
        <v>30515945</v>
      </c>
      <c r="F26">
        <v>1</v>
      </c>
      <c r="G26">
        <v>30515945</v>
      </c>
      <c r="H26">
        <v>2</v>
      </c>
      <c r="I26" t="s">
        <v>483</v>
      </c>
      <c r="J26" t="s">
        <v>3</v>
      </c>
      <c r="K26" t="s">
        <v>484</v>
      </c>
      <c r="L26">
        <v>1344</v>
      </c>
      <c r="N26">
        <v>1008</v>
      </c>
      <c r="O26" t="s">
        <v>485</v>
      </c>
      <c r="P26" t="s">
        <v>485</v>
      </c>
      <c r="Q26">
        <v>1</v>
      </c>
      <c r="X26">
        <v>42.43</v>
      </c>
      <c r="Y26">
        <v>0</v>
      </c>
      <c r="Z26">
        <v>1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42.43</v>
      </c>
      <c r="AH26">
        <v>2</v>
      </c>
      <c r="AI26">
        <v>53287128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ROW(Source!A38)</f>
        <v>38</v>
      </c>
      <c r="B27">
        <v>53287135</v>
      </c>
      <c r="C27">
        <v>53287133</v>
      </c>
      <c r="D27">
        <v>30515951</v>
      </c>
      <c r="E27">
        <v>30515945</v>
      </c>
      <c r="F27">
        <v>1</v>
      </c>
      <c r="G27">
        <v>30515945</v>
      </c>
      <c r="H27">
        <v>1</v>
      </c>
      <c r="I27" t="s">
        <v>470</v>
      </c>
      <c r="J27" t="s">
        <v>3</v>
      </c>
      <c r="K27" t="s">
        <v>471</v>
      </c>
      <c r="L27">
        <v>1191</v>
      </c>
      <c r="N27">
        <v>1013</v>
      </c>
      <c r="O27" t="s">
        <v>472</v>
      </c>
      <c r="P27" t="s">
        <v>472</v>
      </c>
      <c r="Q27">
        <v>1</v>
      </c>
      <c r="X27">
        <v>192.7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1</v>
      </c>
      <c r="AF27" t="s">
        <v>3</v>
      </c>
      <c r="AG27">
        <v>192.7</v>
      </c>
      <c r="AH27">
        <v>2</v>
      </c>
      <c r="AI27">
        <v>53287134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ROW(Source!A39)</f>
        <v>39</v>
      </c>
      <c r="B28">
        <v>53287135</v>
      </c>
      <c r="C28">
        <v>53287133</v>
      </c>
      <c r="D28">
        <v>30515951</v>
      </c>
      <c r="E28">
        <v>30515945</v>
      </c>
      <c r="F28">
        <v>1</v>
      </c>
      <c r="G28">
        <v>30515945</v>
      </c>
      <c r="H28">
        <v>1</v>
      </c>
      <c r="I28" t="s">
        <v>470</v>
      </c>
      <c r="J28" t="s">
        <v>3</v>
      </c>
      <c r="K28" t="s">
        <v>471</v>
      </c>
      <c r="L28">
        <v>1191</v>
      </c>
      <c r="N28">
        <v>1013</v>
      </c>
      <c r="O28" t="s">
        <v>472</v>
      </c>
      <c r="P28" t="s">
        <v>472</v>
      </c>
      <c r="Q28">
        <v>1</v>
      </c>
      <c r="X28">
        <v>192.7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1</v>
      </c>
      <c r="AF28" t="s">
        <v>3</v>
      </c>
      <c r="AG28">
        <v>192.7</v>
      </c>
      <c r="AH28">
        <v>2</v>
      </c>
      <c r="AI28">
        <v>53287134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ROW(Source!A40)</f>
        <v>40</v>
      </c>
      <c r="B29">
        <v>53287143</v>
      </c>
      <c r="C29">
        <v>53287136</v>
      </c>
      <c r="D29">
        <v>30515951</v>
      </c>
      <c r="E29">
        <v>30515945</v>
      </c>
      <c r="F29">
        <v>1</v>
      </c>
      <c r="G29">
        <v>30515945</v>
      </c>
      <c r="H29">
        <v>1</v>
      </c>
      <c r="I29" t="s">
        <v>470</v>
      </c>
      <c r="J29" t="s">
        <v>3</v>
      </c>
      <c r="K29" t="s">
        <v>471</v>
      </c>
      <c r="L29">
        <v>1191</v>
      </c>
      <c r="N29">
        <v>1013</v>
      </c>
      <c r="O29" t="s">
        <v>472</v>
      </c>
      <c r="P29" t="s">
        <v>472</v>
      </c>
      <c r="Q29">
        <v>1</v>
      </c>
      <c r="X29">
        <v>0.85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1</v>
      </c>
      <c r="AF29" t="s">
        <v>3</v>
      </c>
      <c r="AG29">
        <v>0.85</v>
      </c>
      <c r="AH29">
        <v>2</v>
      </c>
      <c r="AI29">
        <v>53287137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ROW(Source!A40)</f>
        <v>40</v>
      </c>
      <c r="B30">
        <v>53287144</v>
      </c>
      <c r="C30">
        <v>53287136</v>
      </c>
      <c r="D30">
        <v>30595692</v>
      </c>
      <c r="E30">
        <v>1</v>
      </c>
      <c r="F30">
        <v>1</v>
      </c>
      <c r="G30">
        <v>30515945</v>
      </c>
      <c r="H30">
        <v>2</v>
      </c>
      <c r="I30" t="s">
        <v>495</v>
      </c>
      <c r="J30" t="s">
        <v>496</v>
      </c>
      <c r="K30" t="s">
        <v>497</v>
      </c>
      <c r="L30">
        <v>1367</v>
      </c>
      <c r="N30">
        <v>1011</v>
      </c>
      <c r="O30" t="s">
        <v>476</v>
      </c>
      <c r="P30" t="s">
        <v>476</v>
      </c>
      <c r="Q30">
        <v>1</v>
      </c>
      <c r="X30">
        <v>0.2</v>
      </c>
      <c r="Y30">
        <v>0</v>
      </c>
      <c r="Z30">
        <v>41.62</v>
      </c>
      <c r="AA30">
        <v>13.33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0.2</v>
      </c>
      <c r="AH30">
        <v>2</v>
      </c>
      <c r="AI30">
        <v>53287138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ROW(Source!A40)</f>
        <v>40</v>
      </c>
      <c r="B31">
        <v>53287145</v>
      </c>
      <c r="C31">
        <v>53287136</v>
      </c>
      <c r="D31">
        <v>30596103</v>
      </c>
      <c r="E31">
        <v>1</v>
      </c>
      <c r="F31">
        <v>1</v>
      </c>
      <c r="G31">
        <v>30515945</v>
      </c>
      <c r="H31">
        <v>2</v>
      </c>
      <c r="I31" t="s">
        <v>498</v>
      </c>
      <c r="J31" t="s">
        <v>499</v>
      </c>
      <c r="K31" t="s">
        <v>500</v>
      </c>
      <c r="L31">
        <v>1367</v>
      </c>
      <c r="N31">
        <v>1011</v>
      </c>
      <c r="O31" t="s">
        <v>476</v>
      </c>
      <c r="P31" t="s">
        <v>476</v>
      </c>
      <c r="Q31">
        <v>1</v>
      </c>
      <c r="X31">
        <v>0.4</v>
      </c>
      <c r="Y31">
        <v>0</v>
      </c>
      <c r="Z31">
        <v>0.56000000000000005</v>
      </c>
      <c r="AA31">
        <v>0.09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0.4</v>
      </c>
      <c r="AH31">
        <v>2</v>
      </c>
      <c r="AI31">
        <v>53287139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ROW(Source!A40)</f>
        <v>40</v>
      </c>
      <c r="B32">
        <v>53287146</v>
      </c>
      <c r="C32">
        <v>53287136</v>
      </c>
      <c r="D32">
        <v>30595410</v>
      </c>
      <c r="E32">
        <v>1</v>
      </c>
      <c r="F32">
        <v>1</v>
      </c>
      <c r="G32">
        <v>30515945</v>
      </c>
      <c r="H32">
        <v>2</v>
      </c>
      <c r="I32" t="s">
        <v>501</v>
      </c>
      <c r="J32" t="s">
        <v>502</v>
      </c>
      <c r="K32" t="s">
        <v>503</v>
      </c>
      <c r="L32">
        <v>1367</v>
      </c>
      <c r="N32">
        <v>1011</v>
      </c>
      <c r="O32" t="s">
        <v>476</v>
      </c>
      <c r="P32" t="s">
        <v>476</v>
      </c>
      <c r="Q32">
        <v>1</v>
      </c>
      <c r="X32">
        <v>7.0000000000000007E-2</v>
      </c>
      <c r="Y32">
        <v>0</v>
      </c>
      <c r="Z32">
        <v>106.74</v>
      </c>
      <c r="AA32">
        <v>19.2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7.0000000000000007E-2</v>
      </c>
      <c r="AH32">
        <v>2</v>
      </c>
      <c r="AI32">
        <v>53287140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ROW(Source!A40)</f>
        <v>40</v>
      </c>
      <c r="B33">
        <v>53287147</v>
      </c>
      <c r="C33">
        <v>53287136</v>
      </c>
      <c r="D33">
        <v>30571181</v>
      </c>
      <c r="E33">
        <v>1</v>
      </c>
      <c r="F33">
        <v>1</v>
      </c>
      <c r="G33">
        <v>30515945</v>
      </c>
      <c r="H33">
        <v>3</v>
      </c>
      <c r="I33" t="s">
        <v>504</v>
      </c>
      <c r="J33" t="s">
        <v>505</v>
      </c>
      <c r="K33" t="s">
        <v>506</v>
      </c>
      <c r="L33">
        <v>1339</v>
      </c>
      <c r="N33">
        <v>1007</v>
      </c>
      <c r="O33" t="s">
        <v>51</v>
      </c>
      <c r="P33" t="s">
        <v>51</v>
      </c>
      <c r="Q33">
        <v>1</v>
      </c>
      <c r="X33">
        <v>0.15</v>
      </c>
      <c r="Y33">
        <v>7.07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0.15</v>
      </c>
      <c r="AH33">
        <v>2</v>
      </c>
      <c r="AI33">
        <v>53287141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ROW(Source!A40)</f>
        <v>40</v>
      </c>
      <c r="B34">
        <v>53287148</v>
      </c>
      <c r="C34">
        <v>53287136</v>
      </c>
      <c r="D34">
        <v>30532245</v>
      </c>
      <c r="E34">
        <v>30515945</v>
      </c>
      <c r="F34">
        <v>1</v>
      </c>
      <c r="G34">
        <v>30515945</v>
      </c>
      <c r="H34">
        <v>3</v>
      </c>
      <c r="I34" t="s">
        <v>586</v>
      </c>
      <c r="J34" t="s">
        <v>3</v>
      </c>
      <c r="K34" t="s">
        <v>587</v>
      </c>
      <c r="L34">
        <v>1339</v>
      </c>
      <c r="N34">
        <v>1007</v>
      </c>
      <c r="O34" t="s">
        <v>51</v>
      </c>
      <c r="P34" t="s">
        <v>51</v>
      </c>
      <c r="Q34">
        <v>1</v>
      </c>
      <c r="X34">
        <v>1.1499999999999999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1.1499999999999999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ROW(Source!A41)</f>
        <v>41</v>
      </c>
      <c r="B35">
        <v>53287143</v>
      </c>
      <c r="C35">
        <v>53287136</v>
      </c>
      <c r="D35">
        <v>30515951</v>
      </c>
      <c r="E35">
        <v>30515945</v>
      </c>
      <c r="F35">
        <v>1</v>
      </c>
      <c r="G35">
        <v>30515945</v>
      </c>
      <c r="H35">
        <v>1</v>
      </c>
      <c r="I35" t="s">
        <v>470</v>
      </c>
      <c r="J35" t="s">
        <v>3</v>
      </c>
      <c r="K35" t="s">
        <v>471</v>
      </c>
      <c r="L35">
        <v>1191</v>
      </c>
      <c r="N35">
        <v>1013</v>
      </c>
      <c r="O35" t="s">
        <v>472</v>
      </c>
      <c r="P35" t="s">
        <v>472</v>
      </c>
      <c r="Q35">
        <v>1</v>
      </c>
      <c r="X35">
        <v>0.85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1</v>
      </c>
      <c r="AF35" t="s">
        <v>3</v>
      </c>
      <c r="AG35">
        <v>0.85</v>
      </c>
      <c r="AH35">
        <v>2</v>
      </c>
      <c r="AI35">
        <v>53287137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ROW(Source!A41)</f>
        <v>41</v>
      </c>
      <c r="B36">
        <v>53287144</v>
      </c>
      <c r="C36">
        <v>53287136</v>
      </c>
      <c r="D36">
        <v>30595692</v>
      </c>
      <c r="E36">
        <v>1</v>
      </c>
      <c r="F36">
        <v>1</v>
      </c>
      <c r="G36">
        <v>30515945</v>
      </c>
      <c r="H36">
        <v>2</v>
      </c>
      <c r="I36" t="s">
        <v>495</v>
      </c>
      <c r="J36" t="s">
        <v>496</v>
      </c>
      <c r="K36" t="s">
        <v>497</v>
      </c>
      <c r="L36">
        <v>1367</v>
      </c>
      <c r="N36">
        <v>1011</v>
      </c>
      <c r="O36" t="s">
        <v>476</v>
      </c>
      <c r="P36" t="s">
        <v>476</v>
      </c>
      <c r="Q36">
        <v>1</v>
      </c>
      <c r="X36">
        <v>0.2</v>
      </c>
      <c r="Y36">
        <v>0</v>
      </c>
      <c r="Z36">
        <v>41.62</v>
      </c>
      <c r="AA36">
        <v>13.33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0.2</v>
      </c>
      <c r="AH36">
        <v>2</v>
      </c>
      <c r="AI36">
        <v>53287138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ROW(Source!A41)</f>
        <v>41</v>
      </c>
      <c r="B37">
        <v>53287145</v>
      </c>
      <c r="C37">
        <v>53287136</v>
      </c>
      <c r="D37">
        <v>30596103</v>
      </c>
      <c r="E37">
        <v>1</v>
      </c>
      <c r="F37">
        <v>1</v>
      </c>
      <c r="G37">
        <v>30515945</v>
      </c>
      <c r="H37">
        <v>2</v>
      </c>
      <c r="I37" t="s">
        <v>498</v>
      </c>
      <c r="J37" t="s">
        <v>499</v>
      </c>
      <c r="K37" t="s">
        <v>500</v>
      </c>
      <c r="L37">
        <v>1367</v>
      </c>
      <c r="N37">
        <v>1011</v>
      </c>
      <c r="O37" t="s">
        <v>476</v>
      </c>
      <c r="P37" t="s">
        <v>476</v>
      </c>
      <c r="Q37">
        <v>1</v>
      </c>
      <c r="X37">
        <v>0.4</v>
      </c>
      <c r="Y37">
        <v>0</v>
      </c>
      <c r="Z37">
        <v>0.56000000000000005</v>
      </c>
      <c r="AA37">
        <v>0.09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0.4</v>
      </c>
      <c r="AH37">
        <v>2</v>
      </c>
      <c r="AI37">
        <v>53287139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ROW(Source!A41)</f>
        <v>41</v>
      </c>
      <c r="B38">
        <v>53287146</v>
      </c>
      <c r="C38">
        <v>53287136</v>
      </c>
      <c r="D38">
        <v>30595410</v>
      </c>
      <c r="E38">
        <v>1</v>
      </c>
      <c r="F38">
        <v>1</v>
      </c>
      <c r="G38">
        <v>30515945</v>
      </c>
      <c r="H38">
        <v>2</v>
      </c>
      <c r="I38" t="s">
        <v>501</v>
      </c>
      <c r="J38" t="s">
        <v>502</v>
      </c>
      <c r="K38" t="s">
        <v>503</v>
      </c>
      <c r="L38">
        <v>1367</v>
      </c>
      <c r="N38">
        <v>1011</v>
      </c>
      <c r="O38" t="s">
        <v>476</v>
      </c>
      <c r="P38" t="s">
        <v>476</v>
      </c>
      <c r="Q38">
        <v>1</v>
      </c>
      <c r="X38">
        <v>7.0000000000000007E-2</v>
      </c>
      <c r="Y38">
        <v>0</v>
      </c>
      <c r="Z38">
        <v>106.74</v>
      </c>
      <c r="AA38">
        <v>19.2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7.0000000000000007E-2</v>
      </c>
      <c r="AH38">
        <v>2</v>
      </c>
      <c r="AI38">
        <v>53287140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ROW(Source!A41)</f>
        <v>41</v>
      </c>
      <c r="B39">
        <v>53287147</v>
      </c>
      <c r="C39">
        <v>53287136</v>
      </c>
      <c r="D39">
        <v>30571181</v>
      </c>
      <c r="E39">
        <v>1</v>
      </c>
      <c r="F39">
        <v>1</v>
      </c>
      <c r="G39">
        <v>30515945</v>
      </c>
      <c r="H39">
        <v>3</v>
      </c>
      <c r="I39" t="s">
        <v>504</v>
      </c>
      <c r="J39" t="s">
        <v>505</v>
      </c>
      <c r="K39" t="s">
        <v>506</v>
      </c>
      <c r="L39">
        <v>1339</v>
      </c>
      <c r="N39">
        <v>1007</v>
      </c>
      <c r="O39" t="s">
        <v>51</v>
      </c>
      <c r="P39" t="s">
        <v>51</v>
      </c>
      <c r="Q39">
        <v>1</v>
      </c>
      <c r="X39">
        <v>0.15</v>
      </c>
      <c r="Y39">
        <v>7.07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0.15</v>
      </c>
      <c r="AH39">
        <v>2</v>
      </c>
      <c r="AI39">
        <v>53287141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ROW(Source!A41)</f>
        <v>41</v>
      </c>
      <c r="B40">
        <v>53287148</v>
      </c>
      <c r="C40">
        <v>53287136</v>
      </c>
      <c r="D40">
        <v>30532245</v>
      </c>
      <c r="E40">
        <v>30515945</v>
      </c>
      <c r="F40">
        <v>1</v>
      </c>
      <c r="G40">
        <v>30515945</v>
      </c>
      <c r="H40">
        <v>3</v>
      </c>
      <c r="I40" t="s">
        <v>586</v>
      </c>
      <c r="J40" t="s">
        <v>3</v>
      </c>
      <c r="K40" t="s">
        <v>587</v>
      </c>
      <c r="L40">
        <v>1339</v>
      </c>
      <c r="N40">
        <v>1007</v>
      </c>
      <c r="O40" t="s">
        <v>51</v>
      </c>
      <c r="P40" t="s">
        <v>51</v>
      </c>
      <c r="Q40">
        <v>1</v>
      </c>
      <c r="X40">
        <v>1.1499999999999999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 t="s">
        <v>3</v>
      </c>
      <c r="AG40">
        <v>1.1499999999999999</v>
      </c>
      <c r="AH40">
        <v>3</v>
      </c>
      <c r="AI40">
        <v>-1</v>
      </c>
      <c r="AJ40" t="s">
        <v>3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ROW(Source!A44)</f>
        <v>44</v>
      </c>
      <c r="B41">
        <v>53287155</v>
      </c>
      <c r="C41">
        <v>53287150</v>
      </c>
      <c r="D41">
        <v>30515951</v>
      </c>
      <c r="E41">
        <v>30515945</v>
      </c>
      <c r="F41">
        <v>1</v>
      </c>
      <c r="G41">
        <v>30515945</v>
      </c>
      <c r="H41">
        <v>1</v>
      </c>
      <c r="I41" t="s">
        <v>470</v>
      </c>
      <c r="J41" t="s">
        <v>3</v>
      </c>
      <c r="K41" t="s">
        <v>471</v>
      </c>
      <c r="L41">
        <v>1191</v>
      </c>
      <c r="N41">
        <v>1013</v>
      </c>
      <c r="O41" t="s">
        <v>472</v>
      </c>
      <c r="P41" t="s">
        <v>472</v>
      </c>
      <c r="Q41">
        <v>1</v>
      </c>
      <c r="X41">
        <v>20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1</v>
      </c>
      <c r="AF41" t="s">
        <v>3</v>
      </c>
      <c r="AG41">
        <v>20</v>
      </c>
      <c r="AH41">
        <v>2</v>
      </c>
      <c r="AI41">
        <v>53287151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ROW(Source!A44)</f>
        <v>44</v>
      </c>
      <c r="B42">
        <v>53287156</v>
      </c>
      <c r="C42">
        <v>53287150</v>
      </c>
      <c r="D42">
        <v>30596074</v>
      </c>
      <c r="E42">
        <v>1</v>
      </c>
      <c r="F42">
        <v>1</v>
      </c>
      <c r="G42">
        <v>30515945</v>
      </c>
      <c r="H42">
        <v>2</v>
      </c>
      <c r="I42" t="s">
        <v>507</v>
      </c>
      <c r="J42" t="s">
        <v>508</v>
      </c>
      <c r="K42" t="s">
        <v>509</v>
      </c>
      <c r="L42">
        <v>1367</v>
      </c>
      <c r="N42">
        <v>1011</v>
      </c>
      <c r="O42" t="s">
        <v>476</v>
      </c>
      <c r="P42" t="s">
        <v>476</v>
      </c>
      <c r="Q42">
        <v>1</v>
      </c>
      <c r="X42">
        <v>0.19</v>
      </c>
      <c r="Y42">
        <v>0</v>
      </c>
      <c r="Z42">
        <v>76.81</v>
      </c>
      <c r="AA42">
        <v>14.36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0.19</v>
      </c>
      <c r="AH42">
        <v>2</v>
      </c>
      <c r="AI42">
        <v>53287152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ROW(Source!A44)</f>
        <v>44</v>
      </c>
      <c r="B43">
        <v>53287157</v>
      </c>
      <c r="C43">
        <v>53287150</v>
      </c>
      <c r="D43">
        <v>30595321</v>
      </c>
      <c r="E43">
        <v>1</v>
      </c>
      <c r="F43">
        <v>1</v>
      </c>
      <c r="G43">
        <v>30515945</v>
      </c>
      <c r="H43">
        <v>2</v>
      </c>
      <c r="I43" t="s">
        <v>510</v>
      </c>
      <c r="J43" t="s">
        <v>511</v>
      </c>
      <c r="K43" t="s">
        <v>512</v>
      </c>
      <c r="L43">
        <v>1367</v>
      </c>
      <c r="N43">
        <v>1011</v>
      </c>
      <c r="O43" t="s">
        <v>476</v>
      </c>
      <c r="P43" t="s">
        <v>476</v>
      </c>
      <c r="Q43">
        <v>1</v>
      </c>
      <c r="X43">
        <v>0.14000000000000001</v>
      </c>
      <c r="Y43">
        <v>0</v>
      </c>
      <c r="Z43">
        <v>190.93</v>
      </c>
      <c r="AA43">
        <v>18.149999999999999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0.14000000000000001</v>
      </c>
      <c r="AH43">
        <v>2</v>
      </c>
      <c r="AI43">
        <v>53287153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ROW(Source!A44)</f>
        <v>44</v>
      </c>
      <c r="B44">
        <v>53287158</v>
      </c>
      <c r="C44">
        <v>53287150</v>
      </c>
      <c r="D44">
        <v>30537000</v>
      </c>
      <c r="E44">
        <v>30515945</v>
      </c>
      <c r="F44">
        <v>1</v>
      </c>
      <c r="G44">
        <v>30515945</v>
      </c>
      <c r="H44">
        <v>3</v>
      </c>
      <c r="I44" t="s">
        <v>588</v>
      </c>
      <c r="J44" t="s">
        <v>3</v>
      </c>
      <c r="K44" t="s">
        <v>589</v>
      </c>
      <c r="L44">
        <v>1348</v>
      </c>
      <c r="N44">
        <v>1009</v>
      </c>
      <c r="O44" t="s">
        <v>122</v>
      </c>
      <c r="P44" t="s">
        <v>122</v>
      </c>
      <c r="Q44">
        <v>1000</v>
      </c>
      <c r="X44">
        <v>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 t="s">
        <v>3</v>
      </c>
      <c r="AG44">
        <v>1</v>
      </c>
      <c r="AH44">
        <v>3</v>
      </c>
      <c r="AI44">
        <v>-1</v>
      </c>
      <c r="AJ44" t="s">
        <v>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ROW(Source!A45)</f>
        <v>45</v>
      </c>
      <c r="B45">
        <v>53287155</v>
      </c>
      <c r="C45">
        <v>53287150</v>
      </c>
      <c r="D45">
        <v>30515951</v>
      </c>
      <c r="E45">
        <v>30515945</v>
      </c>
      <c r="F45">
        <v>1</v>
      </c>
      <c r="G45">
        <v>30515945</v>
      </c>
      <c r="H45">
        <v>1</v>
      </c>
      <c r="I45" t="s">
        <v>470</v>
      </c>
      <c r="J45" t="s">
        <v>3</v>
      </c>
      <c r="K45" t="s">
        <v>471</v>
      </c>
      <c r="L45">
        <v>1191</v>
      </c>
      <c r="N45">
        <v>1013</v>
      </c>
      <c r="O45" t="s">
        <v>472</v>
      </c>
      <c r="P45" t="s">
        <v>472</v>
      </c>
      <c r="Q45">
        <v>1</v>
      </c>
      <c r="X45">
        <v>20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1</v>
      </c>
      <c r="AF45" t="s">
        <v>3</v>
      </c>
      <c r="AG45">
        <v>20</v>
      </c>
      <c r="AH45">
        <v>2</v>
      </c>
      <c r="AI45">
        <v>53287151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ROW(Source!A45)</f>
        <v>45</v>
      </c>
      <c r="B46">
        <v>53287156</v>
      </c>
      <c r="C46">
        <v>53287150</v>
      </c>
      <c r="D46">
        <v>30596074</v>
      </c>
      <c r="E46">
        <v>1</v>
      </c>
      <c r="F46">
        <v>1</v>
      </c>
      <c r="G46">
        <v>30515945</v>
      </c>
      <c r="H46">
        <v>2</v>
      </c>
      <c r="I46" t="s">
        <v>507</v>
      </c>
      <c r="J46" t="s">
        <v>508</v>
      </c>
      <c r="K46" t="s">
        <v>509</v>
      </c>
      <c r="L46">
        <v>1367</v>
      </c>
      <c r="N46">
        <v>1011</v>
      </c>
      <c r="O46" t="s">
        <v>476</v>
      </c>
      <c r="P46" t="s">
        <v>476</v>
      </c>
      <c r="Q46">
        <v>1</v>
      </c>
      <c r="X46">
        <v>0.19</v>
      </c>
      <c r="Y46">
        <v>0</v>
      </c>
      <c r="Z46">
        <v>76.81</v>
      </c>
      <c r="AA46">
        <v>14.36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0.19</v>
      </c>
      <c r="AH46">
        <v>2</v>
      </c>
      <c r="AI46">
        <v>53287152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ROW(Source!A45)</f>
        <v>45</v>
      </c>
      <c r="B47">
        <v>53287157</v>
      </c>
      <c r="C47">
        <v>53287150</v>
      </c>
      <c r="D47">
        <v>30595321</v>
      </c>
      <c r="E47">
        <v>1</v>
      </c>
      <c r="F47">
        <v>1</v>
      </c>
      <c r="G47">
        <v>30515945</v>
      </c>
      <c r="H47">
        <v>2</v>
      </c>
      <c r="I47" t="s">
        <v>510</v>
      </c>
      <c r="J47" t="s">
        <v>511</v>
      </c>
      <c r="K47" t="s">
        <v>512</v>
      </c>
      <c r="L47">
        <v>1367</v>
      </c>
      <c r="N47">
        <v>1011</v>
      </c>
      <c r="O47" t="s">
        <v>476</v>
      </c>
      <c r="P47" t="s">
        <v>476</v>
      </c>
      <c r="Q47">
        <v>1</v>
      </c>
      <c r="X47">
        <v>0.14000000000000001</v>
      </c>
      <c r="Y47">
        <v>0</v>
      </c>
      <c r="Z47">
        <v>190.93</v>
      </c>
      <c r="AA47">
        <v>18.149999999999999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0.14000000000000001</v>
      </c>
      <c r="AH47">
        <v>2</v>
      </c>
      <c r="AI47">
        <v>53287153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ROW(Source!A45)</f>
        <v>45</v>
      </c>
      <c r="B48">
        <v>53287158</v>
      </c>
      <c r="C48">
        <v>53287150</v>
      </c>
      <c r="D48">
        <v>30537000</v>
      </c>
      <c r="E48">
        <v>30515945</v>
      </c>
      <c r="F48">
        <v>1</v>
      </c>
      <c r="G48">
        <v>30515945</v>
      </c>
      <c r="H48">
        <v>3</v>
      </c>
      <c r="I48" t="s">
        <v>588</v>
      </c>
      <c r="J48" t="s">
        <v>3</v>
      </c>
      <c r="K48" t="s">
        <v>589</v>
      </c>
      <c r="L48">
        <v>1348</v>
      </c>
      <c r="N48">
        <v>1009</v>
      </c>
      <c r="O48" t="s">
        <v>122</v>
      </c>
      <c r="P48" t="s">
        <v>122</v>
      </c>
      <c r="Q48">
        <v>1000</v>
      </c>
      <c r="X48">
        <v>1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 t="s">
        <v>3</v>
      </c>
      <c r="AG48">
        <v>1</v>
      </c>
      <c r="AH48">
        <v>3</v>
      </c>
      <c r="AI48">
        <v>-1</v>
      </c>
      <c r="AJ48" t="s">
        <v>3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ROW(Source!A48)</f>
        <v>48</v>
      </c>
      <c r="B49">
        <v>53287165</v>
      </c>
      <c r="C49">
        <v>53287160</v>
      </c>
      <c r="D49">
        <v>30515951</v>
      </c>
      <c r="E49">
        <v>30515945</v>
      </c>
      <c r="F49">
        <v>1</v>
      </c>
      <c r="G49">
        <v>30515945</v>
      </c>
      <c r="H49">
        <v>1</v>
      </c>
      <c r="I49" t="s">
        <v>470</v>
      </c>
      <c r="J49" t="s">
        <v>3</v>
      </c>
      <c r="K49" t="s">
        <v>471</v>
      </c>
      <c r="L49">
        <v>1191</v>
      </c>
      <c r="N49">
        <v>1013</v>
      </c>
      <c r="O49" t="s">
        <v>472</v>
      </c>
      <c r="P49" t="s">
        <v>472</v>
      </c>
      <c r="Q49">
        <v>1</v>
      </c>
      <c r="X49">
        <v>1.48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1</v>
      </c>
      <c r="AF49" t="s">
        <v>3</v>
      </c>
      <c r="AG49">
        <v>1.48</v>
      </c>
      <c r="AH49">
        <v>2</v>
      </c>
      <c r="AI49">
        <v>53287161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ROW(Source!A48)</f>
        <v>48</v>
      </c>
      <c r="B50">
        <v>53287166</v>
      </c>
      <c r="C50">
        <v>53287160</v>
      </c>
      <c r="D50">
        <v>30596079</v>
      </c>
      <c r="E50">
        <v>1</v>
      </c>
      <c r="F50">
        <v>1</v>
      </c>
      <c r="G50">
        <v>30515945</v>
      </c>
      <c r="H50">
        <v>2</v>
      </c>
      <c r="I50" t="s">
        <v>513</v>
      </c>
      <c r="J50" t="s">
        <v>514</v>
      </c>
      <c r="K50" t="s">
        <v>515</v>
      </c>
      <c r="L50">
        <v>1367</v>
      </c>
      <c r="N50">
        <v>1011</v>
      </c>
      <c r="O50" t="s">
        <v>476</v>
      </c>
      <c r="P50" t="s">
        <v>476</v>
      </c>
      <c r="Q50">
        <v>1</v>
      </c>
      <c r="X50">
        <v>0.23</v>
      </c>
      <c r="Y50">
        <v>0</v>
      </c>
      <c r="Z50">
        <v>113.73</v>
      </c>
      <c r="AA50">
        <v>15.23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0.23</v>
      </c>
      <c r="AH50">
        <v>2</v>
      </c>
      <c r="AI50">
        <v>53287162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ROW(Source!A48)</f>
        <v>48</v>
      </c>
      <c r="B51">
        <v>53287167</v>
      </c>
      <c r="C51">
        <v>53287160</v>
      </c>
      <c r="D51">
        <v>30595605</v>
      </c>
      <c r="E51">
        <v>1</v>
      </c>
      <c r="F51">
        <v>1</v>
      </c>
      <c r="G51">
        <v>30515945</v>
      </c>
      <c r="H51">
        <v>2</v>
      </c>
      <c r="I51" t="s">
        <v>516</v>
      </c>
      <c r="J51" t="s">
        <v>517</v>
      </c>
      <c r="K51" t="s">
        <v>518</v>
      </c>
      <c r="L51">
        <v>1367</v>
      </c>
      <c r="N51">
        <v>1011</v>
      </c>
      <c r="O51" t="s">
        <v>476</v>
      </c>
      <c r="P51" t="s">
        <v>476</v>
      </c>
      <c r="Q51">
        <v>1</v>
      </c>
      <c r="X51">
        <v>0.21</v>
      </c>
      <c r="Y51">
        <v>0</v>
      </c>
      <c r="Z51">
        <v>2.06</v>
      </c>
      <c r="AA51">
        <v>0.09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0.21</v>
      </c>
      <c r="AH51">
        <v>2</v>
      </c>
      <c r="AI51">
        <v>53287163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ROW(Source!A48)</f>
        <v>48</v>
      </c>
      <c r="B52">
        <v>53287168</v>
      </c>
      <c r="C52">
        <v>53287160</v>
      </c>
      <c r="D52">
        <v>30531464</v>
      </c>
      <c r="E52">
        <v>30515945</v>
      </c>
      <c r="F52">
        <v>1</v>
      </c>
      <c r="G52">
        <v>30515945</v>
      </c>
      <c r="H52">
        <v>3</v>
      </c>
      <c r="I52" t="s">
        <v>590</v>
      </c>
      <c r="J52" t="s">
        <v>3</v>
      </c>
      <c r="K52" t="s">
        <v>591</v>
      </c>
      <c r="L52">
        <v>1339</v>
      </c>
      <c r="N52">
        <v>1007</v>
      </c>
      <c r="O52" t="s">
        <v>51</v>
      </c>
      <c r="P52" t="s">
        <v>51</v>
      </c>
      <c r="Q52">
        <v>1</v>
      </c>
      <c r="X52">
        <v>1.02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 t="s">
        <v>3</v>
      </c>
      <c r="AG52">
        <v>1.02</v>
      </c>
      <c r="AH52">
        <v>3</v>
      </c>
      <c r="AI52">
        <v>-1</v>
      </c>
      <c r="AJ52" t="s">
        <v>3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ROW(Source!A49)</f>
        <v>49</v>
      </c>
      <c r="B53">
        <v>53287165</v>
      </c>
      <c r="C53">
        <v>53287160</v>
      </c>
      <c r="D53">
        <v>30515951</v>
      </c>
      <c r="E53">
        <v>30515945</v>
      </c>
      <c r="F53">
        <v>1</v>
      </c>
      <c r="G53">
        <v>30515945</v>
      </c>
      <c r="H53">
        <v>1</v>
      </c>
      <c r="I53" t="s">
        <v>470</v>
      </c>
      <c r="J53" t="s">
        <v>3</v>
      </c>
      <c r="K53" t="s">
        <v>471</v>
      </c>
      <c r="L53">
        <v>1191</v>
      </c>
      <c r="N53">
        <v>1013</v>
      </c>
      <c r="O53" t="s">
        <v>472</v>
      </c>
      <c r="P53" t="s">
        <v>472</v>
      </c>
      <c r="Q53">
        <v>1</v>
      </c>
      <c r="X53">
        <v>1.48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1</v>
      </c>
      <c r="AF53" t="s">
        <v>3</v>
      </c>
      <c r="AG53">
        <v>1.48</v>
      </c>
      <c r="AH53">
        <v>2</v>
      </c>
      <c r="AI53">
        <v>53287161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ROW(Source!A49)</f>
        <v>49</v>
      </c>
      <c r="B54">
        <v>53287166</v>
      </c>
      <c r="C54">
        <v>53287160</v>
      </c>
      <c r="D54">
        <v>30596079</v>
      </c>
      <c r="E54">
        <v>1</v>
      </c>
      <c r="F54">
        <v>1</v>
      </c>
      <c r="G54">
        <v>30515945</v>
      </c>
      <c r="H54">
        <v>2</v>
      </c>
      <c r="I54" t="s">
        <v>513</v>
      </c>
      <c r="J54" t="s">
        <v>514</v>
      </c>
      <c r="K54" t="s">
        <v>515</v>
      </c>
      <c r="L54">
        <v>1367</v>
      </c>
      <c r="N54">
        <v>1011</v>
      </c>
      <c r="O54" t="s">
        <v>476</v>
      </c>
      <c r="P54" t="s">
        <v>476</v>
      </c>
      <c r="Q54">
        <v>1</v>
      </c>
      <c r="X54">
        <v>0.23</v>
      </c>
      <c r="Y54">
        <v>0</v>
      </c>
      <c r="Z54">
        <v>113.73</v>
      </c>
      <c r="AA54">
        <v>15.23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0.23</v>
      </c>
      <c r="AH54">
        <v>2</v>
      </c>
      <c r="AI54">
        <v>53287162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ROW(Source!A49)</f>
        <v>49</v>
      </c>
      <c r="B55">
        <v>53287167</v>
      </c>
      <c r="C55">
        <v>53287160</v>
      </c>
      <c r="D55">
        <v>30595605</v>
      </c>
      <c r="E55">
        <v>1</v>
      </c>
      <c r="F55">
        <v>1</v>
      </c>
      <c r="G55">
        <v>30515945</v>
      </c>
      <c r="H55">
        <v>2</v>
      </c>
      <c r="I55" t="s">
        <v>516</v>
      </c>
      <c r="J55" t="s">
        <v>517</v>
      </c>
      <c r="K55" t="s">
        <v>518</v>
      </c>
      <c r="L55">
        <v>1367</v>
      </c>
      <c r="N55">
        <v>1011</v>
      </c>
      <c r="O55" t="s">
        <v>476</v>
      </c>
      <c r="P55" t="s">
        <v>476</v>
      </c>
      <c r="Q55">
        <v>1</v>
      </c>
      <c r="X55">
        <v>0.21</v>
      </c>
      <c r="Y55">
        <v>0</v>
      </c>
      <c r="Z55">
        <v>2.06</v>
      </c>
      <c r="AA55">
        <v>0.09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0.21</v>
      </c>
      <c r="AH55">
        <v>2</v>
      </c>
      <c r="AI55">
        <v>53287163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ROW(Source!A49)</f>
        <v>49</v>
      </c>
      <c r="B56">
        <v>53287168</v>
      </c>
      <c r="C56">
        <v>53287160</v>
      </c>
      <c r="D56">
        <v>30531464</v>
      </c>
      <c r="E56">
        <v>30515945</v>
      </c>
      <c r="F56">
        <v>1</v>
      </c>
      <c r="G56">
        <v>30515945</v>
      </c>
      <c r="H56">
        <v>3</v>
      </c>
      <c r="I56" t="s">
        <v>590</v>
      </c>
      <c r="J56" t="s">
        <v>3</v>
      </c>
      <c r="K56" t="s">
        <v>591</v>
      </c>
      <c r="L56">
        <v>1339</v>
      </c>
      <c r="N56">
        <v>1007</v>
      </c>
      <c r="O56" t="s">
        <v>51</v>
      </c>
      <c r="P56" t="s">
        <v>51</v>
      </c>
      <c r="Q56">
        <v>1</v>
      </c>
      <c r="X56">
        <v>1.02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 t="s">
        <v>3</v>
      </c>
      <c r="AG56">
        <v>1.02</v>
      </c>
      <c r="AH56">
        <v>3</v>
      </c>
      <c r="AI56">
        <v>-1</v>
      </c>
      <c r="AJ56" t="s">
        <v>3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ROW(Source!A52)</f>
        <v>52</v>
      </c>
      <c r="B57">
        <v>53287176</v>
      </c>
      <c r="C57">
        <v>53287170</v>
      </c>
      <c r="D57">
        <v>30515951</v>
      </c>
      <c r="E57">
        <v>30515945</v>
      </c>
      <c r="F57">
        <v>1</v>
      </c>
      <c r="G57">
        <v>30515945</v>
      </c>
      <c r="H57">
        <v>1</v>
      </c>
      <c r="I57" t="s">
        <v>470</v>
      </c>
      <c r="J57" t="s">
        <v>3</v>
      </c>
      <c r="K57" t="s">
        <v>471</v>
      </c>
      <c r="L57">
        <v>1191</v>
      </c>
      <c r="N57">
        <v>1013</v>
      </c>
      <c r="O57" t="s">
        <v>472</v>
      </c>
      <c r="P57" t="s">
        <v>472</v>
      </c>
      <c r="Q57">
        <v>1</v>
      </c>
      <c r="X57">
        <v>3.77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1</v>
      </c>
      <c r="AF57" t="s">
        <v>3</v>
      </c>
      <c r="AG57">
        <v>3.77</v>
      </c>
      <c r="AH57">
        <v>2</v>
      </c>
      <c r="AI57">
        <v>53287172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ROW(Source!A52)</f>
        <v>52</v>
      </c>
      <c r="B58">
        <v>53287177</v>
      </c>
      <c r="C58">
        <v>53287170</v>
      </c>
      <c r="D58">
        <v>30596084</v>
      </c>
      <c r="E58">
        <v>1</v>
      </c>
      <c r="F58">
        <v>1</v>
      </c>
      <c r="G58">
        <v>30515945</v>
      </c>
      <c r="H58">
        <v>2</v>
      </c>
      <c r="I58" t="s">
        <v>519</v>
      </c>
      <c r="J58" t="s">
        <v>520</v>
      </c>
      <c r="K58" t="s">
        <v>521</v>
      </c>
      <c r="L58">
        <v>1367</v>
      </c>
      <c r="N58">
        <v>1011</v>
      </c>
      <c r="O58" t="s">
        <v>476</v>
      </c>
      <c r="P58" t="s">
        <v>476</v>
      </c>
      <c r="Q58">
        <v>1</v>
      </c>
      <c r="X58">
        <v>0.03</v>
      </c>
      <c r="Y58">
        <v>0</v>
      </c>
      <c r="Z58">
        <v>93.04</v>
      </c>
      <c r="AA58">
        <v>17.55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0.03</v>
      </c>
      <c r="AH58">
        <v>2</v>
      </c>
      <c r="AI58">
        <v>53287173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ROW(Source!A52)</f>
        <v>52</v>
      </c>
      <c r="B59">
        <v>53287178</v>
      </c>
      <c r="C59">
        <v>53287170</v>
      </c>
      <c r="D59">
        <v>30596070</v>
      </c>
      <c r="E59">
        <v>1</v>
      </c>
      <c r="F59">
        <v>1</v>
      </c>
      <c r="G59">
        <v>30515945</v>
      </c>
      <c r="H59">
        <v>2</v>
      </c>
      <c r="I59" t="s">
        <v>522</v>
      </c>
      <c r="J59" t="s">
        <v>523</v>
      </c>
      <c r="K59" t="s">
        <v>524</v>
      </c>
      <c r="L59">
        <v>1367</v>
      </c>
      <c r="N59">
        <v>1011</v>
      </c>
      <c r="O59" t="s">
        <v>476</v>
      </c>
      <c r="P59" t="s">
        <v>476</v>
      </c>
      <c r="Q59">
        <v>1</v>
      </c>
      <c r="X59">
        <v>0.03</v>
      </c>
      <c r="Y59">
        <v>0</v>
      </c>
      <c r="Z59">
        <v>10.76</v>
      </c>
      <c r="AA59">
        <v>0.84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0.03</v>
      </c>
      <c r="AH59">
        <v>2</v>
      </c>
      <c r="AI59">
        <v>53287174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ROW(Source!A52)</f>
        <v>52</v>
      </c>
      <c r="B60">
        <v>53287179</v>
      </c>
      <c r="C60">
        <v>53287170</v>
      </c>
      <c r="D60">
        <v>30595321</v>
      </c>
      <c r="E60">
        <v>1</v>
      </c>
      <c r="F60">
        <v>1</v>
      </c>
      <c r="G60">
        <v>30515945</v>
      </c>
      <c r="H60">
        <v>2</v>
      </c>
      <c r="I60" t="s">
        <v>510</v>
      </c>
      <c r="J60" t="s">
        <v>511</v>
      </c>
      <c r="K60" t="s">
        <v>512</v>
      </c>
      <c r="L60">
        <v>1367</v>
      </c>
      <c r="N60">
        <v>1011</v>
      </c>
      <c r="O60" t="s">
        <v>476</v>
      </c>
      <c r="P60" t="s">
        <v>476</v>
      </c>
      <c r="Q60">
        <v>1</v>
      </c>
      <c r="X60">
        <v>0.09</v>
      </c>
      <c r="Y60">
        <v>0</v>
      </c>
      <c r="Z60">
        <v>190.93</v>
      </c>
      <c r="AA60">
        <v>18.149999999999999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0.09</v>
      </c>
      <c r="AH60">
        <v>2</v>
      </c>
      <c r="AI60">
        <v>53287175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ROW(Source!A52)</f>
        <v>52</v>
      </c>
      <c r="B61">
        <v>53287180</v>
      </c>
      <c r="C61">
        <v>53287170</v>
      </c>
      <c r="D61">
        <v>30532337</v>
      </c>
      <c r="E61">
        <v>30515945</v>
      </c>
      <c r="F61">
        <v>1</v>
      </c>
      <c r="G61">
        <v>30515945</v>
      </c>
      <c r="H61">
        <v>3</v>
      </c>
      <c r="I61" t="s">
        <v>592</v>
      </c>
      <c r="J61" t="s">
        <v>3</v>
      </c>
      <c r="K61" t="s">
        <v>593</v>
      </c>
      <c r="L61">
        <v>1057</v>
      </c>
      <c r="N61">
        <v>1013</v>
      </c>
      <c r="O61" t="s">
        <v>594</v>
      </c>
      <c r="P61" t="s">
        <v>594</v>
      </c>
      <c r="Q61">
        <v>1</v>
      </c>
      <c r="X61">
        <v>1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 t="s">
        <v>3</v>
      </c>
      <c r="AG61">
        <v>1</v>
      </c>
      <c r="AH61">
        <v>3</v>
      </c>
      <c r="AI61">
        <v>-1</v>
      </c>
      <c r="AJ61" t="s">
        <v>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ROW(Source!A53)</f>
        <v>53</v>
      </c>
      <c r="B62">
        <v>53287176</v>
      </c>
      <c r="C62">
        <v>53287170</v>
      </c>
      <c r="D62">
        <v>30515951</v>
      </c>
      <c r="E62">
        <v>30515945</v>
      </c>
      <c r="F62">
        <v>1</v>
      </c>
      <c r="G62">
        <v>30515945</v>
      </c>
      <c r="H62">
        <v>1</v>
      </c>
      <c r="I62" t="s">
        <v>470</v>
      </c>
      <c r="J62" t="s">
        <v>3</v>
      </c>
      <c r="K62" t="s">
        <v>471</v>
      </c>
      <c r="L62">
        <v>1191</v>
      </c>
      <c r="N62">
        <v>1013</v>
      </c>
      <c r="O62" t="s">
        <v>472</v>
      </c>
      <c r="P62" t="s">
        <v>472</v>
      </c>
      <c r="Q62">
        <v>1</v>
      </c>
      <c r="X62">
        <v>3.77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1</v>
      </c>
      <c r="AF62" t="s">
        <v>3</v>
      </c>
      <c r="AG62">
        <v>3.77</v>
      </c>
      <c r="AH62">
        <v>2</v>
      </c>
      <c r="AI62">
        <v>53287172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ROW(Source!A53)</f>
        <v>53</v>
      </c>
      <c r="B63">
        <v>53287177</v>
      </c>
      <c r="C63">
        <v>53287170</v>
      </c>
      <c r="D63">
        <v>30596084</v>
      </c>
      <c r="E63">
        <v>1</v>
      </c>
      <c r="F63">
        <v>1</v>
      </c>
      <c r="G63">
        <v>30515945</v>
      </c>
      <c r="H63">
        <v>2</v>
      </c>
      <c r="I63" t="s">
        <v>519</v>
      </c>
      <c r="J63" t="s">
        <v>520</v>
      </c>
      <c r="K63" t="s">
        <v>521</v>
      </c>
      <c r="L63">
        <v>1367</v>
      </c>
      <c r="N63">
        <v>1011</v>
      </c>
      <c r="O63" t="s">
        <v>476</v>
      </c>
      <c r="P63" t="s">
        <v>476</v>
      </c>
      <c r="Q63">
        <v>1</v>
      </c>
      <c r="X63">
        <v>0.03</v>
      </c>
      <c r="Y63">
        <v>0</v>
      </c>
      <c r="Z63">
        <v>93.04</v>
      </c>
      <c r="AA63">
        <v>17.55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0.03</v>
      </c>
      <c r="AH63">
        <v>2</v>
      </c>
      <c r="AI63">
        <v>53287173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ROW(Source!A53)</f>
        <v>53</v>
      </c>
      <c r="B64">
        <v>53287178</v>
      </c>
      <c r="C64">
        <v>53287170</v>
      </c>
      <c r="D64">
        <v>30596070</v>
      </c>
      <c r="E64">
        <v>1</v>
      </c>
      <c r="F64">
        <v>1</v>
      </c>
      <c r="G64">
        <v>30515945</v>
      </c>
      <c r="H64">
        <v>2</v>
      </c>
      <c r="I64" t="s">
        <v>522</v>
      </c>
      <c r="J64" t="s">
        <v>523</v>
      </c>
      <c r="K64" t="s">
        <v>524</v>
      </c>
      <c r="L64">
        <v>1367</v>
      </c>
      <c r="N64">
        <v>1011</v>
      </c>
      <c r="O64" t="s">
        <v>476</v>
      </c>
      <c r="P64" t="s">
        <v>476</v>
      </c>
      <c r="Q64">
        <v>1</v>
      </c>
      <c r="X64">
        <v>0.03</v>
      </c>
      <c r="Y64">
        <v>0</v>
      </c>
      <c r="Z64">
        <v>10.76</v>
      </c>
      <c r="AA64">
        <v>0.84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0.03</v>
      </c>
      <c r="AH64">
        <v>2</v>
      </c>
      <c r="AI64">
        <v>53287174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ROW(Source!A53)</f>
        <v>53</v>
      </c>
      <c r="B65">
        <v>53287179</v>
      </c>
      <c r="C65">
        <v>53287170</v>
      </c>
      <c r="D65">
        <v>30595321</v>
      </c>
      <c r="E65">
        <v>1</v>
      </c>
      <c r="F65">
        <v>1</v>
      </c>
      <c r="G65">
        <v>30515945</v>
      </c>
      <c r="H65">
        <v>2</v>
      </c>
      <c r="I65" t="s">
        <v>510</v>
      </c>
      <c r="J65" t="s">
        <v>511</v>
      </c>
      <c r="K65" t="s">
        <v>512</v>
      </c>
      <c r="L65">
        <v>1367</v>
      </c>
      <c r="N65">
        <v>1011</v>
      </c>
      <c r="O65" t="s">
        <v>476</v>
      </c>
      <c r="P65" t="s">
        <v>476</v>
      </c>
      <c r="Q65">
        <v>1</v>
      </c>
      <c r="X65">
        <v>0.09</v>
      </c>
      <c r="Y65">
        <v>0</v>
      </c>
      <c r="Z65">
        <v>190.93</v>
      </c>
      <c r="AA65">
        <v>18.149999999999999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0.09</v>
      </c>
      <c r="AH65">
        <v>2</v>
      </c>
      <c r="AI65">
        <v>53287175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ROW(Source!A53)</f>
        <v>53</v>
      </c>
      <c r="B66">
        <v>53287180</v>
      </c>
      <c r="C66">
        <v>53287170</v>
      </c>
      <c r="D66">
        <v>30532337</v>
      </c>
      <c r="E66">
        <v>30515945</v>
      </c>
      <c r="F66">
        <v>1</v>
      </c>
      <c r="G66">
        <v>30515945</v>
      </c>
      <c r="H66">
        <v>3</v>
      </c>
      <c r="I66" t="s">
        <v>592</v>
      </c>
      <c r="J66" t="s">
        <v>3</v>
      </c>
      <c r="K66" t="s">
        <v>593</v>
      </c>
      <c r="L66">
        <v>1057</v>
      </c>
      <c r="N66">
        <v>1013</v>
      </c>
      <c r="O66" t="s">
        <v>594</v>
      </c>
      <c r="P66" t="s">
        <v>594</v>
      </c>
      <c r="Q66">
        <v>1</v>
      </c>
      <c r="X66">
        <v>1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 t="s">
        <v>3</v>
      </c>
      <c r="AG66">
        <v>1</v>
      </c>
      <c r="AH66">
        <v>3</v>
      </c>
      <c r="AI66">
        <v>-1</v>
      </c>
      <c r="AJ66" t="s">
        <v>3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ROW(Source!A56)</f>
        <v>56</v>
      </c>
      <c r="B67">
        <v>53287192</v>
      </c>
      <c r="C67">
        <v>53287182</v>
      </c>
      <c r="D67">
        <v>30515951</v>
      </c>
      <c r="E67">
        <v>30515945</v>
      </c>
      <c r="F67">
        <v>1</v>
      </c>
      <c r="G67">
        <v>30515945</v>
      </c>
      <c r="H67">
        <v>1</v>
      </c>
      <c r="I67" t="s">
        <v>470</v>
      </c>
      <c r="J67" t="s">
        <v>3</v>
      </c>
      <c r="K67" t="s">
        <v>471</v>
      </c>
      <c r="L67">
        <v>1191</v>
      </c>
      <c r="N67">
        <v>1013</v>
      </c>
      <c r="O67" t="s">
        <v>472</v>
      </c>
      <c r="P67" t="s">
        <v>472</v>
      </c>
      <c r="Q67">
        <v>1</v>
      </c>
      <c r="X67">
        <v>21.6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1</v>
      </c>
      <c r="AF67" t="s">
        <v>3</v>
      </c>
      <c r="AG67">
        <v>21.6</v>
      </c>
      <c r="AH67">
        <v>2</v>
      </c>
      <c r="AI67">
        <v>53287183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ROW(Source!A56)</f>
        <v>56</v>
      </c>
      <c r="B68">
        <v>53287193</v>
      </c>
      <c r="C68">
        <v>53287182</v>
      </c>
      <c r="D68">
        <v>30595253</v>
      </c>
      <c r="E68">
        <v>1</v>
      </c>
      <c r="F68">
        <v>1</v>
      </c>
      <c r="G68">
        <v>30515945</v>
      </c>
      <c r="H68">
        <v>2</v>
      </c>
      <c r="I68" t="s">
        <v>486</v>
      </c>
      <c r="J68" t="s">
        <v>487</v>
      </c>
      <c r="K68" t="s">
        <v>488</v>
      </c>
      <c r="L68">
        <v>1367</v>
      </c>
      <c r="N68">
        <v>1011</v>
      </c>
      <c r="O68" t="s">
        <v>476</v>
      </c>
      <c r="P68" t="s">
        <v>476</v>
      </c>
      <c r="Q68">
        <v>1</v>
      </c>
      <c r="X68">
        <v>2.35</v>
      </c>
      <c r="Y68">
        <v>0</v>
      </c>
      <c r="Z68">
        <v>95.06</v>
      </c>
      <c r="AA68">
        <v>22.22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2.35</v>
      </c>
      <c r="AH68">
        <v>2</v>
      </c>
      <c r="AI68">
        <v>53287184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ROW(Source!A56)</f>
        <v>56</v>
      </c>
      <c r="B69">
        <v>53287194</v>
      </c>
      <c r="C69">
        <v>53287182</v>
      </c>
      <c r="D69">
        <v>30595500</v>
      </c>
      <c r="E69">
        <v>1</v>
      </c>
      <c r="F69">
        <v>1</v>
      </c>
      <c r="G69">
        <v>30515945</v>
      </c>
      <c r="H69">
        <v>2</v>
      </c>
      <c r="I69" t="s">
        <v>525</v>
      </c>
      <c r="J69" t="s">
        <v>526</v>
      </c>
      <c r="K69" t="s">
        <v>527</v>
      </c>
      <c r="L69">
        <v>1367</v>
      </c>
      <c r="N69">
        <v>1011</v>
      </c>
      <c r="O69" t="s">
        <v>476</v>
      </c>
      <c r="P69" t="s">
        <v>476</v>
      </c>
      <c r="Q69">
        <v>1</v>
      </c>
      <c r="X69">
        <v>0.91</v>
      </c>
      <c r="Y69">
        <v>0</v>
      </c>
      <c r="Z69">
        <v>246.68</v>
      </c>
      <c r="AA69">
        <v>13.37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0.91</v>
      </c>
      <c r="AH69">
        <v>2</v>
      </c>
      <c r="AI69">
        <v>53287185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ROW(Source!A56)</f>
        <v>56</v>
      </c>
      <c r="B70">
        <v>53287195</v>
      </c>
      <c r="C70">
        <v>53287182</v>
      </c>
      <c r="D70">
        <v>30595485</v>
      </c>
      <c r="E70">
        <v>1</v>
      </c>
      <c r="F70">
        <v>1</v>
      </c>
      <c r="G70">
        <v>30515945</v>
      </c>
      <c r="H70">
        <v>2</v>
      </c>
      <c r="I70" t="s">
        <v>528</v>
      </c>
      <c r="J70" t="s">
        <v>529</v>
      </c>
      <c r="K70" t="s">
        <v>530</v>
      </c>
      <c r="L70">
        <v>1367</v>
      </c>
      <c r="N70">
        <v>1011</v>
      </c>
      <c r="O70" t="s">
        <v>476</v>
      </c>
      <c r="P70" t="s">
        <v>476</v>
      </c>
      <c r="Q70">
        <v>1</v>
      </c>
      <c r="X70">
        <v>7.17</v>
      </c>
      <c r="Y70">
        <v>0</v>
      </c>
      <c r="Z70">
        <v>169.44</v>
      </c>
      <c r="AA70">
        <v>15.02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7.17</v>
      </c>
      <c r="AH70">
        <v>2</v>
      </c>
      <c r="AI70">
        <v>53287186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ROW(Source!A56)</f>
        <v>56</v>
      </c>
      <c r="B71">
        <v>53287196</v>
      </c>
      <c r="C71">
        <v>53287182</v>
      </c>
      <c r="D71">
        <v>30595486</v>
      </c>
      <c r="E71">
        <v>1</v>
      </c>
      <c r="F71">
        <v>1</v>
      </c>
      <c r="G71">
        <v>30515945</v>
      </c>
      <c r="H71">
        <v>2</v>
      </c>
      <c r="I71" t="s">
        <v>531</v>
      </c>
      <c r="J71" t="s">
        <v>532</v>
      </c>
      <c r="K71" t="s">
        <v>533</v>
      </c>
      <c r="L71">
        <v>1367</v>
      </c>
      <c r="N71">
        <v>1011</v>
      </c>
      <c r="O71" t="s">
        <v>476</v>
      </c>
      <c r="P71" t="s">
        <v>476</v>
      </c>
      <c r="Q71">
        <v>1</v>
      </c>
      <c r="X71">
        <v>14.6</v>
      </c>
      <c r="Y71">
        <v>0</v>
      </c>
      <c r="Z71">
        <v>219.5</v>
      </c>
      <c r="AA71">
        <v>17.510000000000002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14.6</v>
      </c>
      <c r="AH71">
        <v>2</v>
      </c>
      <c r="AI71">
        <v>53287187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ROW(Source!A56)</f>
        <v>56</v>
      </c>
      <c r="B72">
        <v>53287197</v>
      </c>
      <c r="C72">
        <v>53287182</v>
      </c>
      <c r="D72">
        <v>30595528</v>
      </c>
      <c r="E72">
        <v>1</v>
      </c>
      <c r="F72">
        <v>1</v>
      </c>
      <c r="G72">
        <v>30515945</v>
      </c>
      <c r="H72">
        <v>2</v>
      </c>
      <c r="I72" t="s">
        <v>480</v>
      </c>
      <c r="J72" t="s">
        <v>481</v>
      </c>
      <c r="K72" t="s">
        <v>482</v>
      </c>
      <c r="L72">
        <v>1367</v>
      </c>
      <c r="N72">
        <v>1011</v>
      </c>
      <c r="O72" t="s">
        <v>476</v>
      </c>
      <c r="P72" t="s">
        <v>476</v>
      </c>
      <c r="Q72">
        <v>1</v>
      </c>
      <c r="X72">
        <v>1.79</v>
      </c>
      <c r="Y72">
        <v>0</v>
      </c>
      <c r="Z72">
        <v>125.13</v>
      </c>
      <c r="AA72">
        <v>24.74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1.79</v>
      </c>
      <c r="AH72">
        <v>2</v>
      </c>
      <c r="AI72">
        <v>53287188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ROW(Source!A56)</f>
        <v>56</v>
      </c>
      <c r="B73">
        <v>53287198</v>
      </c>
      <c r="C73">
        <v>53287182</v>
      </c>
      <c r="D73">
        <v>30595490</v>
      </c>
      <c r="E73">
        <v>1</v>
      </c>
      <c r="F73">
        <v>1</v>
      </c>
      <c r="G73">
        <v>30515945</v>
      </c>
      <c r="H73">
        <v>2</v>
      </c>
      <c r="I73" t="s">
        <v>534</v>
      </c>
      <c r="J73" t="s">
        <v>535</v>
      </c>
      <c r="K73" t="s">
        <v>536</v>
      </c>
      <c r="L73">
        <v>1367</v>
      </c>
      <c r="N73">
        <v>1011</v>
      </c>
      <c r="O73" t="s">
        <v>476</v>
      </c>
      <c r="P73" t="s">
        <v>476</v>
      </c>
      <c r="Q73">
        <v>1</v>
      </c>
      <c r="X73">
        <v>0.52</v>
      </c>
      <c r="Y73">
        <v>0</v>
      </c>
      <c r="Z73">
        <v>177.54</v>
      </c>
      <c r="AA73">
        <v>17.420000000000002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0.52</v>
      </c>
      <c r="AH73">
        <v>2</v>
      </c>
      <c r="AI73">
        <v>53287189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ROW(Source!A56)</f>
        <v>56</v>
      </c>
      <c r="B74">
        <v>53287199</v>
      </c>
      <c r="C74">
        <v>53287182</v>
      </c>
      <c r="D74">
        <v>30571181</v>
      </c>
      <c r="E74">
        <v>1</v>
      </c>
      <c r="F74">
        <v>1</v>
      </c>
      <c r="G74">
        <v>30515945</v>
      </c>
      <c r="H74">
        <v>3</v>
      </c>
      <c r="I74" t="s">
        <v>504</v>
      </c>
      <c r="J74" t="s">
        <v>505</v>
      </c>
      <c r="K74" t="s">
        <v>506</v>
      </c>
      <c r="L74">
        <v>1339</v>
      </c>
      <c r="N74">
        <v>1007</v>
      </c>
      <c r="O74" t="s">
        <v>51</v>
      </c>
      <c r="P74" t="s">
        <v>51</v>
      </c>
      <c r="Q74">
        <v>1</v>
      </c>
      <c r="X74">
        <v>7</v>
      </c>
      <c r="Y74">
        <v>7.07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7</v>
      </c>
      <c r="AH74">
        <v>2</v>
      </c>
      <c r="AI74">
        <v>53287190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ROW(Source!A56)</f>
        <v>56</v>
      </c>
      <c r="B75">
        <v>53287200</v>
      </c>
      <c r="C75">
        <v>53287182</v>
      </c>
      <c r="D75">
        <v>30532272</v>
      </c>
      <c r="E75">
        <v>30515945</v>
      </c>
      <c r="F75">
        <v>1</v>
      </c>
      <c r="G75">
        <v>30515945</v>
      </c>
      <c r="H75">
        <v>3</v>
      </c>
      <c r="I75" t="s">
        <v>595</v>
      </c>
      <c r="J75" t="s">
        <v>3</v>
      </c>
      <c r="K75" t="s">
        <v>596</v>
      </c>
      <c r="L75">
        <v>1339</v>
      </c>
      <c r="N75">
        <v>1007</v>
      </c>
      <c r="O75" t="s">
        <v>51</v>
      </c>
      <c r="P75" t="s">
        <v>51</v>
      </c>
      <c r="Q75">
        <v>1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 t="s">
        <v>3</v>
      </c>
      <c r="AG75">
        <v>0</v>
      </c>
      <c r="AH75">
        <v>3</v>
      </c>
      <c r="AI75">
        <v>-1</v>
      </c>
      <c r="AJ75" t="s">
        <v>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ROW(Source!A57)</f>
        <v>57</v>
      </c>
      <c r="B76">
        <v>53287192</v>
      </c>
      <c r="C76">
        <v>53287182</v>
      </c>
      <c r="D76">
        <v>30515951</v>
      </c>
      <c r="E76">
        <v>30515945</v>
      </c>
      <c r="F76">
        <v>1</v>
      </c>
      <c r="G76">
        <v>30515945</v>
      </c>
      <c r="H76">
        <v>1</v>
      </c>
      <c r="I76" t="s">
        <v>470</v>
      </c>
      <c r="J76" t="s">
        <v>3</v>
      </c>
      <c r="K76" t="s">
        <v>471</v>
      </c>
      <c r="L76">
        <v>1191</v>
      </c>
      <c r="N76">
        <v>1013</v>
      </c>
      <c r="O76" t="s">
        <v>472</v>
      </c>
      <c r="P76" t="s">
        <v>472</v>
      </c>
      <c r="Q76">
        <v>1</v>
      </c>
      <c r="X76">
        <v>21.6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1</v>
      </c>
      <c r="AF76" t="s">
        <v>3</v>
      </c>
      <c r="AG76">
        <v>21.6</v>
      </c>
      <c r="AH76">
        <v>2</v>
      </c>
      <c r="AI76">
        <v>53287183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ROW(Source!A57)</f>
        <v>57</v>
      </c>
      <c r="B77">
        <v>53287193</v>
      </c>
      <c r="C77">
        <v>53287182</v>
      </c>
      <c r="D77">
        <v>30595253</v>
      </c>
      <c r="E77">
        <v>1</v>
      </c>
      <c r="F77">
        <v>1</v>
      </c>
      <c r="G77">
        <v>30515945</v>
      </c>
      <c r="H77">
        <v>2</v>
      </c>
      <c r="I77" t="s">
        <v>486</v>
      </c>
      <c r="J77" t="s">
        <v>487</v>
      </c>
      <c r="K77" t="s">
        <v>488</v>
      </c>
      <c r="L77">
        <v>1367</v>
      </c>
      <c r="N77">
        <v>1011</v>
      </c>
      <c r="O77" t="s">
        <v>476</v>
      </c>
      <c r="P77" t="s">
        <v>476</v>
      </c>
      <c r="Q77">
        <v>1</v>
      </c>
      <c r="X77">
        <v>2.35</v>
      </c>
      <c r="Y77">
        <v>0</v>
      </c>
      <c r="Z77">
        <v>95.06</v>
      </c>
      <c r="AA77">
        <v>22.22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2.35</v>
      </c>
      <c r="AH77">
        <v>2</v>
      </c>
      <c r="AI77">
        <v>53287184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ROW(Source!A57)</f>
        <v>57</v>
      </c>
      <c r="B78">
        <v>53287194</v>
      </c>
      <c r="C78">
        <v>53287182</v>
      </c>
      <c r="D78">
        <v>30595500</v>
      </c>
      <c r="E78">
        <v>1</v>
      </c>
      <c r="F78">
        <v>1</v>
      </c>
      <c r="G78">
        <v>30515945</v>
      </c>
      <c r="H78">
        <v>2</v>
      </c>
      <c r="I78" t="s">
        <v>525</v>
      </c>
      <c r="J78" t="s">
        <v>526</v>
      </c>
      <c r="K78" t="s">
        <v>527</v>
      </c>
      <c r="L78">
        <v>1367</v>
      </c>
      <c r="N78">
        <v>1011</v>
      </c>
      <c r="O78" t="s">
        <v>476</v>
      </c>
      <c r="P78" t="s">
        <v>476</v>
      </c>
      <c r="Q78">
        <v>1</v>
      </c>
      <c r="X78">
        <v>0.91</v>
      </c>
      <c r="Y78">
        <v>0</v>
      </c>
      <c r="Z78">
        <v>246.68</v>
      </c>
      <c r="AA78">
        <v>13.37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0.91</v>
      </c>
      <c r="AH78">
        <v>2</v>
      </c>
      <c r="AI78">
        <v>53287185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ROW(Source!A57)</f>
        <v>57</v>
      </c>
      <c r="B79">
        <v>53287195</v>
      </c>
      <c r="C79">
        <v>53287182</v>
      </c>
      <c r="D79">
        <v>30595485</v>
      </c>
      <c r="E79">
        <v>1</v>
      </c>
      <c r="F79">
        <v>1</v>
      </c>
      <c r="G79">
        <v>30515945</v>
      </c>
      <c r="H79">
        <v>2</v>
      </c>
      <c r="I79" t="s">
        <v>528</v>
      </c>
      <c r="J79" t="s">
        <v>529</v>
      </c>
      <c r="K79" t="s">
        <v>530</v>
      </c>
      <c r="L79">
        <v>1367</v>
      </c>
      <c r="N79">
        <v>1011</v>
      </c>
      <c r="O79" t="s">
        <v>476</v>
      </c>
      <c r="P79" t="s">
        <v>476</v>
      </c>
      <c r="Q79">
        <v>1</v>
      </c>
      <c r="X79">
        <v>7.17</v>
      </c>
      <c r="Y79">
        <v>0</v>
      </c>
      <c r="Z79">
        <v>169.44</v>
      </c>
      <c r="AA79">
        <v>15.02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7.17</v>
      </c>
      <c r="AH79">
        <v>2</v>
      </c>
      <c r="AI79">
        <v>53287186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ROW(Source!A57)</f>
        <v>57</v>
      </c>
      <c r="B80">
        <v>53287196</v>
      </c>
      <c r="C80">
        <v>53287182</v>
      </c>
      <c r="D80">
        <v>30595486</v>
      </c>
      <c r="E80">
        <v>1</v>
      </c>
      <c r="F80">
        <v>1</v>
      </c>
      <c r="G80">
        <v>30515945</v>
      </c>
      <c r="H80">
        <v>2</v>
      </c>
      <c r="I80" t="s">
        <v>531</v>
      </c>
      <c r="J80" t="s">
        <v>532</v>
      </c>
      <c r="K80" t="s">
        <v>533</v>
      </c>
      <c r="L80">
        <v>1367</v>
      </c>
      <c r="N80">
        <v>1011</v>
      </c>
      <c r="O80" t="s">
        <v>476</v>
      </c>
      <c r="P80" t="s">
        <v>476</v>
      </c>
      <c r="Q80">
        <v>1</v>
      </c>
      <c r="X80">
        <v>14.6</v>
      </c>
      <c r="Y80">
        <v>0</v>
      </c>
      <c r="Z80">
        <v>219.5</v>
      </c>
      <c r="AA80">
        <v>17.510000000000002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14.6</v>
      </c>
      <c r="AH80">
        <v>2</v>
      </c>
      <c r="AI80">
        <v>53287187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ROW(Source!A57)</f>
        <v>57</v>
      </c>
      <c r="B81">
        <v>53287197</v>
      </c>
      <c r="C81">
        <v>53287182</v>
      </c>
      <c r="D81">
        <v>30595528</v>
      </c>
      <c r="E81">
        <v>1</v>
      </c>
      <c r="F81">
        <v>1</v>
      </c>
      <c r="G81">
        <v>30515945</v>
      </c>
      <c r="H81">
        <v>2</v>
      </c>
      <c r="I81" t="s">
        <v>480</v>
      </c>
      <c r="J81" t="s">
        <v>481</v>
      </c>
      <c r="K81" t="s">
        <v>482</v>
      </c>
      <c r="L81">
        <v>1367</v>
      </c>
      <c r="N81">
        <v>1011</v>
      </c>
      <c r="O81" t="s">
        <v>476</v>
      </c>
      <c r="P81" t="s">
        <v>476</v>
      </c>
      <c r="Q81">
        <v>1</v>
      </c>
      <c r="X81">
        <v>1.79</v>
      </c>
      <c r="Y81">
        <v>0</v>
      </c>
      <c r="Z81">
        <v>125.13</v>
      </c>
      <c r="AA81">
        <v>24.74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1.79</v>
      </c>
      <c r="AH81">
        <v>2</v>
      </c>
      <c r="AI81">
        <v>53287188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ROW(Source!A57)</f>
        <v>57</v>
      </c>
      <c r="B82">
        <v>53287198</v>
      </c>
      <c r="C82">
        <v>53287182</v>
      </c>
      <c r="D82">
        <v>30595490</v>
      </c>
      <c r="E82">
        <v>1</v>
      </c>
      <c r="F82">
        <v>1</v>
      </c>
      <c r="G82">
        <v>30515945</v>
      </c>
      <c r="H82">
        <v>2</v>
      </c>
      <c r="I82" t="s">
        <v>534</v>
      </c>
      <c r="J82" t="s">
        <v>535</v>
      </c>
      <c r="K82" t="s">
        <v>536</v>
      </c>
      <c r="L82">
        <v>1367</v>
      </c>
      <c r="N82">
        <v>1011</v>
      </c>
      <c r="O82" t="s">
        <v>476</v>
      </c>
      <c r="P82" t="s">
        <v>476</v>
      </c>
      <c r="Q82">
        <v>1</v>
      </c>
      <c r="X82">
        <v>0.52</v>
      </c>
      <c r="Y82">
        <v>0</v>
      </c>
      <c r="Z82">
        <v>177.54</v>
      </c>
      <c r="AA82">
        <v>17.420000000000002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0.52</v>
      </c>
      <c r="AH82">
        <v>2</v>
      </c>
      <c r="AI82">
        <v>53287189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ROW(Source!A57)</f>
        <v>57</v>
      </c>
      <c r="B83">
        <v>53287199</v>
      </c>
      <c r="C83">
        <v>53287182</v>
      </c>
      <c r="D83">
        <v>30571181</v>
      </c>
      <c r="E83">
        <v>1</v>
      </c>
      <c r="F83">
        <v>1</v>
      </c>
      <c r="G83">
        <v>30515945</v>
      </c>
      <c r="H83">
        <v>3</v>
      </c>
      <c r="I83" t="s">
        <v>504</v>
      </c>
      <c r="J83" t="s">
        <v>505</v>
      </c>
      <c r="K83" t="s">
        <v>506</v>
      </c>
      <c r="L83">
        <v>1339</v>
      </c>
      <c r="N83">
        <v>1007</v>
      </c>
      <c r="O83" t="s">
        <v>51</v>
      </c>
      <c r="P83" t="s">
        <v>51</v>
      </c>
      <c r="Q83">
        <v>1</v>
      </c>
      <c r="X83">
        <v>7</v>
      </c>
      <c r="Y83">
        <v>7.07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7</v>
      </c>
      <c r="AH83">
        <v>2</v>
      </c>
      <c r="AI83">
        <v>53287190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ROW(Source!A57)</f>
        <v>57</v>
      </c>
      <c r="B84">
        <v>53287200</v>
      </c>
      <c r="C84">
        <v>53287182</v>
      </c>
      <c r="D84">
        <v>30532272</v>
      </c>
      <c r="E84">
        <v>30515945</v>
      </c>
      <c r="F84">
        <v>1</v>
      </c>
      <c r="G84">
        <v>30515945</v>
      </c>
      <c r="H84">
        <v>3</v>
      </c>
      <c r="I84" t="s">
        <v>595</v>
      </c>
      <c r="J84" t="s">
        <v>3</v>
      </c>
      <c r="K84" t="s">
        <v>596</v>
      </c>
      <c r="L84">
        <v>1339</v>
      </c>
      <c r="N84">
        <v>1007</v>
      </c>
      <c r="O84" t="s">
        <v>51</v>
      </c>
      <c r="P84" t="s">
        <v>51</v>
      </c>
      <c r="Q84">
        <v>1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 t="s">
        <v>3</v>
      </c>
      <c r="AG84">
        <v>0</v>
      </c>
      <c r="AH84">
        <v>3</v>
      </c>
      <c r="AI84">
        <v>-1</v>
      </c>
      <c r="AJ84" t="s">
        <v>3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ROW(Source!A60)</f>
        <v>60</v>
      </c>
      <c r="B85">
        <v>53287213</v>
      </c>
      <c r="C85">
        <v>53287202</v>
      </c>
      <c r="D85">
        <v>30515951</v>
      </c>
      <c r="E85">
        <v>30515945</v>
      </c>
      <c r="F85">
        <v>1</v>
      </c>
      <c r="G85">
        <v>30515945</v>
      </c>
      <c r="H85">
        <v>1</v>
      </c>
      <c r="I85" t="s">
        <v>470</v>
      </c>
      <c r="J85" t="s">
        <v>3</v>
      </c>
      <c r="K85" t="s">
        <v>471</v>
      </c>
      <c r="L85">
        <v>1191</v>
      </c>
      <c r="N85">
        <v>1013</v>
      </c>
      <c r="O85" t="s">
        <v>472</v>
      </c>
      <c r="P85" t="s">
        <v>472</v>
      </c>
      <c r="Q85">
        <v>1</v>
      </c>
      <c r="X85">
        <v>267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1</v>
      </c>
      <c r="AF85" t="s">
        <v>3</v>
      </c>
      <c r="AG85">
        <v>267</v>
      </c>
      <c r="AH85">
        <v>2</v>
      </c>
      <c r="AI85">
        <v>53287203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ROW(Source!A60)</f>
        <v>60</v>
      </c>
      <c r="B86">
        <v>53287214</v>
      </c>
      <c r="C86">
        <v>53287202</v>
      </c>
      <c r="D86">
        <v>30595500</v>
      </c>
      <c r="E86">
        <v>1</v>
      </c>
      <c r="F86">
        <v>1</v>
      </c>
      <c r="G86">
        <v>30515945</v>
      </c>
      <c r="H86">
        <v>2</v>
      </c>
      <c r="I86" t="s">
        <v>525</v>
      </c>
      <c r="J86" t="s">
        <v>526</v>
      </c>
      <c r="K86" t="s">
        <v>527</v>
      </c>
      <c r="L86">
        <v>1367</v>
      </c>
      <c r="N86">
        <v>1011</v>
      </c>
      <c r="O86" t="s">
        <v>476</v>
      </c>
      <c r="P86" t="s">
        <v>476</v>
      </c>
      <c r="Q86">
        <v>1</v>
      </c>
      <c r="X86">
        <v>11.76</v>
      </c>
      <c r="Y86">
        <v>0</v>
      </c>
      <c r="Z86">
        <v>246.68</v>
      </c>
      <c r="AA86">
        <v>13.37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11.76</v>
      </c>
      <c r="AH86">
        <v>2</v>
      </c>
      <c r="AI86">
        <v>53287204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ROW(Source!A60)</f>
        <v>60</v>
      </c>
      <c r="B87">
        <v>53287215</v>
      </c>
      <c r="C87">
        <v>53287202</v>
      </c>
      <c r="D87">
        <v>30595538</v>
      </c>
      <c r="E87">
        <v>1</v>
      </c>
      <c r="F87">
        <v>1</v>
      </c>
      <c r="G87">
        <v>30515945</v>
      </c>
      <c r="H87">
        <v>2</v>
      </c>
      <c r="I87" t="s">
        <v>537</v>
      </c>
      <c r="J87" t="s">
        <v>538</v>
      </c>
      <c r="K87" t="s">
        <v>539</v>
      </c>
      <c r="L87">
        <v>1367</v>
      </c>
      <c r="N87">
        <v>1011</v>
      </c>
      <c r="O87" t="s">
        <v>476</v>
      </c>
      <c r="P87" t="s">
        <v>476</v>
      </c>
      <c r="Q87">
        <v>1</v>
      </c>
      <c r="X87">
        <v>10.8</v>
      </c>
      <c r="Y87">
        <v>0</v>
      </c>
      <c r="Z87">
        <v>21.87</v>
      </c>
      <c r="AA87">
        <v>0.03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10.8</v>
      </c>
      <c r="AH87">
        <v>2</v>
      </c>
      <c r="AI87">
        <v>53287205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ROW(Source!A60)</f>
        <v>60</v>
      </c>
      <c r="B88">
        <v>53287216</v>
      </c>
      <c r="C88">
        <v>53287202</v>
      </c>
      <c r="D88">
        <v>30516999</v>
      </c>
      <c r="E88">
        <v>30515945</v>
      </c>
      <c r="F88">
        <v>1</v>
      </c>
      <c r="G88">
        <v>30515945</v>
      </c>
      <c r="H88">
        <v>2</v>
      </c>
      <c r="I88" t="s">
        <v>483</v>
      </c>
      <c r="J88" t="s">
        <v>3</v>
      </c>
      <c r="K88" t="s">
        <v>484</v>
      </c>
      <c r="L88">
        <v>1344</v>
      </c>
      <c r="N88">
        <v>1008</v>
      </c>
      <c r="O88" t="s">
        <v>485</v>
      </c>
      <c r="P88" t="s">
        <v>485</v>
      </c>
      <c r="Q88">
        <v>1</v>
      </c>
      <c r="X88">
        <v>4.78</v>
      </c>
      <c r="Y88">
        <v>0</v>
      </c>
      <c r="Z88">
        <v>1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4.78</v>
      </c>
      <c r="AH88">
        <v>2</v>
      </c>
      <c r="AI88">
        <v>53287206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ROW(Source!A60)</f>
        <v>60</v>
      </c>
      <c r="B89">
        <v>53287217</v>
      </c>
      <c r="C89">
        <v>53287202</v>
      </c>
      <c r="D89">
        <v>30571181</v>
      </c>
      <c r="E89">
        <v>1</v>
      </c>
      <c r="F89">
        <v>1</v>
      </c>
      <c r="G89">
        <v>30515945</v>
      </c>
      <c r="H89">
        <v>3</v>
      </c>
      <c r="I89" t="s">
        <v>504</v>
      </c>
      <c r="J89" t="s">
        <v>505</v>
      </c>
      <c r="K89" t="s">
        <v>506</v>
      </c>
      <c r="L89">
        <v>1339</v>
      </c>
      <c r="N89">
        <v>1007</v>
      </c>
      <c r="O89" t="s">
        <v>51</v>
      </c>
      <c r="P89" t="s">
        <v>51</v>
      </c>
      <c r="Q89">
        <v>1</v>
      </c>
      <c r="X89">
        <v>178</v>
      </c>
      <c r="Y89">
        <v>7.07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178</v>
      </c>
      <c r="AH89">
        <v>2</v>
      </c>
      <c r="AI89">
        <v>53287207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ROW(Source!A60)</f>
        <v>60</v>
      </c>
      <c r="B90">
        <v>53287218</v>
      </c>
      <c r="C90">
        <v>53287202</v>
      </c>
      <c r="D90">
        <v>30571115</v>
      </c>
      <c r="E90">
        <v>1</v>
      </c>
      <c r="F90">
        <v>1</v>
      </c>
      <c r="G90">
        <v>30515945</v>
      </c>
      <c r="H90">
        <v>3</v>
      </c>
      <c r="I90" t="s">
        <v>540</v>
      </c>
      <c r="J90" t="s">
        <v>541</v>
      </c>
      <c r="K90" t="s">
        <v>542</v>
      </c>
      <c r="L90">
        <v>1348</v>
      </c>
      <c r="N90">
        <v>1009</v>
      </c>
      <c r="O90" t="s">
        <v>122</v>
      </c>
      <c r="P90" t="s">
        <v>122</v>
      </c>
      <c r="Q90">
        <v>1000</v>
      </c>
      <c r="X90">
        <v>0.09</v>
      </c>
      <c r="Y90">
        <v>3386.07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0.09</v>
      </c>
      <c r="AH90">
        <v>2</v>
      </c>
      <c r="AI90">
        <v>53287208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ROW(Source!A60)</f>
        <v>60</v>
      </c>
      <c r="B91">
        <v>53287219</v>
      </c>
      <c r="C91">
        <v>53287202</v>
      </c>
      <c r="D91">
        <v>30571740</v>
      </c>
      <c r="E91">
        <v>1</v>
      </c>
      <c r="F91">
        <v>1</v>
      </c>
      <c r="G91">
        <v>30515945</v>
      </c>
      <c r="H91">
        <v>3</v>
      </c>
      <c r="I91" t="s">
        <v>283</v>
      </c>
      <c r="J91" t="s">
        <v>285</v>
      </c>
      <c r="K91" t="s">
        <v>284</v>
      </c>
      <c r="L91">
        <v>1339</v>
      </c>
      <c r="N91">
        <v>1007</v>
      </c>
      <c r="O91" t="s">
        <v>51</v>
      </c>
      <c r="P91" t="s">
        <v>51</v>
      </c>
      <c r="Q91">
        <v>1</v>
      </c>
      <c r="X91">
        <v>40</v>
      </c>
      <c r="Y91">
        <v>104.99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40</v>
      </c>
      <c r="AH91">
        <v>2</v>
      </c>
      <c r="AI91">
        <v>53287209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ROW(Source!A60)</f>
        <v>60</v>
      </c>
      <c r="B92">
        <v>53287220</v>
      </c>
      <c r="C92">
        <v>53287202</v>
      </c>
      <c r="D92">
        <v>30595002</v>
      </c>
      <c r="E92">
        <v>1</v>
      </c>
      <c r="F92">
        <v>1</v>
      </c>
      <c r="G92">
        <v>30515945</v>
      </c>
      <c r="H92">
        <v>3</v>
      </c>
      <c r="I92" t="s">
        <v>543</v>
      </c>
      <c r="J92" t="s">
        <v>544</v>
      </c>
      <c r="K92" t="s">
        <v>545</v>
      </c>
      <c r="L92">
        <v>1327</v>
      </c>
      <c r="N92">
        <v>1005</v>
      </c>
      <c r="O92" t="s">
        <v>546</v>
      </c>
      <c r="P92" t="s">
        <v>546</v>
      </c>
      <c r="Q92">
        <v>1</v>
      </c>
      <c r="X92">
        <v>10.199999999999999</v>
      </c>
      <c r="Y92">
        <v>90.15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10.199999999999999</v>
      </c>
      <c r="AH92">
        <v>2</v>
      </c>
      <c r="AI92">
        <v>53287211</v>
      </c>
      <c r="AJ92">
        <v>93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ROW(Source!A60)</f>
        <v>60</v>
      </c>
      <c r="B93">
        <v>53287221</v>
      </c>
      <c r="C93">
        <v>53287202</v>
      </c>
      <c r="D93">
        <v>30532680</v>
      </c>
      <c r="E93">
        <v>30515945</v>
      </c>
      <c r="F93">
        <v>1</v>
      </c>
      <c r="G93">
        <v>30515945</v>
      </c>
      <c r="H93">
        <v>3</v>
      </c>
      <c r="I93" t="s">
        <v>597</v>
      </c>
      <c r="J93" t="s">
        <v>3</v>
      </c>
      <c r="K93" t="s">
        <v>598</v>
      </c>
      <c r="L93">
        <v>1339</v>
      </c>
      <c r="N93">
        <v>1007</v>
      </c>
      <c r="O93" t="s">
        <v>51</v>
      </c>
      <c r="P93" t="s">
        <v>51</v>
      </c>
      <c r="Q93">
        <v>1</v>
      </c>
      <c r="X93">
        <v>162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 t="s">
        <v>3</v>
      </c>
      <c r="AG93">
        <v>162</v>
      </c>
      <c r="AH93">
        <v>3</v>
      </c>
      <c r="AI93">
        <v>-1</v>
      </c>
      <c r="AJ93" t="s">
        <v>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ROW(Source!A60)</f>
        <v>60</v>
      </c>
      <c r="B94">
        <v>53287222</v>
      </c>
      <c r="C94">
        <v>53287202</v>
      </c>
      <c r="D94">
        <v>30541208</v>
      </c>
      <c r="E94">
        <v>30515945</v>
      </c>
      <c r="F94">
        <v>1</v>
      </c>
      <c r="G94">
        <v>30515945</v>
      </c>
      <c r="H94">
        <v>3</v>
      </c>
      <c r="I94" t="s">
        <v>547</v>
      </c>
      <c r="J94" t="s">
        <v>3</v>
      </c>
      <c r="K94" t="s">
        <v>548</v>
      </c>
      <c r="L94">
        <v>1344</v>
      </c>
      <c r="N94">
        <v>1008</v>
      </c>
      <c r="O94" t="s">
        <v>485</v>
      </c>
      <c r="P94" t="s">
        <v>485</v>
      </c>
      <c r="Q94">
        <v>1</v>
      </c>
      <c r="X94">
        <v>49.28</v>
      </c>
      <c r="Y94">
        <v>1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49.28</v>
      </c>
      <c r="AH94">
        <v>2</v>
      </c>
      <c r="AI94">
        <v>53287212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ROW(Source!A61)</f>
        <v>61</v>
      </c>
      <c r="B95">
        <v>53287213</v>
      </c>
      <c r="C95">
        <v>53287202</v>
      </c>
      <c r="D95">
        <v>30515951</v>
      </c>
      <c r="E95">
        <v>30515945</v>
      </c>
      <c r="F95">
        <v>1</v>
      </c>
      <c r="G95">
        <v>30515945</v>
      </c>
      <c r="H95">
        <v>1</v>
      </c>
      <c r="I95" t="s">
        <v>470</v>
      </c>
      <c r="J95" t="s">
        <v>3</v>
      </c>
      <c r="K95" t="s">
        <v>471</v>
      </c>
      <c r="L95">
        <v>1191</v>
      </c>
      <c r="N95">
        <v>1013</v>
      </c>
      <c r="O95" t="s">
        <v>472</v>
      </c>
      <c r="P95" t="s">
        <v>472</v>
      </c>
      <c r="Q95">
        <v>1</v>
      </c>
      <c r="X95">
        <v>267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1</v>
      </c>
      <c r="AF95" t="s">
        <v>3</v>
      </c>
      <c r="AG95">
        <v>267</v>
      </c>
      <c r="AH95">
        <v>2</v>
      </c>
      <c r="AI95">
        <v>53287203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ROW(Source!A61)</f>
        <v>61</v>
      </c>
      <c r="B96">
        <v>53287214</v>
      </c>
      <c r="C96">
        <v>53287202</v>
      </c>
      <c r="D96">
        <v>30595500</v>
      </c>
      <c r="E96">
        <v>1</v>
      </c>
      <c r="F96">
        <v>1</v>
      </c>
      <c r="G96">
        <v>30515945</v>
      </c>
      <c r="H96">
        <v>2</v>
      </c>
      <c r="I96" t="s">
        <v>525</v>
      </c>
      <c r="J96" t="s">
        <v>526</v>
      </c>
      <c r="K96" t="s">
        <v>527</v>
      </c>
      <c r="L96">
        <v>1367</v>
      </c>
      <c r="N96">
        <v>1011</v>
      </c>
      <c r="O96" t="s">
        <v>476</v>
      </c>
      <c r="P96" t="s">
        <v>476</v>
      </c>
      <c r="Q96">
        <v>1</v>
      </c>
      <c r="X96">
        <v>11.76</v>
      </c>
      <c r="Y96">
        <v>0</v>
      </c>
      <c r="Z96">
        <v>246.68</v>
      </c>
      <c r="AA96">
        <v>13.37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11.76</v>
      </c>
      <c r="AH96">
        <v>2</v>
      </c>
      <c r="AI96">
        <v>53287204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ROW(Source!A61)</f>
        <v>61</v>
      </c>
      <c r="B97">
        <v>53287215</v>
      </c>
      <c r="C97">
        <v>53287202</v>
      </c>
      <c r="D97">
        <v>30595538</v>
      </c>
      <c r="E97">
        <v>1</v>
      </c>
      <c r="F97">
        <v>1</v>
      </c>
      <c r="G97">
        <v>30515945</v>
      </c>
      <c r="H97">
        <v>2</v>
      </c>
      <c r="I97" t="s">
        <v>537</v>
      </c>
      <c r="J97" t="s">
        <v>538</v>
      </c>
      <c r="K97" t="s">
        <v>539</v>
      </c>
      <c r="L97">
        <v>1367</v>
      </c>
      <c r="N97">
        <v>1011</v>
      </c>
      <c r="O97" t="s">
        <v>476</v>
      </c>
      <c r="P97" t="s">
        <v>476</v>
      </c>
      <c r="Q97">
        <v>1</v>
      </c>
      <c r="X97">
        <v>10.8</v>
      </c>
      <c r="Y97">
        <v>0</v>
      </c>
      <c r="Z97">
        <v>21.87</v>
      </c>
      <c r="AA97">
        <v>0.03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10.8</v>
      </c>
      <c r="AH97">
        <v>2</v>
      </c>
      <c r="AI97">
        <v>53287205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ROW(Source!A61)</f>
        <v>61</v>
      </c>
      <c r="B98">
        <v>53287216</v>
      </c>
      <c r="C98">
        <v>53287202</v>
      </c>
      <c r="D98">
        <v>30516999</v>
      </c>
      <c r="E98">
        <v>30515945</v>
      </c>
      <c r="F98">
        <v>1</v>
      </c>
      <c r="G98">
        <v>30515945</v>
      </c>
      <c r="H98">
        <v>2</v>
      </c>
      <c r="I98" t="s">
        <v>483</v>
      </c>
      <c r="J98" t="s">
        <v>3</v>
      </c>
      <c r="K98" t="s">
        <v>484</v>
      </c>
      <c r="L98">
        <v>1344</v>
      </c>
      <c r="N98">
        <v>1008</v>
      </c>
      <c r="O98" t="s">
        <v>485</v>
      </c>
      <c r="P98" t="s">
        <v>485</v>
      </c>
      <c r="Q98">
        <v>1</v>
      </c>
      <c r="X98">
        <v>4.78</v>
      </c>
      <c r="Y98">
        <v>0</v>
      </c>
      <c r="Z98">
        <v>1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4.78</v>
      </c>
      <c r="AH98">
        <v>2</v>
      </c>
      <c r="AI98">
        <v>53287206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ROW(Source!A61)</f>
        <v>61</v>
      </c>
      <c r="B99">
        <v>53287217</v>
      </c>
      <c r="C99">
        <v>53287202</v>
      </c>
      <c r="D99">
        <v>30571181</v>
      </c>
      <c r="E99">
        <v>1</v>
      </c>
      <c r="F99">
        <v>1</v>
      </c>
      <c r="G99">
        <v>30515945</v>
      </c>
      <c r="H99">
        <v>3</v>
      </c>
      <c r="I99" t="s">
        <v>504</v>
      </c>
      <c r="J99" t="s">
        <v>505</v>
      </c>
      <c r="K99" t="s">
        <v>506</v>
      </c>
      <c r="L99">
        <v>1339</v>
      </c>
      <c r="N99">
        <v>1007</v>
      </c>
      <c r="O99" t="s">
        <v>51</v>
      </c>
      <c r="P99" t="s">
        <v>51</v>
      </c>
      <c r="Q99">
        <v>1</v>
      </c>
      <c r="X99">
        <v>178</v>
      </c>
      <c r="Y99">
        <v>7.07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178</v>
      </c>
      <c r="AH99">
        <v>2</v>
      </c>
      <c r="AI99">
        <v>53287207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ROW(Source!A61)</f>
        <v>61</v>
      </c>
      <c r="B100">
        <v>53287218</v>
      </c>
      <c r="C100">
        <v>53287202</v>
      </c>
      <c r="D100">
        <v>30571115</v>
      </c>
      <c r="E100">
        <v>1</v>
      </c>
      <c r="F100">
        <v>1</v>
      </c>
      <c r="G100">
        <v>30515945</v>
      </c>
      <c r="H100">
        <v>3</v>
      </c>
      <c r="I100" t="s">
        <v>540</v>
      </c>
      <c r="J100" t="s">
        <v>541</v>
      </c>
      <c r="K100" t="s">
        <v>542</v>
      </c>
      <c r="L100">
        <v>1348</v>
      </c>
      <c r="N100">
        <v>1009</v>
      </c>
      <c r="O100" t="s">
        <v>122</v>
      </c>
      <c r="P100" t="s">
        <v>122</v>
      </c>
      <c r="Q100">
        <v>1000</v>
      </c>
      <c r="X100">
        <v>0.09</v>
      </c>
      <c r="Y100">
        <v>3386.07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0.09</v>
      </c>
      <c r="AH100">
        <v>2</v>
      </c>
      <c r="AI100">
        <v>53287208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ROW(Source!A61)</f>
        <v>61</v>
      </c>
      <c r="B101">
        <v>53287219</v>
      </c>
      <c r="C101">
        <v>53287202</v>
      </c>
      <c r="D101">
        <v>30571740</v>
      </c>
      <c r="E101">
        <v>1</v>
      </c>
      <c r="F101">
        <v>1</v>
      </c>
      <c r="G101">
        <v>30515945</v>
      </c>
      <c r="H101">
        <v>3</v>
      </c>
      <c r="I101" t="s">
        <v>283</v>
      </c>
      <c r="J101" t="s">
        <v>285</v>
      </c>
      <c r="K101" t="s">
        <v>284</v>
      </c>
      <c r="L101">
        <v>1339</v>
      </c>
      <c r="N101">
        <v>1007</v>
      </c>
      <c r="O101" t="s">
        <v>51</v>
      </c>
      <c r="P101" t="s">
        <v>51</v>
      </c>
      <c r="Q101">
        <v>1</v>
      </c>
      <c r="X101">
        <v>40</v>
      </c>
      <c r="Y101">
        <v>104.99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40</v>
      </c>
      <c r="AH101">
        <v>2</v>
      </c>
      <c r="AI101">
        <v>53287209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ROW(Source!A61)</f>
        <v>61</v>
      </c>
      <c r="B102">
        <v>53287220</v>
      </c>
      <c r="C102">
        <v>53287202</v>
      </c>
      <c r="D102">
        <v>30595002</v>
      </c>
      <c r="E102">
        <v>1</v>
      </c>
      <c r="F102">
        <v>1</v>
      </c>
      <c r="G102">
        <v>30515945</v>
      </c>
      <c r="H102">
        <v>3</v>
      </c>
      <c r="I102" t="s">
        <v>543</v>
      </c>
      <c r="J102" t="s">
        <v>544</v>
      </c>
      <c r="K102" t="s">
        <v>545</v>
      </c>
      <c r="L102">
        <v>1327</v>
      </c>
      <c r="N102">
        <v>1005</v>
      </c>
      <c r="O102" t="s">
        <v>546</v>
      </c>
      <c r="P102" t="s">
        <v>546</v>
      </c>
      <c r="Q102">
        <v>1</v>
      </c>
      <c r="X102">
        <v>10.199999999999999</v>
      </c>
      <c r="Y102">
        <v>90.15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10.199999999999999</v>
      </c>
      <c r="AH102">
        <v>2</v>
      </c>
      <c r="AI102">
        <v>53287211</v>
      </c>
      <c r="AJ102">
        <v>103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ROW(Source!A61)</f>
        <v>61</v>
      </c>
      <c r="B103">
        <v>53287221</v>
      </c>
      <c r="C103">
        <v>53287202</v>
      </c>
      <c r="D103">
        <v>30532680</v>
      </c>
      <c r="E103">
        <v>30515945</v>
      </c>
      <c r="F103">
        <v>1</v>
      </c>
      <c r="G103">
        <v>30515945</v>
      </c>
      <c r="H103">
        <v>3</v>
      </c>
      <c r="I103" t="s">
        <v>597</v>
      </c>
      <c r="J103" t="s">
        <v>3</v>
      </c>
      <c r="K103" t="s">
        <v>598</v>
      </c>
      <c r="L103">
        <v>1339</v>
      </c>
      <c r="N103">
        <v>1007</v>
      </c>
      <c r="O103" t="s">
        <v>51</v>
      </c>
      <c r="P103" t="s">
        <v>51</v>
      </c>
      <c r="Q103">
        <v>1</v>
      </c>
      <c r="X103">
        <v>162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 t="s">
        <v>3</v>
      </c>
      <c r="AG103">
        <v>162</v>
      </c>
      <c r="AH103">
        <v>3</v>
      </c>
      <c r="AI103">
        <v>-1</v>
      </c>
      <c r="AJ103" t="s">
        <v>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ROW(Source!A61)</f>
        <v>61</v>
      </c>
      <c r="B104">
        <v>53287222</v>
      </c>
      <c r="C104">
        <v>53287202</v>
      </c>
      <c r="D104">
        <v>30541208</v>
      </c>
      <c r="E104">
        <v>30515945</v>
      </c>
      <c r="F104">
        <v>1</v>
      </c>
      <c r="G104">
        <v>30515945</v>
      </c>
      <c r="H104">
        <v>3</v>
      </c>
      <c r="I104" t="s">
        <v>547</v>
      </c>
      <c r="J104" t="s">
        <v>3</v>
      </c>
      <c r="K104" t="s">
        <v>548</v>
      </c>
      <c r="L104">
        <v>1344</v>
      </c>
      <c r="N104">
        <v>1008</v>
      </c>
      <c r="O104" t="s">
        <v>485</v>
      </c>
      <c r="P104" t="s">
        <v>485</v>
      </c>
      <c r="Q104">
        <v>1</v>
      </c>
      <c r="X104">
        <v>49.28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49.28</v>
      </c>
      <c r="AH104">
        <v>2</v>
      </c>
      <c r="AI104">
        <v>53287212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ROW(Source!A64)</f>
        <v>64</v>
      </c>
      <c r="B105">
        <v>53287228</v>
      </c>
      <c r="C105">
        <v>53287224</v>
      </c>
      <c r="D105">
        <v>30515951</v>
      </c>
      <c r="E105">
        <v>30515945</v>
      </c>
      <c r="F105">
        <v>1</v>
      </c>
      <c r="G105">
        <v>30515945</v>
      </c>
      <c r="H105">
        <v>1</v>
      </c>
      <c r="I105" t="s">
        <v>470</v>
      </c>
      <c r="J105" t="s">
        <v>3</v>
      </c>
      <c r="K105" t="s">
        <v>471</v>
      </c>
      <c r="L105">
        <v>1191</v>
      </c>
      <c r="N105">
        <v>1013</v>
      </c>
      <c r="O105" t="s">
        <v>472</v>
      </c>
      <c r="P105" t="s">
        <v>472</v>
      </c>
      <c r="Q105">
        <v>1</v>
      </c>
      <c r="X105">
        <v>5.17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1</v>
      </c>
      <c r="AF105" t="s">
        <v>110</v>
      </c>
      <c r="AG105">
        <v>46.53</v>
      </c>
      <c r="AH105">
        <v>2</v>
      </c>
      <c r="AI105">
        <v>53287225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ROW(Source!A64)</f>
        <v>64</v>
      </c>
      <c r="B106">
        <v>53287229</v>
      </c>
      <c r="C106">
        <v>53287224</v>
      </c>
      <c r="D106">
        <v>30595002</v>
      </c>
      <c r="E106">
        <v>1</v>
      </c>
      <c r="F106">
        <v>1</v>
      </c>
      <c r="G106">
        <v>30515945</v>
      </c>
      <c r="H106">
        <v>3</v>
      </c>
      <c r="I106" t="s">
        <v>543</v>
      </c>
      <c r="J106" t="s">
        <v>544</v>
      </c>
      <c r="K106" t="s">
        <v>545</v>
      </c>
      <c r="L106">
        <v>1327</v>
      </c>
      <c r="N106">
        <v>1005</v>
      </c>
      <c r="O106" t="s">
        <v>546</v>
      </c>
      <c r="P106" t="s">
        <v>546</v>
      </c>
      <c r="Q106">
        <v>1</v>
      </c>
      <c r="X106">
        <v>0.65</v>
      </c>
      <c r="Y106">
        <v>90.15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110</v>
      </c>
      <c r="AG106">
        <v>5.8500000000000005</v>
      </c>
      <c r="AH106">
        <v>2</v>
      </c>
      <c r="AI106">
        <v>53287227</v>
      </c>
      <c r="AJ106">
        <v>107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ROW(Source!A64)</f>
        <v>64</v>
      </c>
      <c r="B107">
        <v>53287230</v>
      </c>
      <c r="C107">
        <v>53287224</v>
      </c>
      <c r="D107">
        <v>30532680</v>
      </c>
      <c r="E107">
        <v>30515945</v>
      </c>
      <c r="F107">
        <v>1</v>
      </c>
      <c r="G107">
        <v>30515945</v>
      </c>
      <c r="H107">
        <v>3</v>
      </c>
      <c r="I107" t="s">
        <v>597</v>
      </c>
      <c r="J107" t="s">
        <v>3</v>
      </c>
      <c r="K107" t="s">
        <v>598</v>
      </c>
      <c r="L107">
        <v>1339</v>
      </c>
      <c r="N107">
        <v>1007</v>
      </c>
      <c r="O107" t="s">
        <v>51</v>
      </c>
      <c r="P107" t="s">
        <v>51</v>
      </c>
      <c r="Q107">
        <v>1</v>
      </c>
      <c r="X107">
        <v>10.199999999999999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 t="s">
        <v>110</v>
      </c>
      <c r="AG107">
        <v>91.8</v>
      </c>
      <c r="AH107">
        <v>3</v>
      </c>
      <c r="AI107">
        <v>-1</v>
      </c>
      <c r="AJ107" t="s">
        <v>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ROW(Source!A65)</f>
        <v>65</v>
      </c>
      <c r="B108">
        <v>53287228</v>
      </c>
      <c r="C108">
        <v>53287224</v>
      </c>
      <c r="D108">
        <v>30515951</v>
      </c>
      <c r="E108">
        <v>30515945</v>
      </c>
      <c r="F108">
        <v>1</v>
      </c>
      <c r="G108">
        <v>30515945</v>
      </c>
      <c r="H108">
        <v>1</v>
      </c>
      <c r="I108" t="s">
        <v>470</v>
      </c>
      <c r="J108" t="s">
        <v>3</v>
      </c>
      <c r="K108" t="s">
        <v>471</v>
      </c>
      <c r="L108">
        <v>1191</v>
      </c>
      <c r="N108">
        <v>1013</v>
      </c>
      <c r="O108" t="s">
        <v>472</v>
      </c>
      <c r="P108" t="s">
        <v>472</v>
      </c>
      <c r="Q108">
        <v>1</v>
      </c>
      <c r="X108">
        <v>5.17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1</v>
      </c>
      <c r="AF108" t="s">
        <v>110</v>
      </c>
      <c r="AG108">
        <v>46.53</v>
      </c>
      <c r="AH108">
        <v>2</v>
      </c>
      <c r="AI108">
        <v>53287225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ROW(Source!A65)</f>
        <v>65</v>
      </c>
      <c r="B109">
        <v>53287229</v>
      </c>
      <c r="C109">
        <v>53287224</v>
      </c>
      <c r="D109">
        <v>30595002</v>
      </c>
      <c r="E109">
        <v>1</v>
      </c>
      <c r="F109">
        <v>1</v>
      </c>
      <c r="G109">
        <v>30515945</v>
      </c>
      <c r="H109">
        <v>3</v>
      </c>
      <c r="I109" t="s">
        <v>543</v>
      </c>
      <c r="J109" t="s">
        <v>544</v>
      </c>
      <c r="K109" t="s">
        <v>545</v>
      </c>
      <c r="L109">
        <v>1327</v>
      </c>
      <c r="N109">
        <v>1005</v>
      </c>
      <c r="O109" t="s">
        <v>546</v>
      </c>
      <c r="P109" t="s">
        <v>546</v>
      </c>
      <c r="Q109">
        <v>1</v>
      </c>
      <c r="X109">
        <v>0.65</v>
      </c>
      <c r="Y109">
        <v>90.15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110</v>
      </c>
      <c r="AG109">
        <v>5.8500000000000005</v>
      </c>
      <c r="AH109">
        <v>2</v>
      </c>
      <c r="AI109">
        <v>53287227</v>
      </c>
      <c r="AJ109">
        <v>110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ROW(Source!A65)</f>
        <v>65</v>
      </c>
      <c r="B110">
        <v>53287230</v>
      </c>
      <c r="C110">
        <v>53287224</v>
      </c>
      <c r="D110">
        <v>30532680</v>
      </c>
      <c r="E110">
        <v>30515945</v>
      </c>
      <c r="F110">
        <v>1</v>
      </c>
      <c r="G110">
        <v>30515945</v>
      </c>
      <c r="H110">
        <v>3</v>
      </c>
      <c r="I110" t="s">
        <v>597</v>
      </c>
      <c r="J110" t="s">
        <v>3</v>
      </c>
      <c r="K110" t="s">
        <v>598</v>
      </c>
      <c r="L110">
        <v>1339</v>
      </c>
      <c r="N110">
        <v>1007</v>
      </c>
      <c r="O110" t="s">
        <v>51</v>
      </c>
      <c r="P110" t="s">
        <v>51</v>
      </c>
      <c r="Q110">
        <v>1</v>
      </c>
      <c r="X110">
        <v>10.199999999999999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 t="s">
        <v>110</v>
      </c>
      <c r="AG110">
        <v>91.8</v>
      </c>
      <c r="AH110">
        <v>3</v>
      </c>
      <c r="AI110">
        <v>-1</v>
      </c>
      <c r="AJ110" t="s">
        <v>3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ROW(Source!A68)</f>
        <v>68</v>
      </c>
      <c r="B111">
        <v>53287237</v>
      </c>
      <c r="C111">
        <v>53287232</v>
      </c>
      <c r="D111">
        <v>30515951</v>
      </c>
      <c r="E111">
        <v>30515945</v>
      </c>
      <c r="F111">
        <v>1</v>
      </c>
      <c r="G111">
        <v>30515945</v>
      </c>
      <c r="H111">
        <v>1</v>
      </c>
      <c r="I111" t="s">
        <v>470</v>
      </c>
      <c r="J111" t="s">
        <v>3</v>
      </c>
      <c r="K111" t="s">
        <v>471</v>
      </c>
      <c r="L111">
        <v>1191</v>
      </c>
      <c r="N111">
        <v>1013</v>
      </c>
      <c r="O111" t="s">
        <v>472</v>
      </c>
      <c r="P111" t="s">
        <v>472</v>
      </c>
      <c r="Q111">
        <v>1</v>
      </c>
      <c r="X111">
        <v>8.9600000000000009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1</v>
      </c>
      <c r="AF111" t="s">
        <v>3</v>
      </c>
      <c r="AG111">
        <v>8.9600000000000009</v>
      </c>
      <c r="AH111">
        <v>2</v>
      </c>
      <c r="AI111">
        <v>53287233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ROW(Source!A68)</f>
        <v>68</v>
      </c>
      <c r="B112">
        <v>53287238</v>
      </c>
      <c r="C112">
        <v>53287232</v>
      </c>
      <c r="D112">
        <v>30595485</v>
      </c>
      <c r="E112">
        <v>1</v>
      </c>
      <c r="F112">
        <v>1</v>
      </c>
      <c r="G112">
        <v>30515945</v>
      </c>
      <c r="H112">
        <v>2</v>
      </c>
      <c r="I112" t="s">
        <v>528</v>
      </c>
      <c r="J112" t="s">
        <v>529</v>
      </c>
      <c r="K112" t="s">
        <v>530</v>
      </c>
      <c r="L112">
        <v>1367</v>
      </c>
      <c r="N112">
        <v>1011</v>
      </c>
      <c r="O112" t="s">
        <v>476</v>
      </c>
      <c r="P112" t="s">
        <v>476</v>
      </c>
      <c r="Q112">
        <v>1</v>
      </c>
      <c r="X112">
        <v>0.71</v>
      </c>
      <c r="Y112">
        <v>0</v>
      </c>
      <c r="Z112">
        <v>169.44</v>
      </c>
      <c r="AA112">
        <v>15.02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0.71</v>
      </c>
      <c r="AH112">
        <v>2</v>
      </c>
      <c r="AI112">
        <v>53287234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ROW(Source!A68)</f>
        <v>68</v>
      </c>
      <c r="B113">
        <v>53287239</v>
      </c>
      <c r="C113">
        <v>53287232</v>
      </c>
      <c r="D113">
        <v>30571116</v>
      </c>
      <c r="E113">
        <v>1</v>
      </c>
      <c r="F113">
        <v>1</v>
      </c>
      <c r="G113">
        <v>30515945</v>
      </c>
      <c r="H113">
        <v>3</v>
      </c>
      <c r="I113" t="s">
        <v>549</v>
      </c>
      <c r="J113" t="s">
        <v>550</v>
      </c>
      <c r="K113" t="s">
        <v>551</v>
      </c>
      <c r="L113">
        <v>1348</v>
      </c>
      <c r="N113">
        <v>1009</v>
      </c>
      <c r="O113" t="s">
        <v>122</v>
      </c>
      <c r="P113" t="s">
        <v>122</v>
      </c>
      <c r="Q113">
        <v>1000</v>
      </c>
      <c r="X113">
        <v>0.06</v>
      </c>
      <c r="Y113">
        <v>3501.78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0.06</v>
      </c>
      <c r="AH113">
        <v>2</v>
      </c>
      <c r="AI113">
        <v>53287235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ROW(Source!A68)</f>
        <v>68</v>
      </c>
      <c r="B114">
        <v>53287240</v>
      </c>
      <c r="C114">
        <v>53287232</v>
      </c>
      <c r="D114">
        <v>30532575</v>
      </c>
      <c r="E114">
        <v>30515945</v>
      </c>
      <c r="F114">
        <v>1</v>
      </c>
      <c r="G114">
        <v>30515945</v>
      </c>
      <c r="H114">
        <v>3</v>
      </c>
      <c r="I114" t="s">
        <v>599</v>
      </c>
      <c r="J114" t="s">
        <v>3</v>
      </c>
      <c r="K114" t="s">
        <v>600</v>
      </c>
      <c r="L114">
        <v>1348</v>
      </c>
      <c r="N114">
        <v>1009</v>
      </c>
      <c r="O114" t="s">
        <v>122</v>
      </c>
      <c r="P114" t="s">
        <v>122</v>
      </c>
      <c r="Q114">
        <v>1000</v>
      </c>
      <c r="X114">
        <v>7.14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 t="s">
        <v>3</v>
      </c>
      <c r="AG114">
        <v>7.14</v>
      </c>
      <c r="AH114">
        <v>3</v>
      </c>
      <c r="AI114">
        <v>-1</v>
      </c>
      <c r="AJ114" t="s">
        <v>3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ROW(Source!A69)</f>
        <v>69</v>
      </c>
      <c r="B115">
        <v>53287237</v>
      </c>
      <c r="C115">
        <v>53287232</v>
      </c>
      <c r="D115">
        <v>30515951</v>
      </c>
      <c r="E115">
        <v>30515945</v>
      </c>
      <c r="F115">
        <v>1</v>
      </c>
      <c r="G115">
        <v>30515945</v>
      </c>
      <c r="H115">
        <v>1</v>
      </c>
      <c r="I115" t="s">
        <v>470</v>
      </c>
      <c r="J115" t="s">
        <v>3</v>
      </c>
      <c r="K115" t="s">
        <v>471</v>
      </c>
      <c r="L115">
        <v>1191</v>
      </c>
      <c r="N115">
        <v>1013</v>
      </c>
      <c r="O115" t="s">
        <v>472</v>
      </c>
      <c r="P115" t="s">
        <v>472</v>
      </c>
      <c r="Q115">
        <v>1</v>
      </c>
      <c r="X115">
        <v>8.9600000000000009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1</v>
      </c>
      <c r="AF115" t="s">
        <v>3</v>
      </c>
      <c r="AG115">
        <v>8.9600000000000009</v>
      </c>
      <c r="AH115">
        <v>2</v>
      </c>
      <c r="AI115">
        <v>53287233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ROW(Source!A69)</f>
        <v>69</v>
      </c>
      <c r="B116">
        <v>53287238</v>
      </c>
      <c r="C116">
        <v>53287232</v>
      </c>
      <c r="D116">
        <v>30595485</v>
      </c>
      <c r="E116">
        <v>1</v>
      </c>
      <c r="F116">
        <v>1</v>
      </c>
      <c r="G116">
        <v>30515945</v>
      </c>
      <c r="H116">
        <v>2</v>
      </c>
      <c r="I116" t="s">
        <v>528</v>
      </c>
      <c r="J116" t="s">
        <v>529</v>
      </c>
      <c r="K116" t="s">
        <v>530</v>
      </c>
      <c r="L116">
        <v>1367</v>
      </c>
      <c r="N116">
        <v>1011</v>
      </c>
      <c r="O116" t="s">
        <v>476</v>
      </c>
      <c r="P116" t="s">
        <v>476</v>
      </c>
      <c r="Q116">
        <v>1</v>
      </c>
      <c r="X116">
        <v>0.71</v>
      </c>
      <c r="Y116">
        <v>0</v>
      </c>
      <c r="Z116">
        <v>169.44</v>
      </c>
      <c r="AA116">
        <v>15.02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0.71</v>
      </c>
      <c r="AH116">
        <v>2</v>
      </c>
      <c r="AI116">
        <v>53287234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ROW(Source!A69)</f>
        <v>69</v>
      </c>
      <c r="B117">
        <v>53287239</v>
      </c>
      <c r="C117">
        <v>53287232</v>
      </c>
      <c r="D117">
        <v>30571116</v>
      </c>
      <c r="E117">
        <v>1</v>
      </c>
      <c r="F117">
        <v>1</v>
      </c>
      <c r="G117">
        <v>30515945</v>
      </c>
      <c r="H117">
        <v>3</v>
      </c>
      <c r="I117" t="s">
        <v>549</v>
      </c>
      <c r="J117" t="s">
        <v>550</v>
      </c>
      <c r="K117" t="s">
        <v>551</v>
      </c>
      <c r="L117">
        <v>1348</v>
      </c>
      <c r="N117">
        <v>1009</v>
      </c>
      <c r="O117" t="s">
        <v>122</v>
      </c>
      <c r="P117" t="s">
        <v>122</v>
      </c>
      <c r="Q117">
        <v>1000</v>
      </c>
      <c r="X117">
        <v>0.06</v>
      </c>
      <c r="Y117">
        <v>3501.78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0.06</v>
      </c>
      <c r="AH117">
        <v>2</v>
      </c>
      <c r="AI117">
        <v>53287235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ROW(Source!A69)</f>
        <v>69</v>
      </c>
      <c r="B118">
        <v>53287240</v>
      </c>
      <c r="C118">
        <v>53287232</v>
      </c>
      <c r="D118">
        <v>30532575</v>
      </c>
      <c r="E118">
        <v>30515945</v>
      </c>
      <c r="F118">
        <v>1</v>
      </c>
      <c r="G118">
        <v>30515945</v>
      </c>
      <c r="H118">
        <v>3</v>
      </c>
      <c r="I118" t="s">
        <v>599</v>
      </c>
      <c r="J118" t="s">
        <v>3</v>
      </c>
      <c r="K118" t="s">
        <v>600</v>
      </c>
      <c r="L118">
        <v>1348</v>
      </c>
      <c r="N118">
        <v>1009</v>
      </c>
      <c r="O118" t="s">
        <v>122</v>
      </c>
      <c r="P118" t="s">
        <v>122</v>
      </c>
      <c r="Q118">
        <v>1000</v>
      </c>
      <c r="X118">
        <v>7.14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 t="s">
        <v>3</v>
      </c>
      <c r="AG118">
        <v>7.14</v>
      </c>
      <c r="AH118">
        <v>3</v>
      </c>
      <c r="AI118">
        <v>-1</v>
      </c>
      <c r="AJ118" t="s">
        <v>3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ROW(Source!A72)</f>
        <v>72</v>
      </c>
      <c r="B119">
        <v>53287244</v>
      </c>
      <c r="C119">
        <v>53287242</v>
      </c>
      <c r="D119">
        <v>30515951</v>
      </c>
      <c r="E119">
        <v>30515945</v>
      </c>
      <c r="F119">
        <v>1</v>
      </c>
      <c r="G119">
        <v>30515945</v>
      </c>
      <c r="H119">
        <v>1</v>
      </c>
      <c r="I119" t="s">
        <v>470</v>
      </c>
      <c r="J119" t="s">
        <v>3</v>
      </c>
      <c r="K119" t="s">
        <v>471</v>
      </c>
      <c r="L119">
        <v>1191</v>
      </c>
      <c r="N119">
        <v>1013</v>
      </c>
      <c r="O119" t="s">
        <v>472</v>
      </c>
      <c r="P119" t="s">
        <v>472</v>
      </c>
      <c r="Q119">
        <v>1</v>
      </c>
      <c r="X119">
        <v>83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1</v>
      </c>
      <c r="AF119" t="s">
        <v>3</v>
      </c>
      <c r="AG119">
        <v>83</v>
      </c>
      <c r="AH119">
        <v>2</v>
      </c>
      <c r="AI119">
        <v>53287243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ROW(Source!A73)</f>
        <v>73</v>
      </c>
      <c r="B120">
        <v>53287244</v>
      </c>
      <c r="C120">
        <v>53287242</v>
      </c>
      <c r="D120">
        <v>30515951</v>
      </c>
      <c r="E120">
        <v>30515945</v>
      </c>
      <c r="F120">
        <v>1</v>
      </c>
      <c r="G120">
        <v>30515945</v>
      </c>
      <c r="H120">
        <v>1</v>
      </c>
      <c r="I120" t="s">
        <v>470</v>
      </c>
      <c r="J120" t="s">
        <v>3</v>
      </c>
      <c r="K120" t="s">
        <v>471</v>
      </c>
      <c r="L120">
        <v>1191</v>
      </c>
      <c r="N120">
        <v>1013</v>
      </c>
      <c r="O120" t="s">
        <v>472</v>
      </c>
      <c r="P120" t="s">
        <v>472</v>
      </c>
      <c r="Q120">
        <v>1</v>
      </c>
      <c r="X120">
        <v>83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1</v>
      </c>
      <c r="AF120" t="s">
        <v>3</v>
      </c>
      <c r="AG120">
        <v>83</v>
      </c>
      <c r="AH120">
        <v>2</v>
      </c>
      <c r="AI120">
        <v>53287243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ROW(Source!A74)</f>
        <v>74</v>
      </c>
      <c r="B121">
        <v>53287247</v>
      </c>
      <c r="C121">
        <v>53287245</v>
      </c>
      <c r="D121">
        <v>30516999</v>
      </c>
      <c r="E121">
        <v>30515945</v>
      </c>
      <c r="F121">
        <v>1</v>
      </c>
      <c r="G121">
        <v>30515945</v>
      </c>
      <c r="H121">
        <v>2</v>
      </c>
      <c r="I121" t="s">
        <v>483</v>
      </c>
      <c r="J121" t="s">
        <v>3</v>
      </c>
      <c r="K121" t="s">
        <v>484</v>
      </c>
      <c r="L121">
        <v>1344</v>
      </c>
      <c r="N121">
        <v>1008</v>
      </c>
      <c r="O121" t="s">
        <v>485</v>
      </c>
      <c r="P121" t="s">
        <v>485</v>
      </c>
      <c r="Q121">
        <v>1</v>
      </c>
      <c r="X121">
        <v>8.86</v>
      </c>
      <c r="Y121">
        <v>0</v>
      </c>
      <c r="Z121">
        <v>1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8.86</v>
      </c>
      <c r="AH121">
        <v>2</v>
      </c>
      <c r="AI121">
        <v>53287246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ROW(Source!A75)</f>
        <v>75</v>
      </c>
      <c r="B122">
        <v>53287247</v>
      </c>
      <c r="C122">
        <v>53287245</v>
      </c>
      <c r="D122">
        <v>30516999</v>
      </c>
      <c r="E122">
        <v>30515945</v>
      </c>
      <c r="F122">
        <v>1</v>
      </c>
      <c r="G122">
        <v>30515945</v>
      </c>
      <c r="H122">
        <v>2</v>
      </c>
      <c r="I122" t="s">
        <v>483</v>
      </c>
      <c r="J122" t="s">
        <v>3</v>
      </c>
      <c r="K122" t="s">
        <v>484</v>
      </c>
      <c r="L122">
        <v>1344</v>
      </c>
      <c r="N122">
        <v>1008</v>
      </c>
      <c r="O122" t="s">
        <v>485</v>
      </c>
      <c r="P122" t="s">
        <v>485</v>
      </c>
      <c r="Q122">
        <v>1</v>
      </c>
      <c r="X122">
        <v>8.86</v>
      </c>
      <c r="Y122">
        <v>0</v>
      </c>
      <c r="Z122">
        <v>1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8.86</v>
      </c>
      <c r="AH122">
        <v>2</v>
      </c>
      <c r="AI122">
        <v>53287246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ROW(Source!A111)</f>
        <v>111</v>
      </c>
      <c r="B123">
        <v>53287254</v>
      </c>
      <c r="C123">
        <v>53287248</v>
      </c>
      <c r="D123">
        <v>30515951</v>
      </c>
      <c r="E123">
        <v>30515945</v>
      </c>
      <c r="F123">
        <v>1</v>
      </c>
      <c r="G123">
        <v>30515945</v>
      </c>
      <c r="H123">
        <v>1</v>
      </c>
      <c r="I123" t="s">
        <v>470</v>
      </c>
      <c r="J123" t="s">
        <v>3</v>
      </c>
      <c r="K123" t="s">
        <v>471</v>
      </c>
      <c r="L123">
        <v>1191</v>
      </c>
      <c r="N123">
        <v>1013</v>
      </c>
      <c r="O123" t="s">
        <v>472</v>
      </c>
      <c r="P123" t="s">
        <v>472</v>
      </c>
      <c r="Q123">
        <v>1</v>
      </c>
      <c r="X123">
        <v>5.48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1</v>
      </c>
      <c r="AF123" t="s">
        <v>3</v>
      </c>
      <c r="AG123">
        <v>5.48</v>
      </c>
      <c r="AH123">
        <v>2</v>
      </c>
      <c r="AI123">
        <v>53287249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ROW(Source!A111)</f>
        <v>111</v>
      </c>
      <c r="B124">
        <v>53287256</v>
      </c>
      <c r="C124">
        <v>53287248</v>
      </c>
      <c r="D124">
        <v>30595883</v>
      </c>
      <c r="E124">
        <v>1</v>
      </c>
      <c r="F124">
        <v>1</v>
      </c>
      <c r="G124">
        <v>30515945</v>
      </c>
      <c r="H124">
        <v>2</v>
      </c>
      <c r="I124" t="s">
        <v>553</v>
      </c>
      <c r="J124" t="s">
        <v>554</v>
      </c>
      <c r="K124" t="s">
        <v>555</v>
      </c>
      <c r="L124">
        <v>1367</v>
      </c>
      <c r="N124">
        <v>1011</v>
      </c>
      <c r="O124" t="s">
        <v>476</v>
      </c>
      <c r="P124" t="s">
        <v>476</v>
      </c>
      <c r="Q124">
        <v>1</v>
      </c>
      <c r="X124">
        <v>0.54</v>
      </c>
      <c r="Y124">
        <v>0</v>
      </c>
      <c r="Z124">
        <v>225.91</v>
      </c>
      <c r="AA124">
        <v>51.18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0.54</v>
      </c>
      <c r="AH124">
        <v>2</v>
      </c>
      <c r="AI124">
        <v>53287251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ROW(Source!A111)</f>
        <v>111</v>
      </c>
      <c r="B125">
        <v>53287257</v>
      </c>
      <c r="C125">
        <v>53287248</v>
      </c>
      <c r="D125">
        <v>30595872</v>
      </c>
      <c r="E125">
        <v>1</v>
      </c>
      <c r="F125">
        <v>1</v>
      </c>
      <c r="G125">
        <v>30515945</v>
      </c>
      <c r="H125">
        <v>2</v>
      </c>
      <c r="I125" t="s">
        <v>556</v>
      </c>
      <c r="J125" t="s">
        <v>557</v>
      </c>
      <c r="K125" t="s">
        <v>558</v>
      </c>
      <c r="L125">
        <v>1367</v>
      </c>
      <c r="N125">
        <v>1011</v>
      </c>
      <c r="O125" t="s">
        <v>476</v>
      </c>
      <c r="P125" t="s">
        <v>476</v>
      </c>
      <c r="Q125">
        <v>1</v>
      </c>
      <c r="X125">
        <v>0.54</v>
      </c>
      <c r="Y125">
        <v>0</v>
      </c>
      <c r="Z125">
        <v>17.62</v>
      </c>
      <c r="AA125">
        <v>2.04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0.54</v>
      </c>
      <c r="AH125">
        <v>2</v>
      </c>
      <c r="AI125">
        <v>53287252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ROW(Source!A111)</f>
        <v>111</v>
      </c>
      <c r="B126">
        <v>53287255</v>
      </c>
      <c r="C126">
        <v>53287248</v>
      </c>
      <c r="D126">
        <v>30595269</v>
      </c>
      <c r="E126">
        <v>1</v>
      </c>
      <c r="F126">
        <v>1</v>
      </c>
      <c r="G126">
        <v>30515945</v>
      </c>
      <c r="H126">
        <v>2</v>
      </c>
      <c r="I126" t="s">
        <v>559</v>
      </c>
      <c r="J126" t="s">
        <v>560</v>
      </c>
      <c r="K126" t="s">
        <v>561</v>
      </c>
      <c r="L126">
        <v>1367</v>
      </c>
      <c r="N126">
        <v>1011</v>
      </c>
      <c r="O126" t="s">
        <v>476</v>
      </c>
      <c r="P126" t="s">
        <v>476</v>
      </c>
      <c r="Q126">
        <v>1</v>
      </c>
      <c r="X126">
        <v>0.15</v>
      </c>
      <c r="Y126">
        <v>0</v>
      </c>
      <c r="Z126">
        <v>512.91999999999996</v>
      </c>
      <c r="AA126">
        <v>166.34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0.15</v>
      </c>
      <c r="AH126">
        <v>2</v>
      </c>
      <c r="AI126">
        <v>53287250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ROW(Source!A111)</f>
        <v>111</v>
      </c>
      <c r="B127">
        <v>53287258</v>
      </c>
      <c r="C127">
        <v>53287248</v>
      </c>
      <c r="D127">
        <v>30595650</v>
      </c>
      <c r="E127">
        <v>1</v>
      </c>
      <c r="F127">
        <v>1</v>
      </c>
      <c r="G127">
        <v>30515945</v>
      </c>
      <c r="H127">
        <v>2</v>
      </c>
      <c r="I127" t="s">
        <v>562</v>
      </c>
      <c r="J127" t="s">
        <v>563</v>
      </c>
      <c r="K127" t="s">
        <v>564</v>
      </c>
      <c r="L127">
        <v>1367</v>
      </c>
      <c r="N127">
        <v>1011</v>
      </c>
      <c r="O127" t="s">
        <v>476</v>
      </c>
      <c r="P127" t="s">
        <v>476</v>
      </c>
      <c r="Q127">
        <v>1</v>
      </c>
      <c r="X127">
        <v>0.22</v>
      </c>
      <c r="Y127">
        <v>0</v>
      </c>
      <c r="Z127">
        <v>165.08</v>
      </c>
      <c r="AA127">
        <v>31.2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0.22</v>
      </c>
      <c r="AH127">
        <v>2</v>
      </c>
      <c r="AI127">
        <v>53287253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ROW(Source!A111)</f>
        <v>111</v>
      </c>
      <c r="B128">
        <v>53287259</v>
      </c>
      <c r="C128">
        <v>53287248</v>
      </c>
      <c r="D128">
        <v>30531594</v>
      </c>
      <c r="E128">
        <v>30515945</v>
      </c>
      <c r="F128">
        <v>1</v>
      </c>
      <c r="G128">
        <v>30515945</v>
      </c>
      <c r="H128">
        <v>3</v>
      </c>
      <c r="I128" t="s">
        <v>601</v>
      </c>
      <c r="J128" t="s">
        <v>3</v>
      </c>
      <c r="K128" t="s">
        <v>602</v>
      </c>
      <c r="L128">
        <v>1354</v>
      </c>
      <c r="N128">
        <v>1010</v>
      </c>
      <c r="O128" t="s">
        <v>258</v>
      </c>
      <c r="P128" t="s">
        <v>258</v>
      </c>
      <c r="Q128">
        <v>1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 t="s">
        <v>3</v>
      </c>
      <c r="AG128">
        <v>0</v>
      </c>
      <c r="AH128">
        <v>3</v>
      </c>
      <c r="AI128">
        <v>-1</v>
      </c>
      <c r="AJ128" t="s">
        <v>3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ROW(Source!A112)</f>
        <v>112</v>
      </c>
      <c r="B129">
        <v>53287254</v>
      </c>
      <c r="C129">
        <v>53287248</v>
      </c>
      <c r="D129">
        <v>30515951</v>
      </c>
      <c r="E129">
        <v>30515945</v>
      </c>
      <c r="F129">
        <v>1</v>
      </c>
      <c r="G129">
        <v>30515945</v>
      </c>
      <c r="H129">
        <v>1</v>
      </c>
      <c r="I129" t="s">
        <v>470</v>
      </c>
      <c r="J129" t="s">
        <v>3</v>
      </c>
      <c r="K129" t="s">
        <v>471</v>
      </c>
      <c r="L129">
        <v>1191</v>
      </c>
      <c r="N129">
        <v>1013</v>
      </c>
      <c r="O129" t="s">
        <v>472</v>
      </c>
      <c r="P129" t="s">
        <v>472</v>
      </c>
      <c r="Q129">
        <v>1</v>
      </c>
      <c r="X129">
        <v>5.48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1</v>
      </c>
      <c r="AF129" t="s">
        <v>3</v>
      </c>
      <c r="AG129">
        <v>5.48</v>
      </c>
      <c r="AH129">
        <v>2</v>
      </c>
      <c r="AI129">
        <v>53287249</v>
      </c>
      <c r="AJ129">
        <v>128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ROW(Source!A112)</f>
        <v>112</v>
      </c>
      <c r="B130">
        <v>53287256</v>
      </c>
      <c r="C130">
        <v>53287248</v>
      </c>
      <c r="D130">
        <v>30595883</v>
      </c>
      <c r="E130">
        <v>1</v>
      </c>
      <c r="F130">
        <v>1</v>
      </c>
      <c r="G130">
        <v>30515945</v>
      </c>
      <c r="H130">
        <v>2</v>
      </c>
      <c r="I130" t="s">
        <v>553</v>
      </c>
      <c r="J130" t="s">
        <v>554</v>
      </c>
      <c r="K130" t="s">
        <v>555</v>
      </c>
      <c r="L130">
        <v>1367</v>
      </c>
      <c r="N130">
        <v>1011</v>
      </c>
      <c r="O130" t="s">
        <v>476</v>
      </c>
      <c r="P130" t="s">
        <v>476</v>
      </c>
      <c r="Q130">
        <v>1</v>
      </c>
      <c r="X130">
        <v>0.54</v>
      </c>
      <c r="Y130">
        <v>0</v>
      </c>
      <c r="Z130">
        <v>225.91</v>
      </c>
      <c r="AA130">
        <v>51.18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0.54</v>
      </c>
      <c r="AH130">
        <v>2</v>
      </c>
      <c r="AI130">
        <v>53287251</v>
      </c>
      <c r="AJ130">
        <v>129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ROW(Source!A112)</f>
        <v>112</v>
      </c>
      <c r="B131">
        <v>53287257</v>
      </c>
      <c r="C131">
        <v>53287248</v>
      </c>
      <c r="D131">
        <v>30595872</v>
      </c>
      <c r="E131">
        <v>1</v>
      </c>
      <c r="F131">
        <v>1</v>
      </c>
      <c r="G131">
        <v>30515945</v>
      </c>
      <c r="H131">
        <v>2</v>
      </c>
      <c r="I131" t="s">
        <v>556</v>
      </c>
      <c r="J131" t="s">
        <v>557</v>
      </c>
      <c r="K131" t="s">
        <v>558</v>
      </c>
      <c r="L131">
        <v>1367</v>
      </c>
      <c r="N131">
        <v>1011</v>
      </c>
      <c r="O131" t="s">
        <v>476</v>
      </c>
      <c r="P131" t="s">
        <v>476</v>
      </c>
      <c r="Q131">
        <v>1</v>
      </c>
      <c r="X131">
        <v>0.54</v>
      </c>
      <c r="Y131">
        <v>0</v>
      </c>
      <c r="Z131">
        <v>17.62</v>
      </c>
      <c r="AA131">
        <v>2.04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0.54</v>
      </c>
      <c r="AH131">
        <v>2</v>
      </c>
      <c r="AI131">
        <v>53287252</v>
      </c>
      <c r="AJ131">
        <v>130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ROW(Source!A112)</f>
        <v>112</v>
      </c>
      <c r="B132">
        <v>53287255</v>
      </c>
      <c r="C132">
        <v>53287248</v>
      </c>
      <c r="D132">
        <v>30595269</v>
      </c>
      <c r="E132">
        <v>1</v>
      </c>
      <c r="F132">
        <v>1</v>
      </c>
      <c r="G132">
        <v>30515945</v>
      </c>
      <c r="H132">
        <v>2</v>
      </c>
      <c r="I132" t="s">
        <v>559</v>
      </c>
      <c r="J132" t="s">
        <v>560</v>
      </c>
      <c r="K132" t="s">
        <v>561</v>
      </c>
      <c r="L132">
        <v>1367</v>
      </c>
      <c r="N132">
        <v>1011</v>
      </c>
      <c r="O132" t="s">
        <v>476</v>
      </c>
      <c r="P132" t="s">
        <v>476</v>
      </c>
      <c r="Q132">
        <v>1</v>
      </c>
      <c r="X132">
        <v>0.15</v>
      </c>
      <c r="Y132">
        <v>0</v>
      </c>
      <c r="Z132">
        <v>512.91999999999996</v>
      </c>
      <c r="AA132">
        <v>166.34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0.15</v>
      </c>
      <c r="AH132">
        <v>2</v>
      </c>
      <c r="AI132">
        <v>53287250</v>
      </c>
      <c r="AJ132">
        <v>131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ROW(Source!A112)</f>
        <v>112</v>
      </c>
      <c r="B133">
        <v>53287258</v>
      </c>
      <c r="C133">
        <v>53287248</v>
      </c>
      <c r="D133">
        <v>30595650</v>
      </c>
      <c r="E133">
        <v>1</v>
      </c>
      <c r="F133">
        <v>1</v>
      </c>
      <c r="G133">
        <v>30515945</v>
      </c>
      <c r="H133">
        <v>2</v>
      </c>
      <c r="I133" t="s">
        <v>562</v>
      </c>
      <c r="J133" t="s">
        <v>563</v>
      </c>
      <c r="K133" t="s">
        <v>564</v>
      </c>
      <c r="L133">
        <v>1367</v>
      </c>
      <c r="N133">
        <v>1011</v>
      </c>
      <c r="O133" t="s">
        <v>476</v>
      </c>
      <c r="P133" t="s">
        <v>476</v>
      </c>
      <c r="Q133">
        <v>1</v>
      </c>
      <c r="X133">
        <v>0.22</v>
      </c>
      <c r="Y133">
        <v>0</v>
      </c>
      <c r="Z133">
        <v>165.08</v>
      </c>
      <c r="AA133">
        <v>31.2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0.22</v>
      </c>
      <c r="AH133">
        <v>2</v>
      </c>
      <c r="AI133">
        <v>53287253</v>
      </c>
      <c r="AJ133">
        <v>132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ROW(Source!A112)</f>
        <v>112</v>
      </c>
      <c r="B134">
        <v>53287259</v>
      </c>
      <c r="C134">
        <v>53287248</v>
      </c>
      <c r="D134">
        <v>30531594</v>
      </c>
      <c r="E134">
        <v>30515945</v>
      </c>
      <c r="F134">
        <v>1</v>
      </c>
      <c r="G134">
        <v>30515945</v>
      </c>
      <c r="H134">
        <v>3</v>
      </c>
      <c r="I134" t="s">
        <v>601</v>
      </c>
      <c r="J134" t="s">
        <v>3</v>
      </c>
      <c r="K134" t="s">
        <v>602</v>
      </c>
      <c r="L134">
        <v>1354</v>
      </c>
      <c r="N134">
        <v>1010</v>
      </c>
      <c r="O134" t="s">
        <v>258</v>
      </c>
      <c r="P134" t="s">
        <v>258</v>
      </c>
      <c r="Q134">
        <v>1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 t="s">
        <v>3</v>
      </c>
      <c r="AG134">
        <v>0</v>
      </c>
      <c r="AH134">
        <v>3</v>
      </c>
      <c r="AI134">
        <v>-1</v>
      </c>
      <c r="AJ134" t="s">
        <v>3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ROW(Source!A113)</f>
        <v>113</v>
      </c>
      <c r="B135">
        <v>53287263</v>
      </c>
      <c r="C135">
        <v>53287260</v>
      </c>
      <c r="D135">
        <v>30515951</v>
      </c>
      <c r="E135">
        <v>30515945</v>
      </c>
      <c r="F135">
        <v>1</v>
      </c>
      <c r="G135">
        <v>30515945</v>
      </c>
      <c r="H135">
        <v>1</v>
      </c>
      <c r="I135" t="s">
        <v>470</v>
      </c>
      <c r="J135" t="s">
        <v>3</v>
      </c>
      <c r="K135" t="s">
        <v>471</v>
      </c>
      <c r="L135">
        <v>1191</v>
      </c>
      <c r="N135">
        <v>1013</v>
      </c>
      <c r="O135" t="s">
        <v>472</v>
      </c>
      <c r="P135" t="s">
        <v>472</v>
      </c>
      <c r="Q135">
        <v>1</v>
      </c>
      <c r="X135">
        <v>2.94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1</v>
      </c>
      <c r="AF135" t="s">
        <v>3</v>
      </c>
      <c r="AG135">
        <v>2.94</v>
      </c>
      <c r="AH135">
        <v>2</v>
      </c>
      <c r="AI135">
        <v>53287261</v>
      </c>
      <c r="AJ135">
        <v>133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ROW(Source!A114)</f>
        <v>114</v>
      </c>
      <c r="B136">
        <v>53287263</v>
      </c>
      <c r="C136">
        <v>53287260</v>
      </c>
      <c r="D136">
        <v>30515951</v>
      </c>
      <c r="E136">
        <v>30515945</v>
      </c>
      <c r="F136">
        <v>1</v>
      </c>
      <c r="G136">
        <v>30515945</v>
      </c>
      <c r="H136">
        <v>1</v>
      </c>
      <c r="I136" t="s">
        <v>470</v>
      </c>
      <c r="J136" t="s">
        <v>3</v>
      </c>
      <c r="K136" t="s">
        <v>471</v>
      </c>
      <c r="L136">
        <v>1191</v>
      </c>
      <c r="N136">
        <v>1013</v>
      </c>
      <c r="O136" t="s">
        <v>472</v>
      </c>
      <c r="P136" t="s">
        <v>472</v>
      </c>
      <c r="Q136">
        <v>1</v>
      </c>
      <c r="X136">
        <v>2.94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1</v>
      </c>
      <c r="AF136" t="s">
        <v>3</v>
      </c>
      <c r="AG136">
        <v>2.94</v>
      </c>
      <c r="AH136">
        <v>2</v>
      </c>
      <c r="AI136">
        <v>53287261</v>
      </c>
      <c r="AJ136">
        <v>135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ROW(Source!A117)</f>
        <v>117</v>
      </c>
      <c r="B137">
        <v>53287268</v>
      </c>
      <c r="C137">
        <v>53287265</v>
      </c>
      <c r="D137">
        <v>30515951</v>
      </c>
      <c r="E137">
        <v>30515945</v>
      </c>
      <c r="F137">
        <v>1</v>
      </c>
      <c r="G137">
        <v>30515945</v>
      </c>
      <c r="H137">
        <v>1</v>
      </c>
      <c r="I137" t="s">
        <v>470</v>
      </c>
      <c r="J137" t="s">
        <v>3</v>
      </c>
      <c r="K137" t="s">
        <v>471</v>
      </c>
      <c r="L137">
        <v>1191</v>
      </c>
      <c r="N137">
        <v>1013</v>
      </c>
      <c r="O137" t="s">
        <v>472</v>
      </c>
      <c r="P137" t="s">
        <v>472</v>
      </c>
      <c r="Q137">
        <v>1</v>
      </c>
      <c r="X137">
        <v>0.98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1</v>
      </c>
      <c r="AF137" t="s">
        <v>3</v>
      </c>
      <c r="AG137">
        <v>0.98</v>
      </c>
      <c r="AH137">
        <v>2</v>
      </c>
      <c r="AI137">
        <v>53287266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ROW(Source!A118)</f>
        <v>118</v>
      </c>
      <c r="B138">
        <v>53287268</v>
      </c>
      <c r="C138">
        <v>53287265</v>
      </c>
      <c r="D138">
        <v>30515951</v>
      </c>
      <c r="E138">
        <v>30515945</v>
      </c>
      <c r="F138">
        <v>1</v>
      </c>
      <c r="G138">
        <v>30515945</v>
      </c>
      <c r="H138">
        <v>1</v>
      </c>
      <c r="I138" t="s">
        <v>470</v>
      </c>
      <c r="J138" t="s">
        <v>3</v>
      </c>
      <c r="K138" t="s">
        <v>471</v>
      </c>
      <c r="L138">
        <v>1191</v>
      </c>
      <c r="N138">
        <v>1013</v>
      </c>
      <c r="O138" t="s">
        <v>472</v>
      </c>
      <c r="P138" t="s">
        <v>472</v>
      </c>
      <c r="Q138">
        <v>1</v>
      </c>
      <c r="X138">
        <v>0.98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1</v>
      </c>
      <c r="AF138" t="s">
        <v>3</v>
      </c>
      <c r="AG138">
        <v>0.98</v>
      </c>
      <c r="AH138">
        <v>2</v>
      </c>
      <c r="AI138">
        <v>53287266</v>
      </c>
      <c r="AJ138">
        <v>139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ROW(Source!A121)</f>
        <v>121</v>
      </c>
      <c r="B139">
        <v>53287274</v>
      </c>
      <c r="C139">
        <v>53287270</v>
      </c>
      <c r="D139">
        <v>30515951</v>
      </c>
      <c r="E139">
        <v>30515945</v>
      </c>
      <c r="F139">
        <v>1</v>
      </c>
      <c r="G139">
        <v>30515945</v>
      </c>
      <c r="H139">
        <v>1</v>
      </c>
      <c r="I139" t="s">
        <v>470</v>
      </c>
      <c r="J139" t="s">
        <v>3</v>
      </c>
      <c r="K139" t="s">
        <v>471</v>
      </c>
      <c r="L139">
        <v>1191</v>
      </c>
      <c r="N139">
        <v>1013</v>
      </c>
      <c r="O139" t="s">
        <v>472</v>
      </c>
      <c r="P139" t="s">
        <v>472</v>
      </c>
      <c r="Q139">
        <v>1</v>
      </c>
      <c r="X139">
        <v>1.07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1</v>
      </c>
      <c r="AF139" t="s">
        <v>3</v>
      </c>
      <c r="AG139">
        <v>1.07</v>
      </c>
      <c r="AH139">
        <v>2</v>
      </c>
      <c r="AI139">
        <v>53287271</v>
      </c>
      <c r="AJ139">
        <v>141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ROW(Source!A122)</f>
        <v>122</v>
      </c>
      <c r="B140">
        <v>53287274</v>
      </c>
      <c r="C140">
        <v>53287270</v>
      </c>
      <c r="D140">
        <v>30515951</v>
      </c>
      <c r="E140">
        <v>30515945</v>
      </c>
      <c r="F140">
        <v>1</v>
      </c>
      <c r="G140">
        <v>30515945</v>
      </c>
      <c r="H140">
        <v>1</v>
      </c>
      <c r="I140" t="s">
        <v>470</v>
      </c>
      <c r="J140" t="s">
        <v>3</v>
      </c>
      <c r="K140" t="s">
        <v>471</v>
      </c>
      <c r="L140">
        <v>1191</v>
      </c>
      <c r="N140">
        <v>1013</v>
      </c>
      <c r="O140" t="s">
        <v>472</v>
      </c>
      <c r="P140" t="s">
        <v>472</v>
      </c>
      <c r="Q140">
        <v>1</v>
      </c>
      <c r="X140">
        <v>1.07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1</v>
      </c>
      <c r="AF140" t="s">
        <v>3</v>
      </c>
      <c r="AG140">
        <v>1.07</v>
      </c>
      <c r="AH140">
        <v>2</v>
      </c>
      <c r="AI140">
        <v>53287271</v>
      </c>
      <c r="AJ140">
        <v>144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ROW(Source!A127)</f>
        <v>127</v>
      </c>
      <c r="B141">
        <v>53287279</v>
      </c>
      <c r="C141">
        <v>53287277</v>
      </c>
      <c r="D141">
        <v>30515951</v>
      </c>
      <c r="E141">
        <v>30515945</v>
      </c>
      <c r="F141">
        <v>1</v>
      </c>
      <c r="G141">
        <v>30515945</v>
      </c>
      <c r="H141">
        <v>1</v>
      </c>
      <c r="I141" t="s">
        <v>470</v>
      </c>
      <c r="J141" t="s">
        <v>3</v>
      </c>
      <c r="K141" t="s">
        <v>471</v>
      </c>
      <c r="L141">
        <v>1191</v>
      </c>
      <c r="N141">
        <v>1013</v>
      </c>
      <c r="O141" t="s">
        <v>472</v>
      </c>
      <c r="P141" t="s">
        <v>472</v>
      </c>
      <c r="Q141">
        <v>1</v>
      </c>
      <c r="X141">
        <v>6.18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1</v>
      </c>
      <c r="AF141" t="s">
        <v>3</v>
      </c>
      <c r="AG141">
        <v>6.18</v>
      </c>
      <c r="AH141">
        <v>2</v>
      </c>
      <c r="AI141">
        <v>53287278</v>
      </c>
      <c r="AJ141">
        <v>147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ROW(Source!A128)</f>
        <v>128</v>
      </c>
      <c r="B142">
        <v>53287279</v>
      </c>
      <c r="C142">
        <v>53287277</v>
      </c>
      <c r="D142">
        <v>30515951</v>
      </c>
      <c r="E142">
        <v>30515945</v>
      </c>
      <c r="F142">
        <v>1</v>
      </c>
      <c r="G142">
        <v>30515945</v>
      </c>
      <c r="H142">
        <v>1</v>
      </c>
      <c r="I142" t="s">
        <v>470</v>
      </c>
      <c r="J142" t="s">
        <v>3</v>
      </c>
      <c r="K142" t="s">
        <v>471</v>
      </c>
      <c r="L142">
        <v>1191</v>
      </c>
      <c r="N142">
        <v>1013</v>
      </c>
      <c r="O142" t="s">
        <v>472</v>
      </c>
      <c r="P142" t="s">
        <v>472</v>
      </c>
      <c r="Q142">
        <v>1</v>
      </c>
      <c r="X142">
        <v>6.18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1</v>
      </c>
      <c r="AF142" t="s">
        <v>3</v>
      </c>
      <c r="AG142">
        <v>6.18</v>
      </c>
      <c r="AH142">
        <v>2</v>
      </c>
      <c r="AI142">
        <v>53287278</v>
      </c>
      <c r="AJ142">
        <v>148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ROW(Source!A131)</f>
        <v>131</v>
      </c>
      <c r="B143">
        <v>53287283</v>
      </c>
      <c r="C143">
        <v>53287281</v>
      </c>
      <c r="D143">
        <v>30515951</v>
      </c>
      <c r="E143">
        <v>30515945</v>
      </c>
      <c r="F143">
        <v>1</v>
      </c>
      <c r="G143">
        <v>30515945</v>
      </c>
      <c r="H143">
        <v>1</v>
      </c>
      <c r="I143" t="s">
        <v>470</v>
      </c>
      <c r="J143" t="s">
        <v>3</v>
      </c>
      <c r="K143" t="s">
        <v>471</v>
      </c>
      <c r="L143">
        <v>1191</v>
      </c>
      <c r="N143">
        <v>1013</v>
      </c>
      <c r="O143" t="s">
        <v>472</v>
      </c>
      <c r="P143" t="s">
        <v>472</v>
      </c>
      <c r="Q143">
        <v>1</v>
      </c>
      <c r="X143">
        <v>7.21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1</v>
      </c>
      <c r="AF143" t="s">
        <v>3</v>
      </c>
      <c r="AG143">
        <v>7.21</v>
      </c>
      <c r="AH143">
        <v>2</v>
      </c>
      <c r="AI143">
        <v>53287282</v>
      </c>
      <c r="AJ143">
        <v>149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ROW(Source!A132)</f>
        <v>132</v>
      </c>
      <c r="B144">
        <v>53287283</v>
      </c>
      <c r="C144">
        <v>53287281</v>
      </c>
      <c r="D144">
        <v>30515951</v>
      </c>
      <c r="E144">
        <v>30515945</v>
      </c>
      <c r="F144">
        <v>1</v>
      </c>
      <c r="G144">
        <v>30515945</v>
      </c>
      <c r="H144">
        <v>1</v>
      </c>
      <c r="I144" t="s">
        <v>470</v>
      </c>
      <c r="J144" t="s">
        <v>3</v>
      </c>
      <c r="K144" t="s">
        <v>471</v>
      </c>
      <c r="L144">
        <v>1191</v>
      </c>
      <c r="N144">
        <v>1013</v>
      </c>
      <c r="O144" t="s">
        <v>472</v>
      </c>
      <c r="P144" t="s">
        <v>472</v>
      </c>
      <c r="Q144">
        <v>1</v>
      </c>
      <c r="X144">
        <v>7.21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1</v>
      </c>
      <c r="AF144" t="s">
        <v>3</v>
      </c>
      <c r="AG144">
        <v>7.21</v>
      </c>
      <c r="AH144">
        <v>2</v>
      </c>
      <c r="AI144">
        <v>53287282</v>
      </c>
      <c r="AJ144">
        <v>150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ROW(Source!A135)</f>
        <v>135</v>
      </c>
      <c r="B145">
        <v>53287287</v>
      </c>
      <c r="C145">
        <v>53287285</v>
      </c>
      <c r="D145">
        <v>30515951</v>
      </c>
      <c r="E145">
        <v>30515945</v>
      </c>
      <c r="F145">
        <v>1</v>
      </c>
      <c r="G145">
        <v>30515945</v>
      </c>
      <c r="H145">
        <v>1</v>
      </c>
      <c r="I145" t="s">
        <v>470</v>
      </c>
      <c r="J145" t="s">
        <v>3</v>
      </c>
      <c r="K145" t="s">
        <v>471</v>
      </c>
      <c r="L145">
        <v>1191</v>
      </c>
      <c r="N145">
        <v>1013</v>
      </c>
      <c r="O145" t="s">
        <v>472</v>
      </c>
      <c r="P145" t="s">
        <v>472</v>
      </c>
      <c r="Q145">
        <v>1</v>
      </c>
      <c r="X145">
        <v>11.9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1</v>
      </c>
      <c r="AF145" t="s">
        <v>3</v>
      </c>
      <c r="AG145">
        <v>11.9</v>
      </c>
      <c r="AH145">
        <v>2</v>
      </c>
      <c r="AI145">
        <v>53287286</v>
      </c>
      <c r="AJ145">
        <v>151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ROW(Source!A136)</f>
        <v>136</v>
      </c>
      <c r="B146">
        <v>53287287</v>
      </c>
      <c r="C146">
        <v>53287285</v>
      </c>
      <c r="D146">
        <v>30515951</v>
      </c>
      <c r="E146">
        <v>30515945</v>
      </c>
      <c r="F146">
        <v>1</v>
      </c>
      <c r="G146">
        <v>30515945</v>
      </c>
      <c r="H146">
        <v>1</v>
      </c>
      <c r="I146" t="s">
        <v>470</v>
      </c>
      <c r="J146" t="s">
        <v>3</v>
      </c>
      <c r="K146" t="s">
        <v>471</v>
      </c>
      <c r="L146">
        <v>1191</v>
      </c>
      <c r="N146">
        <v>1013</v>
      </c>
      <c r="O146" t="s">
        <v>472</v>
      </c>
      <c r="P146" t="s">
        <v>472</v>
      </c>
      <c r="Q146">
        <v>1</v>
      </c>
      <c r="X146">
        <v>11.9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1</v>
      </c>
      <c r="AF146" t="s">
        <v>3</v>
      </c>
      <c r="AG146">
        <v>11.9</v>
      </c>
      <c r="AH146">
        <v>2</v>
      </c>
      <c r="AI146">
        <v>53287286</v>
      </c>
      <c r="AJ146">
        <v>152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ROW(Source!A204)</f>
        <v>204</v>
      </c>
      <c r="B147">
        <v>53287295</v>
      </c>
      <c r="C147">
        <v>53287289</v>
      </c>
      <c r="D147">
        <v>30515951</v>
      </c>
      <c r="E147">
        <v>30515945</v>
      </c>
      <c r="F147">
        <v>1</v>
      </c>
      <c r="G147">
        <v>30515945</v>
      </c>
      <c r="H147">
        <v>1</v>
      </c>
      <c r="I147" t="s">
        <v>470</v>
      </c>
      <c r="J147" t="s">
        <v>3</v>
      </c>
      <c r="K147" t="s">
        <v>471</v>
      </c>
      <c r="L147">
        <v>1191</v>
      </c>
      <c r="N147">
        <v>1013</v>
      </c>
      <c r="O147" t="s">
        <v>472</v>
      </c>
      <c r="P147" t="s">
        <v>472</v>
      </c>
      <c r="Q147">
        <v>1</v>
      </c>
      <c r="X147">
        <v>155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1</v>
      </c>
      <c r="AF147" t="s">
        <v>3</v>
      </c>
      <c r="AG147">
        <v>155</v>
      </c>
      <c r="AH147">
        <v>2</v>
      </c>
      <c r="AI147">
        <v>53287290</v>
      </c>
      <c r="AJ147">
        <v>153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ROW(Source!A204)</f>
        <v>204</v>
      </c>
      <c r="B148">
        <v>53287296</v>
      </c>
      <c r="C148">
        <v>53287289</v>
      </c>
      <c r="D148">
        <v>30595693</v>
      </c>
      <c r="E148">
        <v>1</v>
      </c>
      <c r="F148">
        <v>1</v>
      </c>
      <c r="G148">
        <v>30515945</v>
      </c>
      <c r="H148">
        <v>2</v>
      </c>
      <c r="I148" t="s">
        <v>473</v>
      </c>
      <c r="J148" t="s">
        <v>474</v>
      </c>
      <c r="K148" t="s">
        <v>475</v>
      </c>
      <c r="L148">
        <v>1367</v>
      </c>
      <c r="N148">
        <v>1011</v>
      </c>
      <c r="O148" t="s">
        <v>476</v>
      </c>
      <c r="P148" t="s">
        <v>476</v>
      </c>
      <c r="Q148">
        <v>1</v>
      </c>
      <c r="X148">
        <v>37.5</v>
      </c>
      <c r="Y148">
        <v>0</v>
      </c>
      <c r="Z148">
        <v>60.77</v>
      </c>
      <c r="AA148">
        <v>18.48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37.5</v>
      </c>
      <c r="AH148">
        <v>2</v>
      </c>
      <c r="AI148">
        <v>53287291</v>
      </c>
      <c r="AJ148">
        <v>154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ROW(Source!A204)</f>
        <v>204</v>
      </c>
      <c r="B149">
        <v>53287297</v>
      </c>
      <c r="C149">
        <v>53287289</v>
      </c>
      <c r="D149">
        <v>30596152</v>
      </c>
      <c r="E149">
        <v>1</v>
      </c>
      <c r="F149">
        <v>1</v>
      </c>
      <c r="G149">
        <v>30515945</v>
      </c>
      <c r="H149">
        <v>2</v>
      </c>
      <c r="I149" t="s">
        <v>477</v>
      </c>
      <c r="J149" t="s">
        <v>478</v>
      </c>
      <c r="K149" t="s">
        <v>479</v>
      </c>
      <c r="L149">
        <v>1367</v>
      </c>
      <c r="N149">
        <v>1011</v>
      </c>
      <c r="O149" t="s">
        <v>476</v>
      </c>
      <c r="P149" t="s">
        <v>476</v>
      </c>
      <c r="Q149">
        <v>1</v>
      </c>
      <c r="X149">
        <v>75</v>
      </c>
      <c r="Y149">
        <v>0</v>
      </c>
      <c r="Z149">
        <v>3.16</v>
      </c>
      <c r="AA149">
        <v>0.04</v>
      </c>
      <c r="AB149">
        <v>0</v>
      </c>
      <c r="AC149">
        <v>0</v>
      </c>
      <c r="AD149">
        <v>1</v>
      </c>
      <c r="AE149">
        <v>0</v>
      </c>
      <c r="AF149" t="s">
        <v>3</v>
      </c>
      <c r="AG149">
        <v>75</v>
      </c>
      <c r="AH149">
        <v>2</v>
      </c>
      <c r="AI149">
        <v>53287292</v>
      </c>
      <c r="AJ149">
        <v>155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ROW(Source!A204)</f>
        <v>204</v>
      </c>
      <c r="B150">
        <v>53287298</v>
      </c>
      <c r="C150">
        <v>53287289</v>
      </c>
      <c r="D150">
        <v>30595528</v>
      </c>
      <c r="E150">
        <v>1</v>
      </c>
      <c r="F150">
        <v>1</v>
      </c>
      <c r="G150">
        <v>30515945</v>
      </c>
      <c r="H150">
        <v>2</v>
      </c>
      <c r="I150" t="s">
        <v>480</v>
      </c>
      <c r="J150" t="s">
        <v>481</v>
      </c>
      <c r="K150" t="s">
        <v>482</v>
      </c>
      <c r="L150">
        <v>1367</v>
      </c>
      <c r="N150">
        <v>1011</v>
      </c>
      <c r="O150" t="s">
        <v>476</v>
      </c>
      <c r="P150" t="s">
        <v>476</v>
      </c>
      <c r="Q150">
        <v>1</v>
      </c>
      <c r="X150">
        <v>1.55</v>
      </c>
      <c r="Y150">
        <v>0</v>
      </c>
      <c r="Z150">
        <v>125.13</v>
      </c>
      <c r="AA150">
        <v>24.74</v>
      </c>
      <c r="AB150">
        <v>0</v>
      </c>
      <c r="AC150">
        <v>0</v>
      </c>
      <c r="AD150">
        <v>1</v>
      </c>
      <c r="AE150">
        <v>0</v>
      </c>
      <c r="AF150" t="s">
        <v>3</v>
      </c>
      <c r="AG150">
        <v>1.55</v>
      </c>
      <c r="AH150">
        <v>2</v>
      </c>
      <c r="AI150">
        <v>53287293</v>
      </c>
      <c r="AJ150">
        <v>156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ROW(Source!A204)</f>
        <v>204</v>
      </c>
      <c r="B151">
        <v>53287299</v>
      </c>
      <c r="C151">
        <v>53287289</v>
      </c>
      <c r="D151">
        <v>30516999</v>
      </c>
      <c r="E151">
        <v>30515945</v>
      </c>
      <c r="F151">
        <v>1</v>
      </c>
      <c r="G151">
        <v>30515945</v>
      </c>
      <c r="H151">
        <v>2</v>
      </c>
      <c r="I151" t="s">
        <v>483</v>
      </c>
      <c r="J151" t="s">
        <v>3</v>
      </c>
      <c r="K151" t="s">
        <v>484</v>
      </c>
      <c r="L151">
        <v>1344</v>
      </c>
      <c r="N151">
        <v>1008</v>
      </c>
      <c r="O151" t="s">
        <v>485</v>
      </c>
      <c r="P151" t="s">
        <v>485</v>
      </c>
      <c r="Q151">
        <v>1</v>
      </c>
      <c r="X151">
        <v>3.72</v>
      </c>
      <c r="Y151">
        <v>0</v>
      </c>
      <c r="Z151">
        <v>1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3</v>
      </c>
      <c r="AG151">
        <v>3.72</v>
      </c>
      <c r="AH151">
        <v>2</v>
      </c>
      <c r="AI151">
        <v>53287294</v>
      </c>
      <c r="AJ151">
        <v>157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ROW(Source!A205)</f>
        <v>205</v>
      </c>
      <c r="B152">
        <v>53287295</v>
      </c>
      <c r="C152">
        <v>53287289</v>
      </c>
      <c r="D152">
        <v>30515951</v>
      </c>
      <c r="E152">
        <v>30515945</v>
      </c>
      <c r="F152">
        <v>1</v>
      </c>
      <c r="G152">
        <v>30515945</v>
      </c>
      <c r="H152">
        <v>1</v>
      </c>
      <c r="I152" t="s">
        <v>470</v>
      </c>
      <c r="J152" t="s">
        <v>3</v>
      </c>
      <c r="K152" t="s">
        <v>471</v>
      </c>
      <c r="L152">
        <v>1191</v>
      </c>
      <c r="N152">
        <v>1013</v>
      </c>
      <c r="O152" t="s">
        <v>472</v>
      </c>
      <c r="P152" t="s">
        <v>472</v>
      </c>
      <c r="Q152">
        <v>1</v>
      </c>
      <c r="X152">
        <v>155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1</v>
      </c>
      <c r="AF152" t="s">
        <v>3</v>
      </c>
      <c r="AG152">
        <v>155</v>
      </c>
      <c r="AH152">
        <v>2</v>
      </c>
      <c r="AI152">
        <v>53287290</v>
      </c>
      <c r="AJ152">
        <v>158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ROW(Source!A205)</f>
        <v>205</v>
      </c>
      <c r="B153">
        <v>53287296</v>
      </c>
      <c r="C153">
        <v>53287289</v>
      </c>
      <c r="D153">
        <v>30595693</v>
      </c>
      <c r="E153">
        <v>1</v>
      </c>
      <c r="F153">
        <v>1</v>
      </c>
      <c r="G153">
        <v>30515945</v>
      </c>
      <c r="H153">
        <v>2</v>
      </c>
      <c r="I153" t="s">
        <v>473</v>
      </c>
      <c r="J153" t="s">
        <v>474</v>
      </c>
      <c r="K153" t="s">
        <v>475</v>
      </c>
      <c r="L153">
        <v>1367</v>
      </c>
      <c r="N153">
        <v>1011</v>
      </c>
      <c r="O153" t="s">
        <v>476</v>
      </c>
      <c r="P153" t="s">
        <v>476</v>
      </c>
      <c r="Q153">
        <v>1</v>
      </c>
      <c r="X153">
        <v>37.5</v>
      </c>
      <c r="Y153">
        <v>0</v>
      </c>
      <c r="Z153">
        <v>60.77</v>
      </c>
      <c r="AA153">
        <v>18.48</v>
      </c>
      <c r="AB153">
        <v>0</v>
      </c>
      <c r="AC153">
        <v>0</v>
      </c>
      <c r="AD153">
        <v>1</v>
      </c>
      <c r="AE153">
        <v>0</v>
      </c>
      <c r="AF153" t="s">
        <v>3</v>
      </c>
      <c r="AG153">
        <v>37.5</v>
      </c>
      <c r="AH153">
        <v>2</v>
      </c>
      <c r="AI153">
        <v>53287291</v>
      </c>
      <c r="AJ153">
        <v>159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ROW(Source!A205)</f>
        <v>205</v>
      </c>
      <c r="B154">
        <v>53287297</v>
      </c>
      <c r="C154">
        <v>53287289</v>
      </c>
      <c r="D154">
        <v>30596152</v>
      </c>
      <c r="E154">
        <v>1</v>
      </c>
      <c r="F154">
        <v>1</v>
      </c>
      <c r="G154">
        <v>30515945</v>
      </c>
      <c r="H154">
        <v>2</v>
      </c>
      <c r="I154" t="s">
        <v>477</v>
      </c>
      <c r="J154" t="s">
        <v>478</v>
      </c>
      <c r="K154" t="s">
        <v>479</v>
      </c>
      <c r="L154">
        <v>1367</v>
      </c>
      <c r="N154">
        <v>1011</v>
      </c>
      <c r="O154" t="s">
        <v>476</v>
      </c>
      <c r="P154" t="s">
        <v>476</v>
      </c>
      <c r="Q154">
        <v>1</v>
      </c>
      <c r="X154">
        <v>75</v>
      </c>
      <c r="Y154">
        <v>0</v>
      </c>
      <c r="Z154">
        <v>3.16</v>
      </c>
      <c r="AA154">
        <v>0.04</v>
      </c>
      <c r="AB154">
        <v>0</v>
      </c>
      <c r="AC154">
        <v>0</v>
      </c>
      <c r="AD154">
        <v>1</v>
      </c>
      <c r="AE154">
        <v>0</v>
      </c>
      <c r="AF154" t="s">
        <v>3</v>
      </c>
      <c r="AG154">
        <v>75</v>
      </c>
      <c r="AH154">
        <v>2</v>
      </c>
      <c r="AI154">
        <v>53287292</v>
      </c>
      <c r="AJ154">
        <v>160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ROW(Source!A205)</f>
        <v>205</v>
      </c>
      <c r="B155">
        <v>53287298</v>
      </c>
      <c r="C155">
        <v>53287289</v>
      </c>
      <c r="D155">
        <v>30595528</v>
      </c>
      <c r="E155">
        <v>1</v>
      </c>
      <c r="F155">
        <v>1</v>
      </c>
      <c r="G155">
        <v>30515945</v>
      </c>
      <c r="H155">
        <v>2</v>
      </c>
      <c r="I155" t="s">
        <v>480</v>
      </c>
      <c r="J155" t="s">
        <v>481</v>
      </c>
      <c r="K155" t="s">
        <v>482</v>
      </c>
      <c r="L155">
        <v>1367</v>
      </c>
      <c r="N155">
        <v>1011</v>
      </c>
      <c r="O155" t="s">
        <v>476</v>
      </c>
      <c r="P155" t="s">
        <v>476</v>
      </c>
      <c r="Q155">
        <v>1</v>
      </c>
      <c r="X155">
        <v>1.55</v>
      </c>
      <c r="Y155">
        <v>0</v>
      </c>
      <c r="Z155">
        <v>125.13</v>
      </c>
      <c r="AA155">
        <v>24.74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1.55</v>
      </c>
      <c r="AH155">
        <v>2</v>
      </c>
      <c r="AI155">
        <v>53287293</v>
      </c>
      <c r="AJ155">
        <v>161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ROW(Source!A205)</f>
        <v>205</v>
      </c>
      <c r="B156">
        <v>53287299</v>
      </c>
      <c r="C156">
        <v>53287289</v>
      </c>
      <c r="D156">
        <v>30516999</v>
      </c>
      <c r="E156">
        <v>30515945</v>
      </c>
      <c r="F156">
        <v>1</v>
      </c>
      <c r="G156">
        <v>30515945</v>
      </c>
      <c r="H156">
        <v>2</v>
      </c>
      <c r="I156" t="s">
        <v>483</v>
      </c>
      <c r="J156" t="s">
        <v>3</v>
      </c>
      <c r="K156" t="s">
        <v>484</v>
      </c>
      <c r="L156">
        <v>1344</v>
      </c>
      <c r="N156">
        <v>1008</v>
      </c>
      <c r="O156" t="s">
        <v>485</v>
      </c>
      <c r="P156" t="s">
        <v>485</v>
      </c>
      <c r="Q156">
        <v>1</v>
      </c>
      <c r="X156">
        <v>3.72</v>
      </c>
      <c r="Y156">
        <v>0</v>
      </c>
      <c r="Z156">
        <v>1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3.72</v>
      </c>
      <c r="AH156">
        <v>2</v>
      </c>
      <c r="AI156">
        <v>53287294</v>
      </c>
      <c r="AJ156">
        <v>162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ROW(Source!A206)</f>
        <v>206</v>
      </c>
      <c r="B157">
        <v>53287305</v>
      </c>
      <c r="C157">
        <v>53287300</v>
      </c>
      <c r="D157">
        <v>30515951</v>
      </c>
      <c r="E157">
        <v>30515945</v>
      </c>
      <c r="F157">
        <v>1</v>
      </c>
      <c r="G157">
        <v>30515945</v>
      </c>
      <c r="H157">
        <v>1</v>
      </c>
      <c r="I157" t="s">
        <v>470</v>
      </c>
      <c r="J157" t="s">
        <v>3</v>
      </c>
      <c r="K157" t="s">
        <v>471</v>
      </c>
      <c r="L157">
        <v>1191</v>
      </c>
      <c r="N157">
        <v>1013</v>
      </c>
      <c r="O157" t="s">
        <v>472</v>
      </c>
      <c r="P157" t="s">
        <v>472</v>
      </c>
      <c r="Q157">
        <v>1</v>
      </c>
      <c r="X157">
        <v>49.5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1</v>
      </c>
      <c r="AF157" t="s">
        <v>3</v>
      </c>
      <c r="AG157">
        <v>49.5</v>
      </c>
      <c r="AH157">
        <v>2</v>
      </c>
      <c r="AI157">
        <v>53287301</v>
      </c>
      <c r="AJ157">
        <v>163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ROW(Source!A206)</f>
        <v>206</v>
      </c>
      <c r="B158">
        <v>53287306</v>
      </c>
      <c r="C158">
        <v>53287300</v>
      </c>
      <c r="D158">
        <v>30595253</v>
      </c>
      <c r="E158">
        <v>1</v>
      </c>
      <c r="F158">
        <v>1</v>
      </c>
      <c r="G158">
        <v>30515945</v>
      </c>
      <c r="H158">
        <v>2</v>
      </c>
      <c r="I158" t="s">
        <v>486</v>
      </c>
      <c r="J158" t="s">
        <v>487</v>
      </c>
      <c r="K158" t="s">
        <v>488</v>
      </c>
      <c r="L158">
        <v>1367</v>
      </c>
      <c r="N158">
        <v>1011</v>
      </c>
      <c r="O158" t="s">
        <v>476</v>
      </c>
      <c r="P158" t="s">
        <v>476</v>
      </c>
      <c r="Q158">
        <v>1</v>
      </c>
      <c r="X158">
        <v>2.87</v>
      </c>
      <c r="Y158">
        <v>0</v>
      </c>
      <c r="Z158">
        <v>95.06</v>
      </c>
      <c r="AA158">
        <v>22.22</v>
      </c>
      <c r="AB158">
        <v>0</v>
      </c>
      <c r="AC158">
        <v>0</v>
      </c>
      <c r="AD158">
        <v>1</v>
      </c>
      <c r="AE158">
        <v>0</v>
      </c>
      <c r="AF158" t="s">
        <v>3</v>
      </c>
      <c r="AG158">
        <v>2.87</v>
      </c>
      <c r="AH158">
        <v>2</v>
      </c>
      <c r="AI158">
        <v>53287302</v>
      </c>
      <c r="AJ158">
        <v>164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ROW(Source!A206)</f>
        <v>206</v>
      </c>
      <c r="B159">
        <v>53287307</v>
      </c>
      <c r="C159">
        <v>53287300</v>
      </c>
      <c r="D159">
        <v>30595230</v>
      </c>
      <c r="E159">
        <v>1</v>
      </c>
      <c r="F159">
        <v>1</v>
      </c>
      <c r="G159">
        <v>30515945</v>
      </c>
      <c r="H159">
        <v>2</v>
      </c>
      <c r="I159" t="s">
        <v>489</v>
      </c>
      <c r="J159" t="s">
        <v>490</v>
      </c>
      <c r="K159" t="s">
        <v>491</v>
      </c>
      <c r="L159">
        <v>1367</v>
      </c>
      <c r="N159">
        <v>1011</v>
      </c>
      <c r="O159" t="s">
        <v>476</v>
      </c>
      <c r="P159" t="s">
        <v>476</v>
      </c>
      <c r="Q159">
        <v>1</v>
      </c>
      <c r="X159">
        <v>7.86</v>
      </c>
      <c r="Y159">
        <v>0</v>
      </c>
      <c r="Z159">
        <v>164.9</v>
      </c>
      <c r="AA159">
        <v>27.47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7.86</v>
      </c>
      <c r="AH159">
        <v>2</v>
      </c>
      <c r="AI159">
        <v>53287303</v>
      </c>
      <c r="AJ159">
        <v>165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ROW(Source!A206)</f>
        <v>206</v>
      </c>
      <c r="B160">
        <v>53287308</v>
      </c>
      <c r="C160">
        <v>53287300</v>
      </c>
      <c r="D160">
        <v>30516999</v>
      </c>
      <c r="E160">
        <v>30515945</v>
      </c>
      <c r="F160">
        <v>1</v>
      </c>
      <c r="G160">
        <v>30515945</v>
      </c>
      <c r="H160">
        <v>2</v>
      </c>
      <c r="I160" t="s">
        <v>483</v>
      </c>
      <c r="J160" t="s">
        <v>3</v>
      </c>
      <c r="K160" t="s">
        <v>484</v>
      </c>
      <c r="L160">
        <v>1344</v>
      </c>
      <c r="N160">
        <v>1008</v>
      </c>
      <c r="O160" t="s">
        <v>485</v>
      </c>
      <c r="P160" t="s">
        <v>485</v>
      </c>
      <c r="Q160">
        <v>1</v>
      </c>
      <c r="X160">
        <v>5.21</v>
      </c>
      <c r="Y160">
        <v>0</v>
      </c>
      <c r="Z160">
        <v>1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5.21</v>
      </c>
      <c r="AH160">
        <v>2</v>
      </c>
      <c r="AI160">
        <v>53287304</v>
      </c>
      <c r="AJ160">
        <v>166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ROW(Source!A207)</f>
        <v>207</v>
      </c>
      <c r="B161">
        <v>53287305</v>
      </c>
      <c r="C161">
        <v>53287300</v>
      </c>
      <c r="D161">
        <v>30515951</v>
      </c>
      <c r="E161">
        <v>30515945</v>
      </c>
      <c r="F161">
        <v>1</v>
      </c>
      <c r="G161">
        <v>30515945</v>
      </c>
      <c r="H161">
        <v>1</v>
      </c>
      <c r="I161" t="s">
        <v>470</v>
      </c>
      <c r="J161" t="s">
        <v>3</v>
      </c>
      <c r="K161" t="s">
        <v>471</v>
      </c>
      <c r="L161">
        <v>1191</v>
      </c>
      <c r="N161">
        <v>1013</v>
      </c>
      <c r="O161" t="s">
        <v>472</v>
      </c>
      <c r="P161" t="s">
        <v>472</v>
      </c>
      <c r="Q161">
        <v>1</v>
      </c>
      <c r="X161">
        <v>49.5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1</v>
      </c>
      <c r="AF161" t="s">
        <v>3</v>
      </c>
      <c r="AG161">
        <v>49.5</v>
      </c>
      <c r="AH161">
        <v>2</v>
      </c>
      <c r="AI161">
        <v>53287301</v>
      </c>
      <c r="AJ161">
        <v>167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ROW(Source!A207)</f>
        <v>207</v>
      </c>
      <c r="B162">
        <v>53287306</v>
      </c>
      <c r="C162">
        <v>53287300</v>
      </c>
      <c r="D162">
        <v>30595253</v>
      </c>
      <c r="E162">
        <v>1</v>
      </c>
      <c r="F162">
        <v>1</v>
      </c>
      <c r="G162">
        <v>30515945</v>
      </c>
      <c r="H162">
        <v>2</v>
      </c>
      <c r="I162" t="s">
        <v>486</v>
      </c>
      <c r="J162" t="s">
        <v>487</v>
      </c>
      <c r="K162" t="s">
        <v>488</v>
      </c>
      <c r="L162">
        <v>1367</v>
      </c>
      <c r="N162">
        <v>1011</v>
      </c>
      <c r="O162" t="s">
        <v>476</v>
      </c>
      <c r="P162" t="s">
        <v>476</v>
      </c>
      <c r="Q162">
        <v>1</v>
      </c>
      <c r="X162">
        <v>2.87</v>
      </c>
      <c r="Y162">
        <v>0</v>
      </c>
      <c r="Z162">
        <v>95.06</v>
      </c>
      <c r="AA162">
        <v>22.22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2.87</v>
      </c>
      <c r="AH162">
        <v>2</v>
      </c>
      <c r="AI162">
        <v>53287302</v>
      </c>
      <c r="AJ162">
        <v>168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ROW(Source!A207)</f>
        <v>207</v>
      </c>
      <c r="B163">
        <v>53287307</v>
      </c>
      <c r="C163">
        <v>53287300</v>
      </c>
      <c r="D163">
        <v>30595230</v>
      </c>
      <c r="E163">
        <v>1</v>
      </c>
      <c r="F163">
        <v>1</v>
      </c>
      <c r="G163">
        <v>30515945</v>
      </c>
      <c r="H163">
        <v>2</v>
      </c>
      <c r="I163" t="s">
        <v>489</v>
      </c>
      <c r="J163" t="s">
        <v>490</v>
      </c>
      <c r="K163" t="s">
        <v>491</v>
      </c>
      <c r="L163">
        <v>1367</v>
      </c>
      <c r="N163">
        <v>1011</v>
      </c>
      <c r="O163" t="s">
        <v>476</v>
      </c>
      <c r="P163" t="s">
        <v>476</v>
      </c>
      <c r="Q163">
        <v>1</v>
      </c>
      <c r="X163">
        <v>7.86</v>
      </c>
      <c r="Y163">
        <v>0</v>
      </c>
      <c r="Z163">
        <v>164.9</v>
      </c>
      <c r="AA163">
        <v>27.47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7.86</v>
      </c>
      <c r="AH163">
        <v>2</v>
      </c>
      <c r="AI163">
        <v>53287303</v>
      </c>
      <c r="AJ163">
        <v>169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ROW(Source!A207)</f>
        <v>207</v>
      </c>
      <c r="B164">
        <v>53287308</v>
      </c>
      <c r="C164">
        <v>53287300</v>
      </c>
      <c r="D164">
        <v>30516999</v>
      </c>
      <c r="E164">
        <v>30515945</v>
      </c>
      <c r="F164">
        <v>1</v>
      </c>
      <c r="G164">
        <v>30515945</v>
      </c>
      <c r="H164">
        <v>2</v>
      </c>
      <c r="I164" t="s">
        <v>483</v>
      </c>
      <c r="J164" t="s">
        <v>3</v>
      </c>
      <c r="K164" t="s">
        <v>484</v>
      </c>
      <c r="L164">
        <v>1344</v>
      </c>
      <c r="N164">
        <v>1008</v>
      </c>
      <c r="O164" t="s">
        <v>485</v>
      </c>
      <c r="P164" t="s">
        <v>485</v>
      </c>
      <c r="Q164">
        <v>1</v>
      </c>
      <c r="X164">
        <v>5.21</v>
      </c>
      <c r="Y164">
        <v>0</v>
      </c>
      <c r="Z164">
        <v>1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5.21</v>
      </c>
      <c r="AH164">
        <v>2</v>
      </c>
      <c r="AI164">
        <v>53287304</v>
      </c>
      <c r="AJ164">
        <v>170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ROW(Source!A208)</f>
        <v>208</v>
      </c>
      <c r="B165">
        <v>53287314</v>
      </c>
      <c r="C165">
        <v>53287309</v>
      </c>
      <c r="D165">
        <v>30515951</v>
      </c>
      <c r="E165">
        <v>30515945</v>
      </c>
      <c r="F165">
        <v>1</v>
      </c>
      <c r="G165">
        <v>30515945</v>
      </c>
      <c r="H165">
        <v>1</v>
      </c>
      <c r="I165" t="s">
        <v>470</v>
      </c>
      <c r="J165" t="s">
        <v>3</v>
      </c>
      <c r="K165" t="s">
        <v>471</v>
      </c>
      <c r="L165">
        <v>1191</v>
      </c>
      <c r="N165">
        <v>1013</v>
      </c>
      <c r="O165" t="s">
        <v>472</v>
      </c>
      <c r="P165" t="s">
        <v>472</v>
      </c>
      <c r="Q165">
        <v>1</v>
      </c>
      <c r="X165">
        <v>11.7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1</v>
      </c>
      <c r="AF165" t="s">
        <v>3</v>
      </c>
      <c r="AG165">
        <v>11.7</v>
      </c>
      <c r="AH165">
        <v>2</v>
      </c>
      <c r="AI165">
        <v>53287310</v>
      </c>
      <c r="AJ165">
        <v>171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ROW(Source!A208)</f>
        <v>208</v>
      </c>
      <c r="B166">
        <v>53287315</v>
      </c>
      <c r="C166">
        <v>53287309</v>
      </c>
      <c r="D166">
        <v>30595274</v>
      </c>
      <c r="E166">
        <v>1</v>
      </c>
      <c r="F166">
        <v>1</v>
      </c>
      <c r="G166">
        <v>30515945</v>
      </c>
      <c r="H166">
        <v>2</v>
      </c>
      <c r="I166" t="s">
        <v>492</v>
      </c>
      <c r="J166" t="s">
        <v>493</v>
      </c>
      <c r="K166" t="s">
        <v>494</v>
      </c>
      <c r="L166">
        <v>1367</v>
      </c>
      <c r="N166">
        <v>1011</v>
      </c>
      <c r="O166" t="s">
        <v>476</v>
      </c>
      <c r="P166" t="s">
        <v>476</v>
      </c>
      <c r="Q166">
        <v>1</v>
      </c>
      <c r="X166">
        <v>1.26</v>
      </c>
      <c r="Y166">
        <v>0</v>
      </c>
      <c r="Z166">
        <v>116.89</v>
      </c>
      <c r="AA166">
        <v>23.41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1.26</v>
      </c>
      <c r="AH166">
        <v>2</v>
      </c>
      <c r="AI166">
        <v>53287311</v>
      </c>
      <c r="AJ166">
        <v>172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ROW(Source!A208)</f>
        <v>208</v>
      </c>
      <c r="B167">
        <v>53287316</v>
      </c>
      <c r="C167">
        <v>53287309</v>
      </c>
      <c r="D167">
        <v>30595528</v>
      </c>
      <c r="E167">
        <v>1</v>
      </c>
      <c r="F167">
        <v>1</v>
      </c>
      <c r="G167">
        <v>30515945</v>
      </c>
      <c r="H167">
        <v>2</v>
      </c>
      <c r="I167" t="s">
        <v>480</v>
      </c>
      <c r="J167" t="s">
        <v>481</v>
      </c>
      <c r="K167" t="s">
        <v>482</v>
      </c>
      <c r="L167">
        <v>1367</v>
      </c>
      <c r="N167">
        <v>1011</v>
      </c>
      <c r="O167" t="s">
        <v>476</v>
      </c>
      <c r="P167" t="s">
        <v>476</v>
      </c>
      <c r="Q167">
        <v>1</v>
      </c>
      <c r="X167">
        <v>1.7</v>
      </c>
      <c r="Y167">
        <v>0</v>
      </c>
      <c r="Z167">
        <v>125.13</v>
      </c>
      <c r="AA167">
        <v>24.74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1.7</v>
      </c>
      <c r="AH167">
        <v>2</v>
      </c>
      <c r="AI167">
        <v>53287312</v>
      </c>
      <c r="AJ167">
        <v>173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ROW(Source!A208)</f>
        <v>208</v>
      </c>
      <c r="B168">
        <v>53287317</v>
      </c>
      <c r="C168">
        <v>53287309</v>
      </c>
      <c r="D168">
        <v>30516999</v>
      </c>
      <c r="E168">
        <v>30515945</v>
      </c>
      <c r="F168">
        <v>1</v>
      </c>
      <c r="G168">
        <v>30515945</v>
      </c>
      <c r="H168">
        <v>2</v>
      </c>
      <c r="I168" t="s">
        <v>483</v>
      </c>
      <c r="J168" t="s">
        <v>3</v>
      </c>
      <c r="K168" t="s">
        <v>484</v>
      </c>
      <c r="L168">
        <v>1344</v>
      </c>
      <c r="N168">
        <v>1008</v>
      </c>
      <c r="O168" t="s">
        <v>485</v>
      </c>
      <c r="P168" t="s">
        <v>485</v>
      </c>
      <c r="Q168">
        <v>1</v>
      </c>
      <c r="X168">
        <v>42.43</v>
      </c>
      <c r="Y168">
        <v>0</v>
      </c>
      <c r="Z168">
        <v>1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42.43</v>
      </c>
      <c r="AH168">
        <v>2</v>
      </c>
      <c r="AI168">
        <v>53287313</v>
      </c>
      <c r="AJ168">
        <v>174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ROW(Source!A209)</f>
        <v>209</v>
      </c>
      <c r="B169">
        <v>53287314</v>
      </c>
      <c r="C169">
        <v>53287309</v>
      </c>
      <c r="D169">
        <v>30515951</v>
      </c>
      <c r="E169">
        <v>30515945</v>
      </c>
      <c r="F169">
        <v>1</v>
      </c>
      <c r="G169">
        <v>30515945</v>
      </c>
      <c r="H169">
        <v>1</v>
      </c>
      <c r="I169" t="s">
        <v>470</v>
      </c>
      <c r="J169" t="s">
        <v>3</v>
      </c>
      <c r="K169" t="s">
        <v>471</v>
      </c>
      <c r="L169">
        <v>1191</v>
      </c>
      <c r="N169">
        <v>1013</v>
      </c>
      <c r="O169" t="s">
        <v>472</v>
      </c>
      <c r="P169" t="s">
        <v>472</v>
      </c>
      <c r="Q169">
        <v>1</v>
      </c>
      <c r="X169">
        <v>11.7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1</v>
      </c>
      <c r="AF169" t="s">
        <v>3</v>
      </c>
      <c r="AG169">
        <v>11.7</v>
      </c>
      <c r="AH169">
        <v>2</v>
      </c>
      <c r="AI169">
        <v>53287310</v>
      </c>
      <c r="AJ169">
        <v>175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ROW(Source!A209)</f>
        <v>209</v>
      </c>
      <c r="B170">
        <v>53287315</v>
      </c>
      <c r="C170">
        <v>53287309</v>
      </c>
      <c r="D170">
        <v>30595274</v>
      </c>
      <c r="E170">
        <v>1</v>
      </c>
      <c r="F170">
        <v>1</v>
      </c>
      <c r="G170">
        <v>30515945</v>
      </c>
      <c r="H170">
        <v>2</v>
      </c>
      <c r="I170" t="s">
        <v>492</v>
      </c>
      <c r="J170" t="s">
        <v>493</v>
      </c>
      <c r="K170" t="s">
        <v>494</v>
      </c>
      <c r="L170">
        <v>1367</v>
      </c>
      <c r="N170">
        <v>1011</v>
      </c>
      <c r="O170" t="s">
        <v>476</v>
      </c>
      <c r="P170" t="s">
        <v>476</v>
      </c>
      <c r="Q170">
        <v>1</v>
      </c>
      <c r="X170">
        <v>1.26</v>
      </c>
      <c r="Y170">
        <v>0</v>
      </c>
      <c r="Z170">
        <v>116.89</v>
      </c>
      <c r="AA170">
        <v>23.41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1.26</v>
      </c>
      <c r="AH170">
        <v>2</v>
      </c>
      <c r="AI170">
        <v>53287311</v>
      </c>
      <c r="AJ170">
        <v>176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ROW(Source!A209)</f>
        <v>209</v>
      </c>
      <c r="B171">
        <v>53287316</v>
      </c>
      <c r="C171">
        <v>53287309</v>
      </c>
      <c r="D171">
        <v>30595528</v>
      </c>
      <c r="E171">
        <v>1</v>
      </c>
      <c r="F171">
        <v>1</v>
      </c>
      <c r="G171">
        <v>30515945</v>
      </c>
      <c r="H171">
        <v>2</v>
      </c>
      <c r="I171" t="s">
        <v>480</v>
      </c>
      <c r="J171" t="s">
        <v>481</v>
      </c>
      <c r="K171" t="s">
        <v>482</v>
      </c>
      <c r="L171">
        <v>1367</v>
      </c>
      <c r="N171">
        <v>1011</v>
      </c>
      <c r="O171" t="s">
        <v>476</v>
      </c>
      <c r="P171" t="s">
        <v>476</v>
      </c>
      <c r="Q171">
        <v>1</v>
      </c>
      <c r="X171">
        <v>1.7</v>
      </c>
      <c r="Y171">
        <v>0</v>
      </c>
      <c r="Z171">
        <v>125.13</v>
      </c>
      <c r="AA171">
        <v>24.74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1.7</v>
      </c>
      <c r="AH171">
        <v>2</v>
      </c>
      <c r="AI171">
        <v>53287312</v>
      </c>
      <c r="AJ171">
        <v>177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ROW(Source!A209)</f>
        <v>209</v>
      </c>
      <c r="B172">
        <v>53287317</v>
      </c>
      <c r="C172">
        <v>53287309</v>
      </c>
      <c r="D172">
        <v>30516999</v>
      </c>
      <c r="E172">
        <v>30515945</v>
      </c>
      <c r="F172">
        <v>1</v>
      </c>
      <c r="G172">
        <v>30515945</v>
      </c>
      <c r="H172">
        <v>2</v>
      </c>
      <c r="I172" t="s">
        <v>483</v>
      </c>
      <c r="J172" t="s">
        <v>3</v>
      </c>
      <c r="K172" t="s">
        <v>484</v>
      </c>
      <c r="L172">
        <v>1344</v>
      </c>
      <c r="N172">
        <v>1008</v>
      </c>
      <c r="O172" t="s">
        <v>485</v>
      </c>
      <c r="P172" t="s">
        <v>485</v>
      </c>
      <c r="Q172">
        <v>1</v>
      </c>
      <c r="X172">
        <v>42.43</v>
      </c>
      <c r="Y172">
        <v>0</v>
      </c>
      <c r="Z172">
        <v>1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42.43</v>
      </c>
      <c r="AH172">
        <v>2</v>
      </c>
      <c r="AI172">
        <v>53287313</v>
      </c>
      <c r="AJ172">
        <v>178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ROW(Source!A210)</f>
        <v>210</v>
      </c>
      <c r="B173">
        <v>53287320</v>
      </c>
      <c r="C173">
        <v>53287318</v>
      </c>
      <c r="D173">
        <v>30516999</v>
      </c>
      <c r="E173">
        <v>30515945</v>
      </c>
      <c r="F173">
        <v>1</v>
      </c>
      <c r="G173">
        <v>30515945</v>
      </c>
      <c r="H173">
        <v>2</v>
      </c>
      <c r="I173" t="s">
        <v>483</v>
      </c>
      <c r="J173" t="s">
        <v>3</v>
      </c>
      <c r="K173" t="s">
        <v>484</v>
      </c>
      <c r="L173">
        <v>1344</v>
      </c>
      <c r="N173">
        <v>1008</v>
      </c>
      <c r="O173" t="s">
        <v>485</v>
      </c>
      <c r="P173" t="s">
        <v>485</v>
      </c>
      <c r="Q173">
        <v>1</v>
      </c>
      <c r="X173">
        <v>8.86</v>
      </c>
      <c r="Y173">
        <v>0</v>
      </c>
      <c r="Z173">
        <v>1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3</v>
      </c>
      <c r="AG173">
        <v>8.86</v>
      </c>
      <c r="AH173">
        <v>2</v>
      </c>
      <c r="AI173">
        <v>53287319</v>
      </c>
      <c r="AJ173">
        <v>179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ROW(Source!A211)</f>
        <v>211</v>
      </c>
      <c r="B174">
        <v>53287320</v>
      </c>
      <c r="C174">
        <v>53287318</v>
      </c>
      <c r="D174">
        <v>30516999</v>
      </c>
      <c r="E174">
        <v>30515945</v>
      </c>
      <c r="F174">
        <v>1</v>
      </c>
      <c r="G174">
        <v>30515945</v>
      </c>
      <c r="H174">
        <v>2</v>
      </c>
      <c r="I174" t="s">
        <v>483</v>
      </c>
      <c r="J174" t="s">
        <v>3</v>
      </c>
      <c r="K174" t="s">
        <v>484</v>
      </c>
      <c r="L174">
        <v>1344</v>
      </c>
      <c r="N174">
        <v>1008</v>
      </c>
      <c r="O174" t="s">
        <v>485</v>
      </c>
      <c r="P174" t="s">
        <v>485</v>
      </c>
      <c r="Q174">
        <v>1</v>
      </c>
      <c r="X174">
        <v>8.86</v>
      </c>
      <c r="Y174">
        <v>0</v>
      </c>
      <c r="Z174">
        <v>1</v>
      </c>
      <c r="AA174">
        <v>0</v>
      </c>
      <c r="AB174">
        <v>0</v>
      </c>
      <c r="AC174">
        <v>0</v>
      </c>
      <c r="AD174">
        <v>1</v>
      </c>
      <c r="AE174">
        <v>0</v>
      </c>
      <c r="AF174" t="s">
        <v>3</v>
      </c>
      <c r="AG174">
        <v>8.86</v>
      </c>
      <c r="AH174">
        <v>2</v>
      </c>
      <c r="AI174">
        <v>53287319</v>
      </c>
      <c r="AJ174">
        <v>180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ROW(Source!A212)</f>
        <v>212</v>
      </c>
      <c r="B175">
        <v>53287323</v>
      </c>
      <c r="C175">
        <v>53287321</v>
      </c>
      <c r="D175">
        <v>30515951</v>
      </c>
      <c r="E175">
        <v>30515945</v>
      </c>
      <c r="F175">
        <v>1</v>
      </c>
      <c r="G175">
        <v>30515945</v>
      </c>
      <c r="H175">
        <v>1</v>
      </c>
      <c r="I175" t="s">
        <v>470</v>
      </c>
      <c r="J175" t="s">
        <v>3</v>
      </c>
      <c r="K175" t="s">
        <v>471</v>
      </c>
      <c r="L175">
        <v>1191</v>
      </c>
      <c r="N175">
        <v>1013</v>
      </c>
      <c r="O175" t="s">
        <v>472</v>
      </c>
      <c r="P175" t="s">
        <v>472</v>
      </c>
      <c r="Q175">
        <v>1</v>
      </c>
      <c r="X175">
        <v>1.02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1</v>
      </c>
      <c r="AF175" t="s">
        <v>3</v>
      </c>
      <c r="AG175">
        <v>1.02</v>
      </c>
      <c r="AH175">
        <v>2</v>
      </c>
      <c r="AI175">
        <v>53287322</v>
      </c>
      <c r="AJ175">
        <v>181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ROW(Source!A213)</f>
        <v>213</v>
      </c>
      <c r="B176">
        <v>53287323</v>
      </c>
      <c r="C176">
        <v>53287321</v>
      </c>
      <c r="D176">
        <v>30515951</v>
      </c>
      <c r="E176">
        <v>30515945</v>
      </c>
      <c r="F176">
        <v>1</v>
      </c>
      <c r="G176">
        <v>30515945</v>
      </c>
      <c r="H176">
        <v>1</v>
      </c>
      <c r="I176" t="s">
        <v>470</v>
      </c>
      <c r="J176" t="s">
        <v>3</v>
      </c>
      <c r="K176" t="s">
        <v>471</v>
      </c>
      <c r="L176">
        <v>1191</v>
      </c>
      <c r="N176">
        <v>1013</v>
      </c>
      <c r="O176" t="s">
        <v>472</v>
      </c>
      <c r="P176" t="s">
        <v>472</v>
      </c>
      <c r="Q176">
        <v>1</v>
      </c>
      <c r="X176">
        <v>1.02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1</v>
      </c>
      <c r="AF176" t="s">
        <v>3</v>
      </c>
      <c r="AG176">
        <v>1.02</v>
      </c>
      <c r="AH176">
        <v>2</v>
      </c>
      <c r="AI176">
        <v>53287322</v>
      </c>
      <c r="AJ176">
        <v>182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ROW(Source!A214)</f>
        <v>214</v>
      </c>
      <c r="B177">
        <v>53287326</v>
      </c>
      <c r="C177">
        <v>53287324</v>
      </c>
      <c r="D177">
        <v>30515951</v>
      </c>
      <c r="E177">
        <v>30515945</v>
      </c>
      <c r="F177">
        <v>1</v>
      </c>
      <c r="G177">
        <v>30515945</v>
      </c>
      <c r="H177">
        <v>1</v>
      </c>
      <c r="I177" t="s">
        <v>470</v>
      </c>
      <c r="J177" t="s">
        <v>3</v>
      </c>
      <c r="K177" t="s">
        <v>471</v>
      </c>
      <c r="L177">
        <v>1191</v>
      </c>
      <c r="N177">
        <v>1013</v>
      </c>
      <c r="O177" t="s">
        <v>472</v>
      </c>
      <c r="P177" t="s">
        <v>472</v>
      </c>
      <c r="Q177">
        <v>1</v>
      </c>
      <c r="X177">
        <v>192.7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1</v>
      </c>
      <c r="AF177" t="s">
        <v>3</v>
      </c>
      <c r="AG177">
        <v>192.7</v>
      </c>
      <c r="AH177">
        <v>2</v>
      </c>
      <c r="AI177">
        <v>53287325</v>
      </c>
      <c r="AJ177">
        <v>183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ROW(Source!A215)</f>
        <v>215</v>
      </c>
      <c r="B178">
        <v>53287326</v>
      </c>
      <c r="C178">
        <v>53287324</v>
      </c>
      <c r="D178">
        <v>30515951</v>
      </c>
      <c r="E178">
        <v>30515945</v>
      </c>
      <c r="F178">
        <v>1</v>
      </c>
      <c r="G178">
        <v>30515945</v>
      </c>
      <c r="H178">
        <v>1</v>
      </c>
      <c r="I178" t="s">
        <v>470</v>
      </c>
      <c r="J178" t="s">
        <v>3</v>
      </c>
      <c r="K178" t="s">
        <v>471</v>
      </c>
      <c r="L178">
        <v>1191</v>
      </c>
      <c r="N178">
        <v>1013</v>
      </c>
      <c r="O178" t="s">
        <v>472</v>
      </c>
      <c r="P178" t="s">
        <v>472</v>
      </c>
      <c r="Q178">
        <v>1</v>
      </c>
      <c r="X178">
        <v>192.7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1</v>
      </c>
      <c r="AF178" t="s">
        <v>3</v>
      </c>
      <c r="AG178">
        <v>192.7</v>
      </c>
      <c r="AH178">
        <v>2</v>
      </c>
      <c r="AI178">
        <v>53287325</v>
      </c>
      <c r="AJ178">
        <v>184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ROW(Source!A216)</f>
        <v>216</v>
      </c>
      <c r="B179">
        <v>53287332</v>
      </c>
      <c r="C179">
        <v>53287327</v>
      </c>
      <c r="D179">
        <v>30515951</v>
      </c>
      <c r="E179">
        <v>30515945</v>
      </c>
      <c r="F179">
        <v>1</v>
      </c>
      <c r="G179">
        <v>30515945</v>
      </c>
      <c r="H179">
        <v>1</v>
      </c>
      <c r="I179" t="s">
        <v>470</v>
      </c>
      <c r="J179" t="s">
        <v>3</v>
      </c>
      <c r="K179" t="s">
        <v>471</v>
      </c>
      <c r="L179">
        <v>1191</v>
      </c>
      <c r="N179">
        <v>1013</v>
      </c>
      <c r="O179" t="s">
        <v>472</v>
      </c>
      <c r="P179" t="s">
        <v>472</v>
      </c>
      <c r="Q179">
        <v>1</v>
      </c>
      <c r="X179">
        <v>144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1</v>
      </c>
      <c r="AF179" t="s">
        <v>3</v>
      </c>
      <c r="AG179">
        <v>144</v>
      </c>
      <c r="AH179">
        <v>2</v>
      </c>
      <c r="AI179">
        <v>53287328</v>
      </c>
      <c r="AJ179">
        <v>185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ROW(Source!A216)</f>
        <v>216</v>
      </c>
      <c r="B180">
        <v>53287333</v>
      </c>
      <c r="C180">
        <v>53287327</v>
      </c>
      <c r="D180">
        <v>30576299</v>
      </c>
      <c r="E180">
        <v>1</v>
      </c>
      <c r="F180">
        <v>1</v>
      </c>
      <c r="G180">
        <v>30515945</v>
      </c>
      <c r="H180">
        <v>3</v>
      </c>
      <c r="I180" t="s">
        <v>565</v>
      </c>
      <c r="J180" t="s">
        <v>566</v>
      </c>
      <c r="K180" t="s">
        <v>567</v>
      </c>
      <c r="L180">
        <v>1301</v>
      </c>
      <c r="N180">
        <v>1003</v>
      </c>
      <c r="O180" t="s">
        <v>299</v>
      </c>
      <c r="P180" t="s">
        <v>299</v>
      </c>
      <c r="Q180">
        <v>1</v>
      </c>
      <c r="X180">
        <v>990</v>
      </c>
      <c r="Y180">
        <v>15.01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990</v>
      </c>
      <c r="AH180">
        <v>2</v>
      </c>
      <c r="AI180">
        <v>53287329</v>
      </c>
      <c r="AJ180">
        <v>186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ROW(Source!A216)</f>
        <v>216</v>
      </c>
      <c r="B181">
        <v>53287334</v>
      </c>
      <c r="C181">
        <v>53287327</v>
      </c>
      <c r="D181">
        <v>30576468</v>
      </c>
      <c r="E181">
        <v>1</v>
      </c>
      <c r="F181">
        <v>1</v>
      </c>
      <c r="G181">
        <v>30515945</v>
      </c>
      <c r="H181">
        <v>3</v>
      </c>
      <c r="I181" t="s">
        <v>568</v>
      </c>
      <c r="J181" t="s">
        <v>569</v>
      </c>
      <c r="K181" t="s">
        <v>570</v>
      </c>
      <c r="L181">
        <v>1358</v>
      </c>
      <c r="N181">
        <v>1010</v>
      </c>
      <c r="O181" t="s">
        <v>571</v>
      </c>
      <c r="P181" t="s">
        <v>571</v>
      </c>
      <c r="Q181">
        <v>10</v>
      </c>
      <c r="X181">
        <v>32</v>
      </c>
      <c r="Y181">
        <v>144.77000000000001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F181" t="s">
        <v>3</v>
      </c>
      <c r="AG181">
        <v>32</v>
      </c>
      <c r="AH181">
        <v>2</v>
      </c>
      <c r="AI181">
        <v>53287330</v>
      </c>
      <c r="AJ181">
        <v>187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ROW(Source!A216)</f>
        <v>216</v>
      </c>
      <c r="B182">
        <v>53287335</v>
      </c>
      <c r="C182">
        <v>53287327</v>
      </c>
      <c r="D182">
        <v>30541208</v>
      </c>
      <c r="E182">
        <v>30515945</v>
      </c>
      <c r="F182">
        <v>1</v>
      </c>
      <c r="G182">
        <v>30515945</v>
      </c>
      <c r="H182">
        <v>3</v>
      </c>
      <c r="I182" t="s">
        <v>547</v>
      </c>
      <c r="J182" t="s">
        <v>3</v>
      </c>
      <c r="K182" t="s">
        <v>548</v>
      </c>
      <c r="L182">
        <v>1344</v>
      </c>
      <c r="N182">
        <v>1008</v>
      </c>
      <c r="O182" t="s">
        <v>485</v>
      </c>
      <c r="P182" t="s">
        <v>485</v>
      </c>
      <c r="Q182">
        <v>1</v>
      </c>
      <c r="X182">
        <v>61.6</v>
      </c>
      <c r="Y182">
        <v>1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 t="s">
        <v>3</v>
      </c>
      <c r="AG182">
        <v>61.6</v>
      </c>
      <c r="AH182">
        <v>2</v>
      </c>
      <c r="AI182">
        <v>53287331</v>
      </c>
      <c r="AJ182">
        <v>188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ROW(Source!A217)</f>
        <v>217</v>
      </c>
      <c r="B183">
        <v>53287332</v>
      </c>
      <c r="C183">
        <v>53287327</v>
      </c>
      <c r="D183">
        <v>30515951</v>
      </c>
      <c r="E183">
        <v>30515945</v>
      </c>
      <c r="F183">
        <v>1</v>
      </c>
      <c r="G183">
        <v>30515945</v>
      </c>
      <c r="H183">
        <v>1</v>
      </c>
      <c r="I183" t="s">
        <v>470</v>
      </c>
      <c r="J183" t="s">
        <v>3</v>
      </c>
      <c r="K183" t="s">
        <v>471</v>
      </c>
      <c r="L183">
        <v>1191</v>
      </c>
      <c r="N183">
        <v>1013</v>
      </c>
      <c r="O183" t="s">
        <v>472</v>
      </c>
      <c r="P183" t="s">
        <v>472</v>
      </c>
      <c r="Q183">
        <v>1</v>
      </c>
      <c r="X183">
        <v>144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1</v>
      </c>
      <c r="AF183" t="s">
        <v>3</v>
      </c>
      <c r="AG183">
        <v>144</v>
      </c>
      <c r="AH183">
        <v>2</v>
      </c>
      <c r="AI183">
        <v>53287328</v>
      </c>
      <c r="AJ183">
        <v>189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ROW(Source!A217)</f>
        <v>217</v>
      </c>
      <c r="B184">
        <v>53287333</v>
      </c>
      <c r="C184">
        <v>53287327</v>
      </c>
      <c r="D184">
        <v>30576299</v>
      </c>
      <c r="E184">
        <v>1</v>
      </c>
      <c r="F184">
        <v>1</v>
      </c>
      <c r="G184">
        <v>30515945</v>
      </c>
      <c r="H184">
        <v>3</v>
      </c>
      <c r="I184" t="s">
        <v>565</v>
      </c>
      <c r="J184" t="s">
        <v>566</v>
      </c>
      <c r="K184" t="s">
        <v>567</v>
      </c>
      <c r="L184">
        <v>1301</v>
      </c>
      <c r="N184">
        <v>1003</v>
      </c>
      <c r="O184" t="s">
        <v>299</v>
      </c>
      <c r="P184" t="s">
        <v>299</v>
      </c>
      <c r="Q184">
        <v>1</v>
      </c>
      <c r="X184">
        <v>990</v>
      </c>
      <c r="Y184">
        <v>15.01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990</v>
      </c>
      <c r="AH184">
        <v>2</v>
      </c>
      <c r="AI184">
        <v>53287329</v>
      </c>
      <c r="AJ184">
        <v>190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ROW(Source!A217)</f>
        <v>217</v>
      </c>
      <c r="B185">
        <v>53287334</v>
      </c>
      <c r="C185">
        <v>53287327</v>
      </c>
      <c r="D185">
        <v>30576468</v>
      </c>
      <c r="E185">
        <v>1</v>
      </c>
      <c r="F185">
        <v>1</v>
      </c>
      <c r="G185">
        <v>30515945</v>
      </c>
      <c r="H185">
        <v>3</v>
      </c>
      <c r="I185" t="s">
        <v>568</v>
      </c>
      <c r="J185" t="s">
        <v>569</v>
      </c>
      <c r="K185" t="s">
        <v>570</v>
      </c>
      <c r="L185">
        <v>1358</v>
      </c>
      <c r="N185">
        <v>1010</v>
      </c>
      <c r="O185" t="s">
        <v>571</v>
      </c>
      <c r="P185" t="s">
        <v>571</v>
      </c>
      <c r="Q185">
        <v>10</v>
      </c>
      <c r="X185">
        <v>32</v>
      </c>
      <c r="Y185">
        <v>144.77000000000001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32</v>
      </c>
      <c r="AH185">
        <v>2</v>
      </c>
      <c r="AI185">
        <v>53287330</v>
      </c>
      <c r="AJ185">
        <v>191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ROW(Source!A217)</f>
        <v>217</v>
      </c>
      <c r="B186">
        <v>53287335</v>
      </c>
      <c r="C186">
        <v>53287327</v>
      </c>
      <c r="D186">
        <v>30541208</v>
      </c>
      <c r="E186">
        <v>30515945</v>
      </c>
      <c r="F186">
        <v>1</v>
      </c>
      <c r="G186">
        <v>30515945</v>
      </c>
      <c r="H186">
        <v>3</v>
      </c>
      <c r="I186" t="s">
        <v>547</v>
      </c>
      <c r="J186" t="s">
        <v>3</v>
      </c>
      <c r="K186" t="s">
        <v>548</v>
      </c>
      <c r="L186">
        <v>1344</v>
      </c>
      <c r="N186">
        <v>1008</v>
      </c>
      <c r="O186" t="s">
        <v>485</v>
      </c>
      <c r="P186" t="s">
        <v>485</v>
      </c>
      <c r="Q186">
        <v>1</v>
      </c>
      <c r="X186">
        <v>61.6</v>
      </c>
      <c r="Y186">
        <v>1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61.6</v>
      </c>
      <c r="AH186">
        <v>2</v>
      </c>
      <c r="AI186">
        <v>53287331</v>
      </c>
      <c r="AJ186">
        <v>192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ROW(Source!A220)</f>
        <v>220</v>
      </c>
      <c r="B187">
        <v>53287340</v>
      </c>
      <c r="C187">
        <v>53287337</v>
      </c>
      <c r="D187">
        <v>30515951</v>
      </c>
      <c r="E187">
        <v>30515945</v>
      </c>
      <c r="F187">
        <v>1</v>
      </c>
      <c r="G187">
        <v>30515945</v>
      </c>
      <c r="H187">
        <v>1</v>
      </c>
      <c r="I187" t="s">
        <v>470</v>
      </c>
      <c r="J187" t="s">
        <v>3</v>
      </c>
      <c r="K187" t="s">
        <v>471</v>
      </c>
      <c r="L187">
        <v>1191</v>
      </c>
      <c r="N187">
        <v>1013</v>
      </c>
      <c r="O187" t="s">
        <v>472</v>
      </c>
      <c r="P187" t="s">
        <v>472</v>
      </c>
      <c r="Q187">
        <v>1</v>
      </c>
      <c r="X187">
        <v>7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1</v>
      </c>
      <c r="AF187" t="s">
        <v>3</v>
      </c>
      <c r="AG187">
        <v>7</v>
      </c>
      <c r="AH187">
        <v>2</v>
      </c>
      <c r="AI187">
        <v>53287338</v>
      </c>
      <c r="AJ187">
        <v>193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ROW(Source!A221)</f>
        <v>221</v>
      </c>
      <c r="B188">
        <v>53287340</v>
      </c>
      <c r="C188">
        <v>53287337</v>
      </c>
      <c r="D188">
        <v>30515951</v>
      </c>
      <c r="E188">
        <v>30515945</v>
      </c>
      <c r="F188">
        <v>1</v>
      </c>
      <c r="G188">
        <v>30515945</v>
      </c>
      <c r="H188">
        <v>1</v>
      </c>
      <c r="I188" t="s">
        <v>470</v>
      </c>
      <c r="J188" t="s">
        <v>3</v>
      </c>
      <c r="K188" t="s">
        <v>471</v>
      </c>
      <c r="L188">
        <v>1191</v>
      </c>
      <c r="N188">
        <v>1013</v>
      </c>
      <c r="O188" t="s">
        <v>472</v>
      </c>
      <c r="P188" t="s">
        <v>472</v>
      </c>
      <c r="Q188">
        <v>1</v>
      </c>
      <c r="X188">
        <v>7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1</v>
      </c>
      <c r="AF188" t="s">
        <v>3</v>
      </c>
      <c r="AG188">
        <v>7</v>
      </c>
      <c r="AH188">
        <v>2</v>
      </c>
      <c r="AI188">
        <v>53287338</v>
      </c>
      <c r="AJ188">
        <v>195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ROW(Source!A224)</f>
        <v>224</v>
      </c>
      <c r="B189">
        <v>53287344</v>
      </c>
      <c r="C189">
        <v>53287342</v>
      </c>
      <c r="D189">
        <v>30515951</v>
      </c>
      <c r="E189">
        <v>30515945</v>
      </c>
      <c r="F189">
        <v>1</v>
      </c>
      <c r="G189">
        <v>30515945</v>
      </c>
      <c r="H189">
        <v>1</v>
      </c>
      <c r="I189" t="s">
        <v>470</v>
      </c>
      <c r="J189" t="s">
        <v>3</v>
      </c>
      <c r="K189" t="s">
        <v>471</v>
      </c>
      <c r="L189">
        <v>1191</v>
      </c>
      <c r="N189">
        <v>1013</v>
      </c>
      <c r="O189" t="s">
        <v>472</v>
      </c>
      <c r="P189" t="s">
        <v>472</v>
      </c>
      <c r="Q189">
        <v>1</v>
      </c>
      <c r="X189">
        <v>15.8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1</v>
      </c>
      <c r="AF189" t="s">
        <v>3</v>
      </c>
      <c r="AG189">
        <v>15.8</v>
      </c>
      <c r="AH189">
        <v>2</v>
      </c>
      <c r="AI189">
        <v>53287343</v>
      </c>
      <c r="AJ189">
        <v>197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ROW(Source!A225)</f>
        <v>225</v>
      </c>
      <c r="B190">
        <v>53287344</v>
      </c>
      <c r="C190">
        <v>53287342</v>
      </c>
      <c r="D190">
        <v>30515951</v>
      </c>
      <c r="E190">
        <v>30515945</v>
      </c>
      <c r="F190">
        <v>1</v>
      </c>
      <c r="G190">
        <v>30515945</v>
      </c>
      <c r="H190">
        <v>1</v>
      </c>
      <c r="I190" t="s">
        <v>470</v>
      </c>
      <c r="J190" t="s">
        <v>3</v>
      </c>
      <c r="K190" t="s">
        <v>471</v>
      </c>
      <c r="L190">
        <v>1191</v>
      </c>
      <c r="N190">
        <v>1013</v>
      </c>
      <c r="O190" t="s">
        <v>472</v>
      </c>
      <c r="P190" t="s">
        <v>472</v>
      </c>
      <c r="Q190">
        <v>1</v>
      </c>
      <c r="X190">
        <v>15.8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1</v>
      </c>
      <c r="AF190" t="s">
        <v>3</v>
      </c>
      <c r="AG190">
        <v>15.8</v>
      </c>
      <c r="AH190">
        <v>2</v>
      </c>
      <c r="AI190">
        <v>53287343</v>
      </c>
      <c r="AJ190">
        <v>198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ROW(Source!A228)</f>
        <v>228</v>
      </c>
      <c r="B191">
        <v>53287348</v>
      </c>
      <c r="C191">
        <v>53287346</v>
      </c>
      <c r="D191">
        <v>30515951</v>
      </c>
      <c r="E191">
        <v>30515945</v>
      </c>
      <c r="F191">
        <v>1</v>
      </c>
      <c r="G191">
        <v>30515945</v>
      </c>
      <c r="H191">
        <v>1</v>
      </c>
      <c r="I191" t="s">
        <v>470</v>
      </c>
      <c r="J191" t="s">
        <v>3</v>
      </c>
      <c r="K191" t="s">
        <v>471</v>
      </c>
      <c r="L191">
        <v>1191</v>
      </c>
      <c r="N191">
        <v>1013</v>
      </c>
      <c r="O191" t="s">
        <v>472</v>
      </c>
      <c r="P191" t="s">
        <v>472</v>
      </c>
      <c r="Q191">
        <v>1</v>
      </c>
      <c r="X191">
        <v>83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1</v>
      </c>
      <c r="AF191" t="s">
        <v>3</v>
      </c>
      <c r="AG191">
        <v>83</v>
      </c>
      <c r="AH191">
        <v>2</v>
      </c>
      <c r="AI191">
        <v>53287347</v>
      </c>
      <c r="AJ191">
        <v>199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ROW(Source!A229)</f>
        <v>229</v>
      </c>
      <c r="B192">
        <v>53287348</v>
      </c>
      <c r="C192">
        <v>53287346</v>
      </c>
      <c r="D192">
        <v>30515951</v>
      </c>
      <c r="E192">
        <v>30515945</v>
      </c>
      <c r="F192">
        <v>1</v>
      </c>
      <c r="G192">
        <v>30515945</v>
      </c>
      <c r="H192">
        <v>1</v>
      </c>
      <c r="I192" t="s">
        <v>470</v>
      </c>
      <c r="J192" t="s">
        <v>3</v>
      </c>
      <c r="K192" t="s">
        <v>471</v>
      </c>
      <c r="L192">
        <v>1191</v>
      </c>
      <c r="N192">
        <v>1013</v>
      </c>
      <c r="O192" t="s">
        <v>472</v>
      </c>
      <c r="P192" t="s">
        <v>472</v>
      </c>
      <c r="Q192">
        <v>1</v>
      </c>
      <c r="X192">
        <v>83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1</v>
      </c>
      <c r="AF192" t="s">
        <v>3</v>
      </c>
      <c r="AG192">
        <v>83</v>
      </c>
      <c r="AH192">
        <v>2</v>
      </c>
      <c r="AI192">
        <v>53287347</v>
      </c>
      <c r="AJ192">
        <v>200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ROW(Source!A230)</f>
        <v>230</v>
      </c>
      <c r="B193">
        <v>53287351</v>
      </c>
      <c r="C193">
        <v>53287349</v>
      </c>
      <c r="D193">
        <v>30515951</v>
      </c>
      <c r="E193">
        <v>30515945</v>
      </c>
      <c r="F193">
        <v>1</v>
      </c>
      <c r="G193">
        <v>30515945</v>
      </c>
      <c r="H193">
        <v>1</v>
      </c>
      <c r="I193" t="s">
        <v>470</v>
      </c>
      <c r="J193" t="s">
        <v>3</v>
      </c>
      <c r="K193" t="s">
        <v>471</v>
      </c>
      <c r="L193">
        <v>1191</v>
      </c>
      <c r="N193">
        <v>1013</v>
      </c>
      <c r="O193" t="s">
        <v>472</v>
      </c>
      <c r="P193" t="s">
        <v>472</v>
      </c>
      <c r="Q193">
        <v>1</v>
      </c>
      <c r="X193">
        <v>107.04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1</v>
      </c>
      <c r="AF193" t="s">
        <v>3</v>
      </c>
      <c r="AG193">
        <v>107.04</v>
      </c>
      <c r="AH193">
        <v>2</v>
      </c>
      <c r="AI193">
        <v>53287350</v>
      </c>
      <c r="AJ193">
        <v>201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ROW(Source!A231)</f>
        <v>231</v>
      </c>
      <c r="B194">
        <v>53287351</v>
      </c>
      <c r="C194">
        <v>53287349</v>
      </c>
      <c r="D194">
        <v>30515951</v>
      </c>
      <c r="E194">
        <v>30515945</v>
      </c>
      <c r="F194">
        <v>1</v>
      </c>
      <c r="G194">
        <v>30515945</v>
      </c>
      <c r="H194">
        <v>1</v>
      </c>
      <c r="I194" t="s">
        <v>470</v>
      </c>
      <c r="J194" t="s">
        <v>3</v>
      </c>
      <c r="K194" t="s">
        <v>471</v>
      </c>
      <c r="L194">
        <v>1191</v>
      </c>
      <c r="N194">
        <v>1013</v>
      </c>
      <c r="O194" t="s">
        <v>472</v>
      </c>
      <c r="P194" t="s">
        <v>472</v>
      </c>
      <c r="Q194">
        <v>1</v>
      </c>
      <c r="X194">
        <v>107.04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1</v>
      </c>
      <c r="AF194" t="s">
        <v>3</v>
      </c>
      <c r="AG194">
        <v>107.04</v>
      </c>
      <c r="AH194">
        <v>2</v>
      </c>
      <c r="AI194">
        <v>53287350</v>
      </c>
      <c r="AJ194">
        <v>202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ROW(Source!A232)</f>
        <v>232</v>
      </c>
      <c r="B195">
        <v>53287362</v>
      </c>
      <c r="C195">
        <v>53287352</v>
      </c>
      <c r="D195">
        <v>30515951</v>
      </c>
      <c r="E195">
        <v>30515945</v>
      </c>
      <c r="F195">
        <v>1</v>
      </c>
      <c r="G195">
        <v>30515945</v>
      </c>
      <c r="H195">
        <v>1</v>
      </c>
      <c r="I195" t="s">
        <v>470</v>
      </c>
      <c r="J195" t="s">
        <v>3</v>
      </c>
      <c r="K195" t="s">
        <v>471</v>
      </c>
      <c r="L195">
        <v>1191</v>
      </c>
      <c r="N195">
        <v>1013</v>
      </c>
      <c r="O195" t="s">
        <v>472</v>
      </c>
      <c r="P195" t="s">
        <v>472</v>
      </c>
      <c r="Q195">
        <v>1</v>
      </c>
      <c r="X195">
        <v>21.6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1</v>
      </c>
      <c r="AF195" t="s">
        <v>3</v>
      </c>
      <c r="AG195">
        <v>21.6</v>
      </c>
      <c r="AH195">
        <v>2</v>
      </c>
      <c r="AI195">
        <v>53287353</v>
      </c>
      <c r="AJ195">
        <v>203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ROW(Source!A232)</f>
        <v>232</v>
      </c>
      <c r="B196">
        <v>53287363</v>
      </c>
      <c r="C196">
        <v>53287352</v>
      </c>
      <c r="D196">
        <v>30595253</v>
      </c>
      <c r="E196">
        <v>1</v>
      </c>
      <c r="F196">
        <v>1</v>
      </c>
      <c r="G196">
        <v>30515945</v>
      </c>
      <c r="H196">
        <v>2</v>
      </c>
      <c r="I196" t="s">
        <v>486</v>
      </c>
      <c r="J196" t="s">
        <v>487</v>
      </c>
      <c r="K196" t="s">
        <v>488</v>
      </c>
      <c r="L196">
        <v>1367</v>
      </c>
      <c r="N196">
        <v>1011</v>
      </c>
      <c r="O196" t="s">
        <v>476</v>
      </c>
      <c r="P196" t="s">
        <v>476</v>
      </c>
      <c r="Q196">
        <v>1</v>
      </c>
      <c r="X196">
        <v>2.35</v>
      </c>
      <c r="Y196">
        <v>0</v>
      </c>
      <c r="Z196">
        <v>95.06</v>
      </c>
      <c r="AA196">
        <v>22.22</v>
      </c>
      <c r="AB196">
        <v>0</v>
      </c>
      <c r="AC196">
        <v>0</v>
      </c>
      <c r="AD196">
        <v>1</v>
      </c>
      <c r="AE196">
        <v>0</v>
      </c>
      <c r="AF196" t="s">
        <v>3</v>
      </c>
      <c r="AG196">
        <v>2.35</v>
      </c>
      <c r="AH196">
        <v>2</v>
      </c>
      <c r="AI196">
        <v>53287354</v>
      </c>
      <c r="AJ196">
        <v>204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ROW(Source!A232)</f>
        <v>232</v>
      </c>
      <c r="B197">
        <v>53287364</v>
      </c>
      <c r="C197">
        <v>53287352</v>
      </c>
      <c r="D197">
        <v>30595500</v>
      </c>
      <c r="E197">
        <v>1</v>
      </c>
      <c r="F197">
        <v>1</v>
      </c>
      <c r="G197">
        <v>30515945</v>
      </c>
      <c r="H197">
        <v>2</v>
      </c>
      <c r="I197" t="s">
        <v>525</v>
      </c>
      <c r="J197" t="s">
        <v>526</v>
      </c>
      <c r="K197" t="s">
        <v>527</v>
      </c>
      <c r="L197">
        <v>1367</v>
      </c>
      <c r="N197">
        <v>1011</v>
      </c>
      <c r="O197" t="s">
        <v>476</v>
      </c>
      <c r="P197" t="s">
        <v>476</v>
      </c>
      <c r="Q197">
        <v>1</v>
      </c>
      <c r="X197">
        <v>0.91</v>
      </c>
      <c r="Y197">
        <v>0</v>
      </c>
      <c r="Z197">
        <v>246.68</v>
      </c>
      <c r="AA197">
        <v>13.37</v>
      </c>
      <c r="AB197">
        <v>0</v>
      </c>
      <c r="AC197">
        <v>0</v>
      </c>
      <c r="AD197">
        <v>1</v>
      </c>
      <c r="AE197">
        <v>0</v>
      </c>
      <c r="AF197" t="s">
        <v>3</v>
      </c>
      <c r="AG197">
        <v>0.91</v>
      </c>
      <c r="AH197">
        <v>2</v>
      </c>
      <c r="AI197">
        <v>53287355</v>
      </c>
      <c r="AJ197">
        <v>205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ROW(Source!A232)</f>
        <v>232</v>
      </c>
      <c r="B198">
        <v>53287365</v>
      </c>
      <c r="C198">
        <v>53287352</v>
      </c>
      <c r="D198">
        <v>30595485</v>
      </c>
      <c r="E198">
        <v>1</v>
      </c>
      <c r="F198">
        <v>1</v>
      </c>
      <c r="G198">
        <v>30515945</v>
      </c>
      <c r="H198">
        <v>2</v>
      </c>
      <c r="I198" t="s">
        <v>528</v>
      </c>
      <c r="J198" t="s">
        <v>529</v>
      </c>
      <c r="K198" t="s">
        <v>530</v>
      </c>
      <c r="L198">
        <v>1367</v>
      </c>
      <c r="N198">
        <v>1011</v>
      </c>
      <c r="O198" t="s">
        <v>476</v>
      </c>
      <c r="P198" t="s">
        <v>476</v>
      </c>
      <c r="Q198">
        <v>1</v>
      </c>
      <c r="X198">
        <v>7.17</v>
      </c>
      <c r="Y198">
        <v>0</v>
      </c>
      <c r="Z198">
        <v>169.44</v>
      </c>
      <c r="AA198">
        <v>15.02</v>
      </c>
      <c r="AB198">
        <v>0</v>
      </c>
      <c r="AC198">
        <v>0</v>
      </c>
      <c r="AD198">
        <v>1</v>
      </c>
      <c r="AE198">
        <v>0</v>
      </c>
      <c r="AF198" t="s">
        <v>3</v>
      </c>
      <c r="AG198">
        <v>7.17</v>
      </c>
      <c r="AH198">
        <v>2</v>
      </c>
      <c r="AI198">
        <v>53287356</v>
      </c>
      <c r="AJ198">
        <v>206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ROW(Source!A232)</f>
        <v>232</v>
      </c>
      <c r="B199">
        <v>53287366</v>
      </c>
      <c r="C199">
        <v>53287352</v>
      </c>
      <c r="D199">
        <v>30595486</v>
      </c>
      <c r="E199">
        <v>1</v>
      </c>
      <c r="F199">
        <v>1</v>
      </c>
      <c r="G199">
        <v>30515945</v>
      </c>
      <c r="H199">
        <v>2</v>
      </c>
      <c r="I199" t="s">
        <v>531</v>
      </c>
      <c r="J199" t="s">
        <v>532</v>
      </c>
      <c r="K199" t="s">
        <v>533</v>
      </c>
      <c r="L199">
        <v>1367</v>
      </c>
      <c r="N199">
        <v>1011</v>
      </c>
      <c r="O199" t="s">
        <v>476</v>
      </c>
      <c r="P199" t="s">
        <v>476</v>
      </c>
      <c r="Q199">
        <v>1</v>
      </c>
      <c r="X199">
        <v>14.6</v>
      </c>
      <c r="Y199">
        <v>0</v>
      </c>
      <c r="Z199">
        <v>219.5</v>
      </c>
      <c r="AA199">
        <v>17.510000000000002</v>
      </c>
      <c r="AB199">
        <v>0</v>
      </c>
      <c r="AC199">
        <v>0</v>
      </c>
      <c r="AD199">
        <v>1</v>
      </c>
      <c r="AE199">
        <v>0</v>
      </c>
      <c r="AF199" t="s">
        <v>3</v>
      </c>
      <c r="AG199">
        <v>14.6</v>
      </c>
      <c r="AH199">
        <v>2</v>
      </c>
      <c r="AI199">
        <v>53287357</v>
      </c>
      <c r="AJ199">
        <v>207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ROW(Source!A232)</f>
        <v>232</v>
      </c>
      <c r="B200">
        <v>53287367</v>
      </c>
      <c r="C200">
        <v>53287352</v>
      </c>
      <c r="D200">
        <v>30595528</v>
      </c>
      <c r="E200">
        <v>1</v>
      </c>
      <c r="F200">
        <v>1</v>
      </c>
      <c r="G200">
        <v>30515945</v>
      </c>
      <c r="H200">
        <v>2</v>
      </c>
      <c r="I200" t="s">
        <v>480</v>
      </c>
      <c r="J200" t="s">
        <v>481</v>
      </c>
      <c r="K200" t="s">
        <v>482</v>
      </c>
      <c r="L200">
        <v>1367</v>
      </c>
      <c r="N200">
        <v>1011</v>
      </c>
      <c r="O200" t="s">
        <v>476</v>
      </c>
      <c r="P200" t="s">
        <v>476</v>
      </c>
      <c r="Q200">
        <v>1</v>
      </c>
      <c r="X200">
        <v>1.79</v>
      </c>
      <c r="Y200">
        <v>0</v>
      </c>
      <c r="Z200">
        <v>125.13</v>
      </c>
      <c r="AA200">
        <v>24.74</v>
      </c>
      <c r="AB200">
        <v>0</v>
      </c>
      <c r="AC200">
        <v>0</v>
      </c>
      <c r="AD200">
        <v>1</v>
      </c>
      <c r="AE200">
        <v>0</v>
      </c>
      <c r="AF200" t="s">
        <v>3</v>
      </c>
      <c r="AG200">
        <v>1.79</v>
      </c>
      <c r="AH200">
        <v>2</v>
      </c>
      <c r="AI200">
        <v>53287358</v>
      </c>
      <c r="AJ200">
        <v>208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ROW(Source!A232)</f>
        <v>232</v>
      </c>
      <c r="B201">
        <v>53287368</v>
      </c>
      <c r="C201">
        <v>53287352</v>
      </c>
      <c r="D201">
        <v>30595490</v>
      </c>
      <c r="E201">
        <v>1</v>
      </c>
      <c r="F201">
        <v>1</v>
      </c>
      <c r="G201">
        <v>30515945</v>
      </c>
      <c r="H201">
        <v>2</v>
      </c>
      <c r="I201" t="s">
        <v>534</v>
      </c>
      <c r="J201" t="s">
        <v>535</v>
      </c>
      <c r="K201" t="s">
        <v>536</v>
      </c>
      <c r="L201">
        <v>1367</v>
      </c>
      <c r="N201">
        <v>1011</v>
      </c>
      <c r="O201" t="s">
        <v>476</v>
      </c>
      <c r="P201" t="s">
        <v>476</v>
      </c>
      <c r="Q201">
        <v>1</v>
      </c>
      <c r="X201">
        <v>0.52</v>
      </c>
      <c r="Y201">
        <v>0</v>
      </c>
      <c r="Z201">
        <v>177.54</v>
      </c>
      <c r="AA201">
        <v>17.420000000000002</v>
      </c>
      <c r="AB201">
        <v>0</v>
      </c>
      <c r="AC201">
        <v>0</v>
      </c>
      <c r="AD201">
        <v>1</v>
      </c>
      <c r="AE201">
        <v>0</v>
      </c>
      <c r="AF201" t="s">
        <v>3</v>
      </c>
      <c r="AG201">
        <v>0.52</v>
      </c>
      <c r="AH201">
        <v>2</v>
      </c>
      <c r="AI201">
        <v>53287359</v>
      </c>
      <c r="AJ201">
        <v>209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ROW(Source!A232)</f>
        <v>232</v>
      </c>
      <c r="B202">
        <v>53287369</v>
      </c>
      <c r="C202">
        <v>53287352</v>
      </c>
      <c r="D202">
        <v>30571181</v>
      </c>
      <c r="E202">
        <v>1</v>
      </c>
      <c r="F202">
        <v>1</v>
      </c>
      <c r="G202">
        <v>30515945</v>
      </c>
      <c r="H202">
        <v>3</v>
      </c>
      <c r="I202" t="s">
        <v>504</v>
      </c>
      <c r="J202" t="s">
        <v>505</v>
      </c>
      <c r="K202" t="s">
        <v>506</v>
      </c>
      <c r="L202">
        <v>1339</v>
      </c>
      <c r="N202">
        <v>1007</v>
      </c>
      <c r="O202" t="s">
        <v>51</v>
      </c>
      <c r="P202" t="s">
        <v>51</v>
      </c>
      <c r="Q202">
        <v>1</v>
      </c>
      <c r="X202">
        <v>7</v>
      </c>
      <c r="Y202">
        <v>7.07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F202" t="s">
        <v>3</v>
      </c>
      <c r="AG202">
        <v>7</v>
      </c>
      <c r="AH202">
        <v>2</v>
      </c>
      <c r="AI202">
        <v>53287360</v>
      </c>
      <c r="AJ202">
        <v>210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ROW(Source!A232)</f>
        <v>232</v>
      </c>
      <c r="B203">
        <v>53287370</v>
      </c>
      <c r="C203">
        <v>53287352</v>
      </c>
      <c r="D203">
        <v>30532272</v>
      </c>
      <c r="E203">
        <v>30515945</v>
      </c>
      <c r="F203">
        <v>1</v>
      </c>
      <c r="G203">
        <v>30515945</v>
      </c>
      <c r="H203">
        <v>3</v>
      </c>
      <c r="I203" t="s">
        <v>595</v>
      </c>
      <c r="J203" t="s">
        <v>3</v>
      </c>
      <c r="K203" t="s">
        <v>596</v>
      </c>
      <c r="L203">
        <v>1339</v>
      </c>
      <c r="N203">
        <v>1007</v>
      </c>
      <c r="O203" t="s">
        <v>51</v>
      </c>
      <c r="P203" t="s">
        <v>51</v>
      </c>
      <c r="Q203">
        <v>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 t="s">
        <v>3</v>
      </c>
      <c r="AG203">
        <v>0</v>
      </c>
      <c r="AH203">
        <v>3</v>
      </c>
      <c r="AI203">
        <v>-1</v>
      </c>
      <c r="AJ203" t="s">
        <v>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ROW(Source!A233)</f>
        <v>233</v>
      </c>
      <c r="B204">
        <v>53287362</v>
      </c>
      <c r="C204">
        <v>53287352</v>
      </c>
      <c r="D204">
        <v>30515951</v>
      </c>
      <c r="E204">
        <v>30515945</v>
      </c>
      <c r="F204">
        <v>1</v>
      </c>
      <c r="G204">
        <v>30515945</v>
      </c>
      <c r="H204">
        <v>1</v>
      </c>
      <c r="I204" t="s">
        <v>470</v>
      </c>
      <c r="J204" t="s">
        <v>3</v>
      </c>
      <c r="K204" t="s">
        <v>471</v>
      </c>
      <c r="L204">
        <v>1191</v>
      </c>
      <c r="N204">
        <v>1013</v>
      </c>
      <c r="O204" t="s">
        <v>472</v>
      </c>
      <c r="P204" t="s">
        <v>472</v>
      </c>
      <c r="Q204">
        <v>1</v>
      </c>
      <c r="X204">
        <v>21.6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1</v>
      </c>
      <c r="AF204" t="s">
        <v>3</v>
      </c>
      <c r="AG204">
        <v>21.6</v>
      </c>
      <c r="AH204">
        <v>2</v>
      </c>
      <c r="AI204">
        <v>53287353</v>
      </c>
      <c r="AJ204">
        <v>212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ROW(Source!A233)</f>
        <v>233</v>
      </c>
      <c r="B205">
        <v>53287363</v>
      </c>
      <c r="C205">
        <v>53287352</v>
      </c>
      <c r="D205">
        <v>30595253</v>
      </c>
      <c r="E205">
        <v>1</v>
      </c>
      <c r="F205">
        <v>1</v>
      </c>
      <c r="G205">
        <v>30515945</v>
      </c>
      <c r="H205">
        <v>2</v>
      </c>
      <c r="I205" t="s">
        <v>486</v>
      </c>
      <c r="J205" t="s">
        <v>487</v>
      </c>
      <c r="K205" t="s">
        <v>488</v>
      </c>
      <c r="L205">
        <v>1367</v>
      </c>
      <c r="N205">
        <v>1011</v>
      </c>
      <c r="O205" t="s">
        <v>476</v>
      </c>
      <c r="P205" t="s">
        <v>476</v>
      </c>
      <c r="Q205">
        <v>1</v>
      </c>
      <c r="X205">
        <v>2.35</v>
      </c>
      <c r="Y205">
        <v>0</v>
      </c>
      <c r="Z205">
        <v>95.06</v>
      </c>
      <c r="AA205">
        <v>22.22</v>
      </c>
      <c r="AB205">
        <v>0</v>
      </c>
      <c r="AC205">
        <v>0</v>
      </c>
      <c r="AD205">
        <v>1</v>
      </c>
      <c r="AE205">
        <v>0</v>
      </c>
      <c r="AF205" t="s">
        <v>3</v>
      </c>
      <c r="AG205">
        <v>2.35</v>
      </c>
      <c r="AH205">
        <v>2</v>
      </c>
      <c r="AI205">
        <v>53287354</v>
      </c>
      <c r="AJ205">
        <v>213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ROW(Source!A233)</f>
        <v>233</v>
      </c>
      <c r="B206">
        <v>53287364</v>
      </c>
      <c r="C206">
        <v>53287352</v>
      </c>
      <c r="D206">
        <v>30595500</v>
      </c>
      <c r="E206">
        <v>1</v>
      </c>
      <c r="F206">
        <v>1</v>
      </c>
      <c r="G206">
        <v>30515945</v>
      </c>
      <c r="H206">
        <v>2</v>
      </c>
      <c r="I206" t="s">
        <v>525</v>
      </c>
      <c r="J206" t="s">
        <v>526</v>
      </c>
      <c r="K206" t="s">
        <v>527</v>
      </c>
      <c r="L206">
        <v>1367</v>
      </c>
      <c r="N206">
        <v>1011</v>
      </c>
      <c r="O206" t="s">
        <v>476</v>
      </c>
      <c r="P206" t="s">
        <v>476</v>
      </c>
      <c r="Q206">
        <v>1</v>
      </c>
      <c r="X206">
        <v>0.91</v>
      </c>
      <c r="Y206">
        <v>0</v>
      </c>
      <c r="Z206">
        <v>246.68</v>
      </c>
      <c r="AA206">
        <v>13.37</v>
      </c>
      <c r="AB206">
        <v>0</v>
      </c>
      <c r="AC206">
        <v>0</v>
      </c>
      <c r="AD206">
        <v>1</v>
      </c>
      <c r="AE206">
        <v>0</v>
      </c>
      <c r="AF206" t="s">
        <v>3</v>
      </c>
      <c r="AG206">
        <v>0.91</v>
      </c>
      <c r="AH206">
        <v>2</v>
      </c>
      <c r="AI206">
        <v>53287355</v>
      </c>
      <c r="AJ206">
        <v>214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ROW(Source!A233)</f>
        <v>233</v>
      </c>
      <c r="B207">
        <v>53287365</v>
      </c>
      <c r="C207">
        <v>53287352</v>
      </c>
      <c r="D207">
        <v>30595485</v>
      </c>
      <c r="E207">
        <v>1</v>
      </c>
      <c r="F207">
        <v>1</v>
      </c>
      <c r="G207">
        <v>30515945</v>
      </c>
      <c r="H207">
        <v>2</v>
      </c>
      <c r="I207" t="s">
        <v>528</v>
      </c>
      <c r="J207" t="s">
        <v>529</v>
      </c>
      <c r="K207" t="s">
        <v>530</v>
      </c>
      <c r="L207">
        <v>1367</v>
      </c>
      <c r="N207">
        <v>1011</v>
      </c>
      <c r="O207" t="s">
        <v>476</v>
      </c>
      <c r="P207" t="s">
        <v>476</v>
      </c>
      <c r="Q207">
        <v>1</v>
      </c>
      <c r="X207">
        <v>7.17</v>
      </c>
      <c r="Y207">
        <v>0</v>
      </c>
      <c r="Z207">
        <v>169.44</v>
      </c>
      <c r="AA207">
        <v>15.02</v>
      </c>
      <c r="AB207">
        <v>0</v>
      </c>
      <c r="AC207">
        <v>0</v>
      </c>
      <c r="AD207">
        <v>1</v>
      </c>
      <c r="AE207">
        <v>0</v>
      </c>
      <c r="AF207" t="s">
        <v>3</v>
      </c>
      <c r="AG207">
        <v>7.17</v>
      </c>
      <c r="AH207">
        <v>2</v>
      </c>
      <c r="AI207">
        <v>53287356</v>
      </c>
      <c r="AJ207">
        <v>215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ROW(Source!A233)</f>
        <v>233</v>
      </c>
      <c r="B208">
        <v>53287366</v>
      </c>
      <c r="C208">
        <v>53287352</v>
      </c>
      <c r="D208">
        <v>30595486</v>
      </c>
      <c r="E208">
        <v>1</v>
      </c>
      <c r="F208">
        <v>1</v>
      </c>
      <c r="G208">
        <v>30515945</v>
      </c>
      <c r="H208">
        <v>2</v>
      </c>
      <c r="I208" t="s">
        <v>531</v>
      </c>
      <c r="J208" t="s">
        <v>532</v>
      </c>
      <c r="K208" t="s">
        <v>533</v>
      </c>
      <c r="L208">
        <v>1367</v>
      </c>
      <c r="N208">
        <v>1011</v>
      </c>
      <c r="O208" t="s">
        <v>476</v>
      </c>
      <c r="P208" t="s">
        <v>476</v>
      </c>
      <c r="Q208">
        <v>1</v>
      </c>
      <c r="X208">
        <v>14.6</v>
      </c>
      <c r="Y208">
        <v>0</v>
      </c>
      <c r="Z208">
        <v>219.5</v>
      </c>
      <c r="AA208">
        <v>17.510000000000002</v>
      </c>
      <c r="AB208">
        <v>0</v>
      </c>
      <c r="AC208">
        <v>0</v>
      </c>
      <c r="AD208">
        <v>1</v>
      </c>
      <c r="AE208">
        <v>0</v>
      </c>
      <c r="AF208" t="s">
        <v>3</v>
      </c>
      <c r="AG208">
        <v>14.6</v>
      </c>
      <c r="AH208">
        <v>2</v>
      </c>
      <c r="AI208">
        <v>53287357</v>
      </c>
      <c r="AJ208">
        <v>216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ROW(Source!A233)</f>
        <v>233</v>
      </c>
      <c r="B209">
        <v>53287367</v>
      </c>
      <c r="C209">
        <v>53287352</v>
      </c>
      <c r="D209">
        <v>30595528</v>
      </c>
      <c r="E209">
        <v>1</v>
      </c>
      <c r="F209">
        <v>1</v>
      </c>
      <c r="G209">
        <v>30515945</v>
      </c>
      <c r="H209">
        <v>2</v>
      </c>
      <c r="I209" t="s">
        <v>480</v>
      </c>
      <c r="J209" t="s">
        <v>481</v>
      </c>
      <c r="K209" t="s">
        <v>482</v>
      </c>
      <c r="L209">
        <v>1367</v>
      </c>
      <c r="N209">
        <v>1011</v>
      </c>
      <c r="O209" t="s">
        <v>476</v>
      </c>
      <c r="P209" t="s">
        <v>476</v>
      </c>
      <c r="Q209">
        <v>1</v>
      </c>
      <c r="X209">
        <v>1.79</v>
      </c>
      <c r="Y209">
        <v>0</v>
      </c>
      <c r="Z209">
        <v>125.13</v>
      </c>
      <c r="AA209">
        <v>24.74</v>
      </c>
      <c r="AB209">
        <v>0</v>
      </c>
      <c r="AC209">
        <v>0</v>
      </c>
      <c r="AD209">
        <v>1</v>
      </c>
      <c r="AE209">
        <v>0</v>
      </c>
      <c r="AF209" t="s">
        <v>3</v>
      </c>
      <c r="AG209">
        <v>1.79</v>
      </c>
      <c r="AH209">
        <v>2</v>
      </c>
      <c r="AI209">
        <v>53287358</v>
      </c>
      <c r="AJ209">
        <v>217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ROW(Source!A233)</f>
        <v>233</v>
      </c>
      <c r="B210">
        <v>53287368</v>
      </c>
      <c r="C210">
        <v>53287352</v>
      </c>
      <c r="D210">
        <v>30595490</v>
      </c>
      <c r="E210">
        <v>1</v>
      </c>
      <c r="F210">
        <v>1</v>
      </c>
      <c r="G210">
        <v>30515945</v>
      </c>
      <c r="H210">
        <v>2</v>
      </c>
      <c r="I210" t="s">
        <v>534</v>
      </c>
      <c r="J210" t="s">
        <v>535</v>
      </c>
      <c r="K210" t="s">
        <v>536</v>
      </c>
      <c r="L210">
        <v>1367</v>
      </c>
      <c r="N210">
        <v>1011</v>
      </c>
      <c r="O210" t="s">
        <v>476</v>
      </c>
      <c r="P210" t="s">
        <v>476</v>
      </c>
      <c r="Q210">
        <v>1</v>
      </c>
      <c r="X210">
        <v>0.52</v>
      </c>
      <c r="Y210">
        <v>0</v>
      </c>
      <c r="Z210">
        <v>177.54</v>
      </c>
      <c r="AA210">
        <v>17.420000000000002</v>
      </c>
      <c r="AB210">
        <v>0</v>
      </c>
      <c r="AC210">
        <v>0</v>
      </c>
      <c r="AD210">
        <v>1</v>
      </c>
      <c r="AE210">
        <v>0</v>
      </c>
      <c r="AF210" t="s">
        <v>3</v>
      </c>
      <c r="AG210">
        <v>0.52</v>
      </c>
      <c r="AH210">
        <v>2</v>
      </c>
      <c r="AI210">
        <v>53287359</v>
      </c>
      <c r="AJ210">
        <v>218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ROW(Source!A233)</f>
        <v>233</v>
      </c>
      <c r="B211">
        <v>53287369</v>
      </c>
      <c r="C211">
        <v>53287352</v>
      </c>
      <c r="D211">
        <v>30571181</v>
      </c>
      <c r="E211">
        <v>1</v>
      </c>
      <c r="F211">
        <v>1</v>
      </c>
      <c r="G211">
        <v>30515945</v>
      </c>
      <c r="H211">
        <v>3</v>
      </c>
      <c r="I211" t="s">
        <v>504</v>
      </c>
      <c r="J211" t="s">
        <v>505</v>
      </c>
      <c r="K211" t="s">
        <v>506</v>
      </c>
      <c r="L211">
        <v>1339</v>
      </c>
      <c r="N211">
        <v>1007</v>
      </c>
      <c r="O211" t="s">
        <v>51</v>
      </c>
      <c r="P211" t="s">
        <v>51</v>
      </c>
      <c r="Q211">
        <v>1</v>
      </c>
      <c r="X211">
        <v>7</v>
      </c>
      <c r="Y211">
        <v>7.07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3</v>
      </c>
      <c r="AG211">
        <v>7</v>
      </c>
      <c r="AH211">
        <v>2</v>
      </c>
      <c r="AI211">
        <v>53287360</v>
      </c>
      <c r="AJ211">
        <v>219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ROW(Source!A233)</f>
        <v>233</v>
      </c>
      <c r="B212">
        <v>53287370</v>
      </c>
      <c r="C212">
        <v>53287352</v>
      </c>
      <c r="D212">
        <v>30532272</v>
      </c>
      <c r="E212">
        <v>30515945</v>
      </c>
      <c r="F212">
        <v>1</v>
      </c>
      <c r="G212">
        <v>30515945</v>
      </c>
      <c r="H212">
        <v>3</v>
      </c>
      <c r="I212" t="s">
        <v>595</v>
      </c>
      <c r="J212" t="s">
        <v>3</v>
      </c>
      <c r="K212" t="s">
        <v>596</v>
      </c>
      <c r="L212">
        <v>1339</v>
      </c>
      <c r="N212">
        <v>1007</v>
      </c>
      <c r="O212" t="s">
        <v>51</v>
      </c>
      <c r="P212" t="s">
        <v>51</v>
      </c>
      <c r="Q212">
        <v>1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 t="s">
        <v>3</v>
      </c>
      <c r="AG212">
        <v>0</v>
      </c>
      <c r="AH212">
        <v>3</v>
      </c>
      <c r="AI212">
        <v>-1</v>
      </c>
      <c r="AJ212" t="s">
        <v>3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ROW(Source!A236)</f>
        <v>236</v>
      </c>
      <c r="B213">
        <v>53287383</v>
      </c>
      <c r="C213">
        <v>53287372</v>
      </c>
      <c r="D213">
        <v>30515951</v>
      </c>
      <c r="E213">
        <v>30515945</v>
      </c>
      <c r="F213">
        <v>1</v>
      </c>
      <c r="G213">
        <v>30515945</v>
      </c>
      <c r="H213">
        <v>1</v>
      </c>
      <c r="I213" t="s">
        <v>470</v>
      </c>
      <c r="J213" t="s">
        <v>3</v>
      </c>
      <c r="K213" t="s">
        <v>471</v>
      </c>
      <c r="L213">
        <v>1191</v>
      </c>
      <c r="N213">
        <v>1013</v>
      </c>
      <c r="O213" t="s">
        <v>472</v>
      </c>
      <c r="P213" t="s">
        <v>472</v>
      </c>
      <c r="Q213">
        <v>1</v>
      </c>
      <c r="X213">
        <v>267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1</v>
      </c>
      <c r="AF213" t="s">
        <v>3</v>
      </c>
      <c r="AG213">
        <v>267</v>
      </c>
      <c r="AH213">
        <v>2</v>
      </c>
      <c r="AI213">
        <v>53287373</v>
      </c>
      <c r="AJ213">
        <v>221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ROW(Source!A236)</f>
        <v>236</v>
      </c>
      <c r="B214">
        <v>53287384</v>
      </c>
      <c r="C214">
        <v>53287372</v>
      </c>
      <c r="D214">
        <v>30595500</v>
      </c>
      <c r="E214">
        <v>1</v>
      </c>
      <c r="F214">
        <v>1</v>
      </c>
      <c r="G214">
        <v>30515945</v>
      </c>
      <c r="H214">
        <v>2</v>
      </c>
      <c r="I214" t="s">
        <v>525</v>
      </c>
      <c r="J214" t="s">
        <v>526</v>
      </c>
      <c r="K214" t="s">
        <v>527</v>
      </c>
      <c r="L214">
        <v>1367</v>
      </c>
      <c r="N214">
        <v>1011</v>
      </c>
      <c r="O214" t="s">
        <v>476</v>
      </c>
      <c r="P214" t="s">
        <v>476</v>
      </c>
      <c r="Q214">
        <v>1</v>
      </c>
      <c r="X214">
        <v>11.76</v>
      </c>
      <c r="Y214">
        <v>0</v>
      </c>
      <c r="Z214">
        <v>246.68</v>
      </c>
      <c r="AA214">
        <v>13.37</v>
      </c>
      <c r="AB214">
        <v>0</v>
      </c>
      <c r="AC214">
        <v>0</v>
      </c>
      <c r="AD214">
        <v>1</v>
      </c>
      <c r="AE214">
        <v>0</v>
      </c>
      <c r="AF214" t="s">
        <v>3</v>
      </c>
      <c r="AG214">
        <v>11.76</v>
      </c>
      <c r="AH214">
        <v>2</v>
      </c>
      <c r="AI214">
        <v>53287374</v>
      </c>
      <c r="AJ214">
        <v>222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ROW(Source!A236)</f>
        <v>236</v>
      </c>
      <c r="B215">
        <v>53287385</v>
      </c>
      <c r="C215">
        <v>53287372</v>
      </c>
      <c r="D215">
        <v>30595538</v>
      </c>
      <c r="E215">
        <v>1</v>
      </c>
      <c r="F215">
        <v>1</v>
      </c>
      <c r="G215">
        <v>30515945</v>
      </c>
      <c r="H215">
        <v>2</v>
      </c>
      <c r="I215" t="s">
        <v>537</v>
      </c>
      <c r="J215" t="s">
        <v>538</v>
      </c>
      <c r="K215" t="s">
        <v>539</v>
      </c>
      <c r="L215">
        <v>1367</v>
      </c>
      <c r="N215">
        <v>1011</v>
      </c>
      <c r="O215" t="s">
        <v>476</v>
      </c>
      <c r="P215" t="s">
        <v>476</v>
      </c>
      <c r="Q215">
        <v>1</v>
      </c>
      <c r="X215">
        <v>10.8</v>
      </c>
      <c r="Y215">
        <v>0</v>
      </c>
      <c r="Z215">
        <v>21.87</v>
      </c>
      <c r="AA215">
        <v>0.03</v>
      </c>
      <c r="AB215">
        <v>0</v>
      </c>
      <c r="AC215">
        <v>0</v>
      </c>
      <c r="AD215">
        <v>1</v>
      </c>
      <c r="AE215">
        <v>0</v>
      </c>
      <c r="AF215" t="s">
        <v>3</v>
      </c>
      <c r="AG215">
        <v>10.8</v>
      </c>
      <c r="AH215">
        <v>2</v>
      </c>
      <c r="AI215">
        <v>53287375</v>
      </c>
      <c r="AJ215">
        <v>223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ROW(Source!A236)</f>
        <v>236</v>
      </c>
      <c r="B216">
        <v>53287386</v>
      </c>
      <c r="C216">
        <v>53287372</v>
      </c>
      <c r="D216">
        <v>30516999</v>
      </c>
      <c r="E216">
        <v>30515945</v>
      </c>
      <c r="F216">
        <v>1</v>
      </c>
      <c r="G216">
        <v>30515945</v>
      </c>
      <c r="H216">
        <v>2</v>
      </c>
      <c r="I216" t="s">
        <v>483</v>
      </c>
      <c r="J216" t="s">
        <v>3</v>
      </c>
      <c r="K216" t="s">
        <v>484</v>
      </c>
      <c r="L216">
        <v>1344</v>
      </c>
      <c r="N216">
        <v>1008</v>
      </c>
      <c r="O216" t="s">
        <v>485</v>
      </c>
      <c r="P216" t="s">
        <v>485</v>
      </c>
      <c r="Q216">
        <v>1</v>
      </c>
      <c r="X216">
        <v>4.78</v>
      </c>
      <c r="Y216">
        <v>0</v>
      </c>
      <c r="Z216">
        <v>1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3</v>
      </c>
      <c r="AG216">
        <v>4.78</v>
      </c>
      <c r="AH216">
        <v>2</v>
      </c>
      <c r="AI216">
        <v>53287376</v>
      </c>
      <c r="AJ216">
        <v>224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ROW(Source!A236)</f>
        <v>236</v>
      </c>
      <c r="B217">
        <v>53287387</v>
      </c>
      <c r="C217">
        <v>53287372</v>
      </c>
      <c r="D217">
        <v>30571181</v>
      </c>
      <c r="E217">
        <v>1</v>
      </c>
      <c r="F217">
        <v>1</v>
      </c>
      <c r="G217">
        <v>30515945</v>
      </c>
      <c r="H217">
        <v>3</v>
      </c>
      <c r="I217" t="s">
        <v>504</v>
      </c>
      <c r="J217" t="s">
        <v>505</v>
      </c>
      <c r="K217" t="s">
        <v>506</v>
      </c>
      <c r="L217">
        <v>1339</v>
      </c>
      <c r="N217">
        <v>1007</v>
      </c>
      <c r="O217" t="s">
        <v>51</v>
      </c>
      <c r="P217" t="s">
        <v>51</v>
      </c>
      <c r="Q217">
        <v>1</v>
      </c>
      <c r="X217">
        <v>178</v>
      </c>
      <c r="Y217">
        <v>7.07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F217" t="s">
        <v>3</v>
      </c>
      <c r="AG217">
        <v>178</v>
      </c>
      <c r="AH217">
        <v>2</v>
      </c>
      <c r="AI217">
        <v>53287377</v>
      </c>
      <c r="AJ217">
        <v>225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ROW(Source!A236)</f>
        <v>236</v>
      </c>
      <c r="B218">
        <v>53287388</v>
      </c>
      <c r="C218">
        <v>53287372</v>
      </c>
      <c r="D218">
        <v>30571115</v>
      </c>
      <c r="E218">
        <v>1</v>
      </c>
      <c r="F218">
        <v>1</v>
      </c>
      <c r="G218">
        <v>30515945</v>
      </c>
      <c r="H218">
        <v>3</v>
      </c>
      <c r="I218" t="s">
        <v>540</v>
      </c>
      <c r="J218" t="s">
        <v>541</v>
      </c>
      <c r="K218" t="s">
        <v>542</v>
      </c>
      <c r="L218">
        <v>1348</v>
      </c>
      <c r="N218">
        <v>1009</v>
      </c>
      <c r="O218" t="s">
        <v>122</v>
      </c>
      <c r="P218" t="s">
        <v>122</v>
      </c>
      <c r="Q218">
        <v>1000</v>
      </c>
      <c r="X218">
        <v>0.09</v>
      </c>
      <c r="Y218">
        <v>3386.07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F218" t="s">
        <v>3</v>
      </c>
      <c r="AG218">
        <v>0.09</v>
      </c>
      <c r="AH218">
        <v>2</v>
      </c>
      <c r="AI218">
        <v>53287378</v>
      </c>
      <c r="AJ218">
        <v>226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ROW(Source!A236)</f>
        <v>236</v>
      </c>
      <c r="B219">
        <v>53287389</v>
      </c>
      <c r="C219">
        <v>53287372</v>
      </c>
      <c r="D219">
        <v>30571740</v>
      </c>
      <c r="E219">
        <v>1</v>
      </c>
      <c r="F219">
        <v>1</v>
      </c>
      <c r="G219">
        <v>30515945</v>
      </c>
      <c r="H219">
        <v>3</v>
      </c>
      <c r="I219" t="s">
        <v>283</v>
      </c>
      <c r="J219" t="s">
        <v>285</v>
      </c>
      <c r="K219" t="s">
        <v>284</v>
      </c>
      <c r="L219">
        <v>1339</v>
      </c>
      <c r="N219">
        <v>1007</v>
      </c>
      <c r="O219" t="s">
        <v>51</v>
      </c>
      <c r="P219" t="s">
        <v>51</v>
      </c>
      <c r="Q219">
        <v>1</v>
      </c>
      <c r="X219">
        <v>40</v>
      </c>
      <c r="Y219">
        <v>104.99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0</v>
      </c>
      <c r="AF219" t="s">
        <v>3</v>
      </c>
      <c r="AG219">
        <v>40</v>
      </c>
      <c r="AH219">
        <v>2</v>
      </c>
      <c r="AI219">
        <v>53287379</v>
      </c>
      <c r="AJ219">
        <v>227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ROW(Source!A236)</f>
        <v>236</v>
      </c>
      <c r="B220">
        <v>53287390</v>
      </c>
      <c r="C220">
        <v>53287372</v>
      </c>
      <c r="D220">
        <v>30595002</v>
      </c>
      <c r="E220">
        <v>1</v>
      </c>
      <c r="F220">
        <v>1</v>
      </c>
      <c r="G220">
        <v>30515945</v>
      </c>
      <c r="H220">
        <v>3</v>
      </c>
      <c r="I220" t="s">
        <v>543</v>
      </c>
      <c r="J220" t="s">
        <v>544</v>
      </c>
      <c r="K220" t="s">
        <v>545</v>
      </c>
      <c r="L220">
        <v>1327</v>
      </c>
      <c r="N220">
        <v>1005</v>
      </c>
      <c r="O220" t="s">
        <v>546</v>
      </c>
      <c r="P220" t="s">
        <v>546</v>
      </c>
      <c r="Q220">
        <v>1</v>
      </c>
      <c r="X220">
        <v>10.199999999999999</v>
      </c>
      <c r="Y220">
        <v>90.15</v>
      </c>
      <c r="Z220">
        <v>0</v>
      </c>
      <c r="AA220">
        <v>0</v>
      </c>
      <c r="AB220">
        <v>0</v>
      </c>
      <c r="AC220">
        <v>0</v>
      </c>
      <c r="AD220">
        <v>1</v>
      </c>
      <c r="AE220">
        <v>0</v>
      </c>
      <c r="AF220" t="s">
        <v>3</v>
      </c>
      <c r="AG220">
        <v>10.199999999999999</v>
      </c>
      <c r="AH220">
        <v>2</v>
      </c>
      <c r="AI220">
        <v>53287381</v>
      </c>
      <c r="AJ220">
        <v>229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ROW(Source!A236)</f>
        <v>236</v>
      </c>
      <c r="B221">
        <v>53287391</v>
      </c>
      <c r="C221">
        <v>53287372</v>
      </c>
      <c r="D221">
        <v>30532680</v>
      </c>
      <c r="E221">
        <v>30515945</v>
      </c>
      <c r="F221">
        <v>1</v>
      </c>
      <c r="G221">
        <v>30515945</v>
      </c>
      <c r="H221">
        <v>3</v>
      </c>
      <c r="I221" t="s">
        <v>597</v>
      </c>
      <c r="J221" t="s">
        <v>3</v>
      </c>
      <c r="K221" t="s">
        <v>598</v>
      </c>
      <c r="L221">
        <v>1339</v>
      </c>
      <c r="N221">
        <v>1007</v>
      </c>
      <c r="O221" t="s">
        <v>51</v>
      </c>
      <c r="P221" t="s">
        <v>51</v>
      </c>
      <c r="Q221">
        <v>1</v>
      </c>
      <c r="X221">
        <v>162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 t="s">
        <v>3</v>
      </c>
      <c r="AG221">
        <v>162</v>
      </c>
      <c r="AH221">
        <v>3</v>
      </c>
      <c r="AI221">
        <v>-1</v>
      </c>
      <c r="AJ221" t="s">
        <v>3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ROW(Source!A236)</f>
        <v>236</v>
      </c>
      <c r="B222">
        <v>53287392</v>
      </c>
      <c r="C222">
        <v>53287372</v>
      </c>
      <c r="D222">
        <v>30541208</v>
      </c>
      <c r="E222">
        <v>30515945</v>
      </c>
      <c r="F222">
        <v>1</v>
      </c>
      <c r="G222">
        <v>30515945</v>
      </c>
      <c r="H222">
        <v>3</v>
      </c>
      <c r="I222" t="s">
        <v>547</v>
      </c>
      <c r="J222" t="s">
        <v>3</v>
      </c>
      <c r="K222" t="s">
        <v>548</v>
      </c>
      <c r="L222">
        <v>1344</v>
      </c>
      <c r="N222">
        <v>1008</v>
      </c>
      <c r="O222" t="s">
        <v>485</v>
      </c>
      <c r="P222" t="s">
        <v>485</v>
      </c>
      <c r="Q222">
        <v>1</v>
      </c>
      <c r="X222">
        <v>49.28</v>
      </c>
      <c r="Y222">
        <v>1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F222" t="s">
        <v>3</v>
      </c>
      <c r="AG222">
        <v>49.28</v>
      </c>
      <c r="AH222">
        <v>2</v>
      </c>
      <c r="AI222">
        <v>53287382</v>
      </c>
      <c r="AJ222">
        <v>230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ROW(Source!A237)</f>
        <v>237</v>
      </c>
      <c r="B223">
        <v>53287383</v>
      </c>
      <c r="C223">
        <v>53287372</v>
      </c>
      <c r="D223">
        <v>30515951</v>
      </c>
      <c r="E223">
        <v>30515945</v>
      </c>
      <c r="F223">
        <v>1</v>
      </c>
      <c r="G223">
        <v>30515945</v>
      </c>
      <c r="H223">
        <v>1</v>
      </c>
      <c r="I223" t="s">
        <v>470</v>
      </c>
      <c r="J223" t="s">
        <v>3</v>
      </c>
      <c r="K223" t="s">
        <v>471</v>
      </c>
      <c r="L223">
        <v>1191</v>
      </c>
      <c r="N223">
        <v>1013</v>
      </c>
      <c r="O223" t="s">
        <v>472</v>
      </c>
      <c r="P223" t="s">
        <v>472</v>
      </c>
      <c r="Q223">
        <v>1</v>
      </c>
      <c r="X223">
        <v>267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1</v>
      </c>
      <c r="AF223" t="s">
        <v>3</v>
      </c>
      <c r="AG223">
        <v>267</v>
      </c>
      <c r="AH223">
        <v>2</v>
      </c>
      <c r="AI223">
        <v>53287373</v>
      </c>
      <c r="AJ223">
        <v>231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ROW(Source!A237)</f>
        <v>237</v>
      </c>
      <c r="B224">
        <v>53287384</v>
      </c>
      <c r="C224">
        <v>53287372</v>
      </c>
      <c r="D224">
        <v>30595500</v>
      </c>
      <c r="E224">
        <v>1</v>
      </c>
      <c r="F224">
        <v>1</v>
      </c>
      <c r="G224">
        <v>30515945</v>
      </c>
      <c r="H224">
        <v>2</v>
      </c>
      <c r="I224" t="s">
        <v>525</v>
      </c>
      <c r="J224" t="s">
        <v>526</v>
      </c>
      <c r="K224" t="s">
        <v>527</v>
      </c>
      <c r="L224">
        <v>1367</v>
      </c>
      <c r="N224">
        <v>1011</v>
      </c>
      <c r="O224" t="s">
        <v>476</v>
      </c>
      <c r="P224" t="s">
        <v>476</v>
      </c>
      <c r="Q224">
        <v>1</v>
      </c>
      <c r="X224">
        <v>11.76</v>
      </c>
      <c r="Y224">
        <v>0</v>
      </c>
      <c r="Z224">
        <v>246.68</v>
      </c>
      <c r="AA224">
        <v>13.37</v>
      </c>
      <c r="AB224">
        <v>0</v>
      </c>
      <c r="AC224">
        <v>0</v>
      </c>
      <c r="AD224">
        <v>1</v>
      </c>
      <c r="AE224">
        <v>0</v>
      </c>
      <c r="AF224" t="s">
        <v>3</v>
      </c>
      <c r="AG224">
        <v>11.76</v>
      </c>
      <c r="AH224">
        <v>2</v>
      </c>
      <c r="AI224">
        <v>53287374</v>
      </c>
      <c r="AJ224">
        <v>232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ROW(Source!A237)</f>
        <v>237</v>
      </c>
      <c r="B225">
        <v>53287385</v>
      </c>
      <c r="C225">
        <v>53287372</v>
      </c>
      <c r="D225">
        <v>30595538</v>
      </c>
      <c r="E225">
        <v>1</v>
      </c>
      <c r="F225">
        <v>1</v>
      </c>
      <c r="G225">
        <v>30515945</v>
      </c>
      <c r="H225">
        <v>2</v>
      </c>
      <c r="I225" t="s">
        <v>537</v>
      </c>
      <c r="J225" t="s">
        <v>538</v>
      </c>
      <c r="K225" t="s">
        <v>539</v>
      </c>
      <c r="L225">
        <v>1367</v>
      </c>
      <c r="N225">
        <v>1011</v>
      </c>
      <c r="O225" t="s">
        <v>476</v>
      </c>
      <c r="P225" t="s">
        <v>476</v>
      </c>
      <c r="Q225">
        <v>1</v>
      </c>
      <c r="X225">
        <v>10.8</v>
      </c>
      <c r="Y225">
        <v>0</v>
      </c>
      <c r="Z225">
        <v>21.87</v>
      </c>
      <c r="AA225">
        <v>0.03</v>
      </c>
      <c r="AB225">
        <v>0</v>
      </c>
      <c r="AC225">
        <v>0</v>
      </c>
      <c r="AD225">
        <v>1</v>
      </c>
      <c r="AE225">
        <v>0</v>
      </c>
      <c r="AF225" t="s">
        <v>3</v>
      </c>
      <c r="AG225">
        <v>10.8</v>
      </c>
      <c r="AH225">
        <v>2</v>
      </c>
      <c r="AI225">
        <v>53287375</v>
      </c>
      <c r="AJ225">
        <v>233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ROW(Source!A237)</f>
        <v>237</v>
      </c>
      <c r="B226">
        <v>53287386</v>
      </c>
      <c r="C226">
        <v>53287372</v>
      </c>
      <c r="D226">
        <v>30516999</v>
      </c>
      <c r="E226">
        <v>30515945</v>
      </c>
      <c r="F226">
        <v>1</v>
      </c>
      <c r="G226">
        <v>30515945</v>
      </c>
      <c r="H226">
        <v>2</v>
      </c>
      <c r="I226" t="s">
        <v>483</v>
      </c>
      <c r="J226" t="s">
        <v>3</v>
      </c>
      <c r="K226" t="s">
        <v>484</v>
      </c>
      <c r="L226">
        <v>1344</v>
      </c>
      <c r="N226">
        <v>1008</v>
      </c>
      <c r="O226" t="s">
        <v>485</v>
      </c>
      <c r="P226" t="s">
        <v>485</v>
      </c>
      <c r="Q226">
        <v>1</v>
      </c>
      <c r="X226">
        <v>4.78</v>
      </c>
      <c r="Y226">
        <v>0</v>
      </c>
      <c r="Z226">
        <v>1</v>
      </c>
      <c r="AA226">
        <v>0</v>
      </c>
      <c r="AB226">
        <v>0</v>
      </c>
      <c r="AC226">
        <v>0</v>
      </c>
      <c r="AD226">
        <v>1</v>
      </c>
      <c r="AE226">
        <v>0</v>
      </c>
      <c r="AF226" t="s">
        <v>3</v>
      </c>
      <c r="AG226">
        <v>4.78</v>
      </c>
      <c r="AH226">
        <v>2</v>
      </c>
      <c r="AI226">
        <v>53287376</v>
      </c>
      <c r="AJ226">
        <v>234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ROW(Source!A237)</f>
        <v>237</v>
      </c>
      <c r="B227">
        <v>53287387</v>
      </c>
      <c r="C227">
        <v>53287372</v>
      </c>
      <c r="D227">
        <v>30571181</v>
      </c>
      <c r="E227">
        <v>1</v>
      </c>
      <c r="F227">
        <v>1</v>
      </c>
      <c r="G227">
        <v>30515945</v>
      </c>
      <c r="H227">
        <v>3</v>
      </c>
      <c r="I227" t="s">
        <v>504</v>
      </c>
      <c r="J227" t="s">
        <v>505</v>
      </c>
      <c r="K227" t="s">
        <v>506</v>
      </c>
      <c r="L227">
        <v>1339</v>
      </c>
      <c r="N227">
        <v>1007</v>
      </c>
      <c r="O227" t="s">
        <v>51</v>
      </c>
      <c r="P227" t="s">
        <v>51</v>
      </c>
      <c r="Q227">
        <v>1</v>
      </c>
      <c r="X227">
        <v>178</v>
      </c>
      <c r="Y227">
        <v>7.07</v>
      </c>
      <c r="Z227">
        <v>0</v>
      </c>
      <c r="AA227">
        <v>0</v>
      </c>
      <c r="AB227">
        <v>0</v>
      </c>
      <c r="AC227">
        <v>0</v>
      </c>
      <c r="AD227">
        <v>1</v>
      </c>
      <c r="AE227">
        <v>0</v>
      </c>
      <c r="AF227" t="s">
        <v>3</v>
      </c>
      <c r="AG227">
        <v>178</v>
      </c>
      <c r="AH227">
        <v>2</v>
      </c>
      <c r="AI227">
        <v>53287377</v>
      </c>
      <c r="AJ227">
        <v>235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ROW(Source!A237)</f>
        <v>237</v>
      </c>
      <c r="B228">
        <v>53287388</v>
      </c>
      <c r="C228">
        <v>53287372</v>
      </c>
      <c r="D228">
        <v>30571115</v>
      </c>
      <c r="E228">
        <v>1</v>
      </c>
      <c r="F228">
        <v>1</v>
      </c>
      <c r="G228">
        <v>30515945</v>
      </c>
      <c r="H228">
        <v>3</v>
      </c>
      <c r="I228" t="s">
        <v>540</v>
      </c>
      <c r="J228" t="s">
        <v>541</v>
      </c>
      <c r="K228" t="s">
        <v>542</v>
      </c>
      <c r="L228">
        <v>1348</v>
      </c>
      <c r="N228">
        <v>1009</v>
      </c>
      <c r="O228" t="s">
        <v>122</v>
      </c>
      <c r="P228" t="s">
        <v>122</v>
      </c>
      <c r="Q228">
        <v>1000</v>
      </c>
      <c r="X228">
        <v>0.09</v>
      </c>
      <c r="Y228">
        <v>3386.07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0</v>
      </c>
      <c r="AF228" t="s">
        <v>3</v>
      </c>
      <c r="AG228">
        <v>0.09</v>
      </c>
      <c r="AH228">
        <v>2</v>
      </c>
      <c r="AI228">
        <v>53287378</v>
      </c>
      <c r="AJ228">
        <v>236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ROW(Source!A237)</f>
        <v>237</v>
      </c>
      <c r="B229">
        <v>53287389</v>
      </c>
      <c r="C229">
        <v>53287372</v>
      </c>
      <c r="D229">
        <v>30571740</v>
      </c>
      <c r="E229">
        <v>1</v>
      </c>
      <c r="F229">
        <v>1</v>
      </c>
      <c r="G229">
        <v>30515945</v>
      </c>
      <c r="H229">
        <v>3</v>
      </c>
      <c r="I229" t="s">
        <v>283</v>
      </c>
      <c r="J229" t="s">
        <v>285</v>
      </c>
      <c r="K229" t="s">
        <v>284</v>
      </c>
      <c r="L229">
        <v>1339</v>
      </c>
      <c r="N229">
        <v>1007</v>
      </c>
      <c r="O229" t="s">
        <v>51</v>
      </c>
      <c r="P229" t="s">
        <v>51</v>
      </c>
      <c r="Q229">
        <v>1</v>
      </c>
      <c r="X229">
        <v>40</v>
      </c>
      <c r="Y229">
        <v>104.99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0</v>
      </c>
      <c r="AF229" t="s">
        <v>3</v>
      </c>
      <c r="AG229">
        <v>40</v>
      </c>
      <c r="AH229">
        <v>2</v>
      </c>
      <c r="AI229">
        <v>53287379</v>
      </c>
      <c r="AJ229">
        <v>237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ROW(Source!A237)</f>
        <v>237</v>
      </c>
      <c r="B230">
        <v>53287390</v>
      </c>
      <c r="C230">
        <v>53287372</v>
      </c>
      <c r="D230">
        <v>30595002</v>
      </c>
      <c r="E230">
        <v>1</v>
      </c>
      <c r="F230">
        <v>1</v>
      </c>
      <c r="G230">
        <v>30515945</v>
      </c>
      <c r="H230">
        <v>3</v>
      </c>
      <c r="I230" t="s">
        <v>543</v>
      </c>
      <c r="J230" t="s">
        <v>544</v>
      </c>
      <c r="K230" t="s">
        <v>545</v>
      </c>
      <c r="L230">
        <v>1327</v>
      </c>
      <c r="N230">
        <v>1005</v>
      </c>
      <c r="O230" t="s">
        <v>546</v>
      </c>
      <c r="P230" t="s">
        <v>546</v>
      </c>
      <c r="Q230">
        <v>1</v>
      </c>
      <c r="X230">
        <v>10.199999999999999</v>
      </c>
      <c r="Y230">
        <v>90.15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F230" t="s">
        <v>3</v>
      </c>
      <c r="AG230">
        <v>10.199999999999999</v>
      </c>
      <c r="AH230">
        <v>2</v>
      </c>
      <c r="AI230">
        <v>53287381</v>
      </c>
      <c r="AJ230">
        <v>239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2">
      <c r="A231">
        <f>ROW(Source!A237)</f>
        <v>237</v>
      </c>
      <c r="B231">
        <v>53287391</v>
      </c>
      <c r="C231">
        <v>53287372</v>
      </c>
      <c r="D231">
        <v>30532680</v>
      </c>
      <c r="E231">
        <v>30515945</v>
      </c>
      <c r="F231">
        <v>1</v>
      </c>
      <c r="G231">
        <v>30515945</v>
      </c>
      <c r="H231">
        <v>3</v>
      </c>
      <c r="I231" t="s">
        <v>597</v>
      </c>
      <c r="J231" t="s">
        <v>3</v>
      </c>
      <c r="K231" t="s">
        <v>598</v>
      </c>
      <c r="L231">
        <v>1339</v>
      </c>
      <c r="N231">
        <v>1007</v>
      </c>
      <c r="O231" t="s">
        <v>51</v>
      </c>
      <c r="P231" t="s">
        <v>51</v>
      </c>
      <c r="Q231">
        <v>1</v>
      </c>
      <c r="X231">
        <v>162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 t="s">
        <v>3</v>
      </c>
      <c r="AG231">
        <v>162</v>
      </c>
      <c r="AH231">
        <v>3</v>
      </c>
      <c r="AI231">
        <v>-1</v>
      </c>
      <c r="AJ231" t="s">
        <v>3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x14ac:dyDescent="0.2">
      <c r="A232">
        <f>ROW(Source!A237)</f>
        <v>237</v>
      </c>
      <c r="B232">
        <v>53287392</v>
      </c>
      <c r="C232">
        <v>53287372</v>
      </c>
      <c r="D232">
        <v>30541208</v>
      </c>
      <c r="E232">
        <v>30515945</v>
      </c>
      <c r="F232">
        <v>1</v>
      </c>
      <c r="G232">
        <v>30515945</v>
      </c>
      <c r="H232">
        <v>3</v>
      </c>
      <c r="I232" t="s">
        <v>547</v>
      </c>
      <c r="J232" t="s">
        <v>3</v>
      </c>
      <c r="K232" t="s">
        <v>548</v>
      </c>
      <c r="L232">
        <v>1344</v>
      </c>
      <c r="N232">
        <v>1008</v>
      </c>
      <c r="O232" t="s">
        <v>485</v>
      </c>
      <c r="P232" t="s">
        <v>485</v>
      </c>
      <c r="Q232">
        <v>1</v>
      </c>
      <c r="X232">
        <v>49.28</v>
      </c>
      <c r="Y232">
        <v>1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F232" t="s">
        <v>3</v>
      </c>
      <c r="AG232">
        <v>49.28</v>
      </c>
      <c r="AH232">
        <v>2</v>
      </c>
      <c r="AI232">
        <v>53287382</v>
      </c>
      <c r="AJ232">
        <v>240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">
      <c r="A233">
        <f>ROW(Source!A240)</f>
        <v>240</v>
      </c>
      <c r="B233">
        <v>53287398</v>
      </c>
      <c r="C233">
        <v>53287394</v>
      </c>
      <c r="D233">
        <v>30515951</v>
      </c>
      <c r="E233">
        <v>30515945</v>
      </c>
      <c r="F233">
        <v>1</v>
      </c>
      <c r="G233">
        <v>30515945</v>
      </c>
      <c r="H233">
        <v>1</v>
      </c>
      <c r="I233" t="s">
        <v>470</v>
      </c>
      <c r="J233" t="s">
        <v>3</v>
      </c>
      <c r="K233" t="s">
        <v>471</v>
      </c>
      <c r="L233">
        <v>1191</v>
      </c>
      <c r="N233">
        <v>1013</v>
      </c>
      <c r="O233" t="s">
        <v>472</v>
      </c>
      <c r="P233" t="s">
        <v>472</v>
      </c>
      <c r="Q233">
        <v>1</v>
      </c>
      <c r="X233">
        <v>5.17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1</v>
      </c>
      <c r="AF233" t="s">
        <v>110</v>
      </c>
      <c r="AG233">
        <v>46.53</v>
      </c>
      <c r="AH233">
        <v>2</v>
      </c>
      <c r="AI233">
        <v>53287395</v>
      </c>
      <c r="AJ233">
        <v>241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">
      <c r="A234">
        <f>ROW(Source!A240)</f>
        <v>240</v>
      </c>
      <c r="B234">
        <v>53287399</v>
      </c>
      <c r="C234">
        <v>53287394</v>
      </c>
      <c r="D234">
        <v>30595002</v>
      </c>
      <c r="E234">
        <v>1</v>
      </c>
      <c r="F234">
        <v>1</v>
      </c>
      <c r="G234">
        <v>30515945</v>
      </c>
      <c r="H234">
        <v>3</v>
      </c>
      <c r="I234" t="s">
        <v>543</v>
      </c>
      <c r="J234" t="s">
        <v>544</v>
      </c>
      <c r="K234" t="s">
        <v>545</v>
      </c>
      <c r="L234">
        <v>1327</v>
      </c>
      <c r="N234">
        <v>1005</v>
      </c>
      <c r="O234" t="s">
        <v>546</v>
      </c>
      <c r="P234" t="s">
        <v>546</v>
      </c>
      <c r="Q234">
        <v>1</v>
      </c>
      <c r="X234">
        <v>0.65</v>
      </c>
      <c r="Y234">
        <v>90.15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0</v>
      </c>
      <c r="AF234" t="s">
        <v>110</v>
      </c>
      <c r="AG234">
        <v>5.8500000000000005</v>
      </c>
      <c r="AH234">
        <v>2</v>
      </c>
      <c r="AI234">
        <v>53287397</v>
      </c>
      <c r="AJ234">
        <v>243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">
      <c r="A235">
        <f>ROW(Source!A240)</f>
        <v>240</v>
      </c>
      <c r="B235">
        <v>53287400</v>
      </c>
      <c r="C235">
        <v>53287394</v>
      </c>
      <c r="D235">
        <v>30532680</v>
      </c>
      <c r="E235">
        <v>30515945</v>
      </c>
      <c r="F235">
        <v>1</v>
      </c>
      <c r="G235">
        <v>30515945</v>
      </c>
      <c r="H235">
        <v>3</v>
      </c>
      <c r="I235" t="s">
        <v>597</v>
      </c>
      <c r="J235" t="s">
        <v>3</v>
      </c>
      <c r="K235" t="s">
        <v>598</v>
      </c>
      <c r="L235">
        <v>1339</v>
      </c>
      <c r="N235">
        <v>1007</v>
      </c>
      <c r="O235" t="s">
        <v>51</v>
      </c>
      <c r="P235" t="s">
        <v>51</v>
      </c>
      <c r="Q235">
        <v>1</v>
      </c>
      <c r="X235">
        <v>10.199999999999999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 t="s">
        <v>110</v>
      </c>
      <c r="AG235">
        <v>91.8</v>
      </c>
      <c r="AH235">
        <v>3</v>
      </c>
      <c r="AI235">
        <v>-1</v>
      </c>
      <c r="AJ235" t="s">
        <v>3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">
      <c r="A236">
        <f>ROW(Source!A241)</f>
        <v>241</v>
      </c>
      <c r="B236">
        <v>53287398</v>
      </c>
      <c r="C236">
        <v>53287394</v>
      </c>
      <c r="D236">
        <v>30515951</v>
      </c>
      <c r="E236">
        <v>30515945</v>
      </c>
      <c r="F236">
        <v>1</v>
      </c>
      <c r="G236">
        <v>30515945</v>
      </c>
      <c r="H236">
        <v>1</v>
      </c>
      <c r="I236" t="s">
        <v>470</v>
      </c>
      <c r="J236" t="s">
        <v>3</v>
      </c>
      <c r="K236" t="s">
        <v>471</v>
      </c>
      <c r="L236">
        <v>1191</v>
      </c>
      <c r="N236">
        <v>1013</v>
      </c>
      <c r="O236" t="s">
        <v>472</v>
      </c>
      <c r="P236" t="s">
        <v>472</v>
      </c>
      <c r="Q236">
        <v>1</v>
      </c>
      <c r="X236">
        <v>5.17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1</v>
      </c>
      <c r="AE236">
        <v>1</v>
      </c>
      <c r="AF236" t="s">
        <v>110</v>
      </c>
      <c r="AG236">
        <v>46.53</v>
      </c>
      <c r="AH236">
        <v>2</v>
      </c>
      <c r="AI236">
        <v>53287395</v>
      </c>
      <c r="AJ236">
        <v>244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2">
      <c r="A237">
        <f>ROW(Source!A241)</f>
        <v>241</v>
      </c>
      <c r="B237">
        <v>53287399</v>
      </c>
      <c r="C237">
        <v>53287394</v>
      </c>
      <c r="D237">
        <v>30595002</v>
      </c>
      <c r="E237">
        <v>1</v>
      </c>
      <c r="F237">
        <v>1</v>
      </c>
      <c r="G237">
        <v>30515945</v>
      </c>
      <c r="H237">
        <v>3</v>
      </c>
      <c r="I237" t="s">
        <v>543</v>
      </c>
      <c r="J237" t="s">
        <v>544</v>
      </c>
      <c r="K237" t="s">
        <v>545</v>
      </c>
      <c r="L237">
        <v>1327</v>
      </c>
      <c r="N237">
        <v>1005</v>
      </c>
      <c r="O237" t="s">
        <v>546</v>
      </c>
      <c r="P237" t="s">
        <v>546</v>
      </c>
      <c r="Q237">
        <v>1</v>
      </c>
      <c r="X237">
        <v>0.65</v>
      </c>
      <c r="Y237">
        <v>90.15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F237" t="s">
        <v>110</v>
      </c>
      <c r="AG237">
        <v>5.8500000000000005</v>
      </c>
      <c r="AH237">
        <v>2</v>
      </c>
      <c r="AI237">
        <v>53287397</v>
      </c>
      <c r="AJ237">
        <v>246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x14ac:dyDescent="0.2">
      <c r="A238">
        <f>ROW(Source!A241)</f>
        <v>241</v>
      </c>
      <c r="B238">
        <v>53287400</v>
      </c>
      <c r="C238">
        <v>53287394</v>
      </c>
      <c r="D238">
        <v>30532680</v>
      </c>
      <c r="E238">
        <v>30515945</v>
      </c>
      <c r="F238">
        <v>1</v>
      </c>
      <c r="G238">
        <v>30515945</v>
      </c>
      <c r="H238">
        <v>3</v>
      </c>
      <c r="I238" t="s">
        <v>597</v>
      </c>
      <c r="J238" t="s">
        <v>3</v>
      </c>
      <c r="K238" t="s">
        <v>598</v>
      </c>
      <c r="L238">
        <v>1339</v>
      </c>
      <c r="N238">
        <v>1007</v>
      </c>
      <c r="O238" t="s">
        <v>51</v>
      </c>
      <c r="P238" t="s">
        <v>51</v>
      </c>
      <c r="Q238">
        <v>1</v>
      </c>
      <c r="X238">
        <v>10.199999999999999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 t="s">
        <v>110</v>
      </c>
      <c r="AG238">
        <v>91.8</v>
      </c>
      <c r="AH238">
        <v>3</v>
      </c>
      <c r="AI238">
        <v>-1</v>
      </c>
      <c r="AJ238" t="s">
        <v>3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x14ac:dyDescent="0.2">
      <c r="A239">
        <f>ROW(Source!A244)</f>
        <v>244</v>
      </c>
      <c r="B239">
        <v>53287409</v>
      </c>
      <c r="C239">
        <v>53287402</v>
      </c>
      <c r="D239">
        <v>30515951</v>
      </c>
      <c r="E239">
        <v>30515945</v>
      </c>
      <c r="F239">
        <v>1</v>
      </c>
      <c r="G239">
        <v>30515945</v>
      </c>
      <c r="H239">
        <v>1</v>
      </c>
      <c r="I239" t="s">
        <v>470</v>
      </c>
      <c r="J239" t="s">
        <v>3</v>
      </c>
      <c r="K239" t="s">
        <v>471</v>
      </c>
      <c r="L239">
        <v>1191</v>
      </c>
      <c r="N239">
        <v>1013</v>
      </c>
      <c r="O239" t="s">
        <v>472</v>
      </c>
      <c r="P239" t="s">
        <v>472</v>
      </c>
      <c r="Q239">
        <v>1</v>
      </c>
      <c r="X239">
        <v>11.8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1</v>
      </c>
      <c r="AE239">
        <v>1</v>
      </c>
      <c r="AF239" t="s">
        <v>3</v>
      </c>
      <c r="AG239">
        <v>11.8</v>
      </c>
      <c r="AH239">
        <v>2</v>
      </c>
      <c r="AI239">
        <v>53287403</v>
      </c>
      <c r="AJ239">
        <v>247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2">
      <c r="A240">
        <f>ROW(Source!A244)</f>
        <v>244</v>
      </c>
      <c r="B240">
        <v>53287410</v>
      </c>
      <c r="C240">
        <v>53287402</v>
      </c>
      <c r="D240">
        <v>30595487</v>
      </c>
      <c r="E240">
        <v>1</v>
      </c>
      <c r="F240">
        <v>1</v>
      </c>
      <c r="G240">
        <v>30515945</v>
      </c>
      <c r="H240">
        <v>2</v>
      </c>
      <c r="I240" t="s">
        <v>572</v>
      </c>
      <c r="J240" t="s">
        <v>573</v>
      </c>
      <c r="K240" t="s">
        <v>574</v>
      </c>
      <c r="L240">
        <v>1367</v>
      </c>
      <c r="N240">
        <v>1011</v>
      </c>
      <c r="O240" t="s">
        <v>476</v>
      </c>
      <c r="P240" t="s">
        <v>476</v>
      </c>
      <c r="Q240">
        <v>1</v>
      </c>
      <c r="X240">
        <v>0.37</v>
      </c>
      <c r="Y240">
        <v>0</v>
      </c>
      <c r="Z240">
        <v>78.62</v>
      </c>
      <c r="AA240">
        <v>23.17</v>
      </c>
      <c r="AB240">
        <v>0</v>
      </c>
      <c r="AC240">
        <v>0</v>
      </c>
      <c r="AD240">
        <v>1</v>
      </c>
      <c r="AE240">
        <v>0</v>
      </c>
      <c r="AF240" t="s">
        <v>3</v>
      </c>
      <c r="AG240">
        <v>0.37</v>
      </c>
      <c r="AH240">
        <v>2</v>
      </c>
      <c r="AI240">
        <v>53287404</v>
      </c>
      <c r="AJ240">
        <v>248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2">
      <c r="A241">
        <f>ROW(Source!A244)</f>
        <v>244</v>
      </c>
      <c r="B241">
        <v>53287411</v>
      </c>
      <c r="C241">
        <v>53287402</v>
      </c>
      <c r="D241">
        <v>30595488</v>
      </c>
      <c r="E241">
        <v>1</v>
      </c>
      <c r="F241">
        <v>1</v>
      </c>
      <c r="G241">
        <v>30515945</v>
      </c>
      <c r="H241">
        <v>2</v>
      </c>
      <c r="I241" t="s">
        <v>575</v>
      </c>
      <c r="J241" t="s">
        <v>576</v>
      </c>
      <c r="K241" t="s">
        <v>577</v>
      </c>
      <c r="L241">
        <v>1367</v>
      </c>
      <c r="N241">
        <v>1011</v>
      </c>
      <c r="O241" t="s">
        <v>476</v>
      </c>
      <c r="P241" t="s">
        <v>476</v>
      </c>
      <c r="Q241">
        <v>1</v>
      </c>
      <c r="X241">
        <v>1.1100000000000001</v>
      </c>
      <c r="Y241">
        <v>0</v>
      </c>
      <c r="Z241">
        <v>79.97</v>
      </c>
      <c r="AA241">
        <v>23.17</v>
      </c>
      <c r="AB241">
        <v>0</v>
      </c>
      <c r="AC241">
        <v>0</v>
      </c>
      <c r="AD241">
        <v>1</v>
      </c>
      <c r="AE241">
        <v>0</v>
      </c>
      <c r="AF241" t="s">
        <v>3</v>
      </c>
      <c r="AG241">
        <v>1.1100000000000001</v>
      </c>
      <c r="AH241">
        <v>2</v>
      </c>
      <c r="AI241">
        <v>53287405</v>
      </c>
      <c r="AJ241">
        <v>249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2">
      <c r="A242">
        <f>ROW(Source!A244)</f>
        <v>244</v>
      </c>
      <c r="B242">
        <v>53287412</v>
      </c>
      <c r="C242">
        <v>53287402</v>
      </c>
      <c r="D242">
        <v>30516999</v>
      </c>
      <c r="E242">
        <v>30515945</v>
      </c>
      <c r="F242">
        <v>1</v>
      </c>
      <c r="G242">
        <v>30515945</v>
      </c>
      <c r="H242">
        <v>2</v>
      </c>
      <c r="I242" t="s">
        <v>483</v>
      </c>
      <c r="J242" t="s">
        <v>3</v>
      </c>
      <c r="K242" t="s">
        <v>484</v>
      </c>
      <c r="L242">
        <v>1344</v>
      </c>
      <c r="N242">
        <v>1008</v>
      </c>
      <c r="O242" t="s">
        <v>485</v>
      </c>
      <c r="P242" t="s">
        <v>485</v>
      </c>
      <c r="Q242">
        <v>1</v>
      </c>
      <c r="X242">
        <v>5.42</v>
      </c>
      <c r="Y242">
        <v>0</v>
      </c>
      <c r="Z242">
        <v>1</v>
      </c>
      <c r="AA242">
        <v>0</v>
      </c>
      <c r="AB242">
        <v>0</v>
      </c>
      <c r="AC242">
        <v>0</v>
      </c>
      <c r="AD242">
        <v>1</v>
      </c>
      <c r="AE242">
        <v>0</v>
      </c>
      <c r="AF242" t="s">
        <v>3</v>
      </c>
      <c r="AG242">
        <v>5.42</v>
      </c>
      <c r="AH242">
        <v>2</v>
      </c>
      <c r="AI242">
        <v>53287406</v>
      </c>
      <c r="AJ242">
        <v>250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2">
      <c r="A243">
        <f>ROW(Source!A244)</f>
        <v>244</v>
      </c>
      <c r="B243">
        <v>53287413</v>
      </c>
      <c r="C243">
        <v>53287402</v>
      </c>
      <c r="D243">
        <v>30532575</v>
      </c>
      <c r="E243">
        <v>30515945</v>
      </c>
      <c r="F243">
        <v>1</v>
      </c>
      <c r="G243">
        <v>30515945</v>
      </c>
      <c r="H243">
        <v>3</v>
      </c>
      <c r="I243" t="s">
        <v>599</v>
      </c>
      <c r="J243" t="s">
        <v>3</v>
      </c>
      <c r="K243" t="s">
        <v>600</v>
      </c>
      <c r="L243">
        <v>1348</v>
      </c>
      <c r="N243">
        <v>1009</v>
      </c>
      <c r="O243" t="s">
        <v>122</v>
      </c>
      <c r="P243" t="s">
        <v>122</v>
      </c>
      <c r="Q243">
        <v>1000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 t="s">
        <v>3</v>
      </c>
      <c r="AG243">
        <v>0</v>
      </c>
      <c r="AH243">
        <v>3</v>
      </c>
      <c r="AI243">
        <v>-1</v>
      </c>
      <c r="AJ243" t="s">
        <v>3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2">
      <c r="A244">
        <f>ROW(Source!A244)</f>
        <v>244</v>
      </c>
      <c r="B244">
        <v>53287414</v>
      </c>
      <c r="C244">
        <v>53287402</v>
      </c>
      <c r="D244">
        <v>30541208</v>
      </c>
      <c r="E244">
        <v>30515945</v>
      </c>
      <c r="F244">
        <v>1</v>
      </c>
      <c r="G244">
        <v>30515945</v>
      </c>
      <c r="H244">
        <v>3</v>
      </c>
      <c r="I244" t="s">
        <v>547</v>
      </c>
      <c r="J244" t="s">
        <v>3</v>
      </c>
      <c r="K244" t="s">
        <v>548</v>
      </c>
      <c r="L244">
        <v>1344</v>
      </c>
      <c r="N244">
        <v>1008</v>
      </c>
      <c r="O244" t="s">
        <v>485</v>
      </c>
      <c r="P244" t="s">
        <v>485</v>
      </c>
      <c r="Q244">
        <v>1</v>
      </c>
      <c r="X244">
        <v>14.5</v>
      </c>
      <c r="Y244">
        <v>1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0</v>
      </c>
      <c r="AF244" t="s">
        <v>3</v>
      </c>
      <c r="AG244">
        <v>14.5</v>
      </c>
      <c r="AH244">
        <v>2</v>
      </c>
      <c r="AI244">
        <v>53287408</v>
      </c>
      <c r="AJ244">
        <v>252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2">
      <c r="A245">
        <f>ROW(Source!A245)</f>
        <v>245</v>
      </c>
      <c r="B245">
        <v>53287409</v>
      </c>
      <c r="C245">
        <v>53287402</v>
      </c>
      <c r="D245">
        <v>30515951</v>
      </c>
      <c r="E245">
        <v>30515945</v>
      </c>
      <c r="F245">
        <v>1</v>
      </c>
      <c r="G245">
        <v>30515945</v>
      </c>
      <c r="H245">
        <v>1</v>
      </c>
      <c r="I245" t="s">
        <v>470</v>
      </c>
      <c r="J245" t="s">
        <v>3</v>
      </c>
      <c r="K245" t="s">
        <v>471</v>
      </c>
      <c r="L245">
        <v>1191</v>
      </c>
      <c r="N245">
        <v>1013</v>
      </c>
      <c r="O245" t="s">
        <v>472</v>
      </c>
      <c r="P245" t="s">
        <v>472</v>
      </c>
      <c r="Q245">
        <v>1</v>
      </c>
      <c r="X245">
        <v>11.8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1</v>
      </c>
      <c r="AE245">
        <v>1</v>
      </c>
      <c r="AF245" t="s">
        <v>3</v>
      </c>
      <c r="AG245">
        <v>11.8</v>
      </c>
      <c r="AH245">
        <v>2</v>
      </c>
      <c r="AI245">
        <v>53287403</v>
      </c>
      <c r="AJ245">
        <v>253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2">
      <c r="A246">
        <f>ROW(Source!A245)</f>
        <v>245</v>
      </c>
      <c r="B246">
        <v>53287410</v>
      </c>
      <c r="C246">
        <v>53287402</v>
      </c>
      <c r="D246">
        <v>30595487</v>
      </c>
      <c r="E246">
        <v>1</v>
      </c>
      <c r="F246">
        <v>1</v>
      </c>
      <c r="G246">
        <v>30515945</v>
      </c>
      <c r="H246">
        <v>2</v>
      </c>
      <c r="I246" t="s">
        <v>572</v>
      </c>
      <c r="J246" t="s">
        <v>573</v>
      </c>
      <c r="K246" t="s">
        <v>574</v>
      </c>
      <c r="L246">
        <v>1367</v>
      </c>
      <c r="N246">
        <v>1011</v>
      </c>
      <c r="O246" t="s">
        <v>476</v>
      </c>
      <c r="P246" t="s">
        <v>476</v>
      </c>
      <c r="Q246">
        <v>1</v>
      </c>
      <c r="X246">
        <v>0.37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1</v>
      </c>
      <c r="AE246">
        <v>0</v>
      </c>
      <c r="AF246" t="s">
        <v>3</v>
      </c>
      <c r="AG246">
        <v>0.37</v>
      </c>
      <c r="AH246">
        <v>2</v>
      </c>
      <c r="AI246">
        <v>53287404</v>
      </c>
      <c r="AJ246">
        <v>254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2">
      <c r="A247">
        <f>ROW(Source!A245)</f>
        <v>245</v>
      </c>
      <c r="B247">
        <v>53287411</v>
      </c>
      <c r="C247">
        <v>53287402</v>
      </c>
      <c r="D247">
        <v>30595488</v>
      </c>
      <c r="E247">
        <v>1</v>
      </c>
      <c r="F247">
        <v>1</v>
      </c>
      <c r="G247">
        <v>30515945</v>
      </c>
      <c r="H247">
        <v>2</v>
      </c>
      <c r="I247" t="s">
        <v>575</v>
      </c>
      <c r="J247" t="s">
        <v>576</v>
      </c>
      <c r="K247" t="s">
        <v>577</v>
      </c>
      <c r="L247">
        <v>1367</v>
      </c>
      <c r="N247">
        <v>1011</v>
      </c>
      <c r="O247" t="s">
        <v>476</v>
      </c>
      <c r="P247" t="s">
        <v>476</v>
      </c>
      <c r="Q247">
        <v>1</v>
      </c>
      <c r="X247">
        <v>1.1100000000000001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1</v>
      </c>
      <c r="AE247">
        <v>0</v>
      </c>
      <c r="AF247" t="s">
        <v>3</v>
      </c>
      <c r="AG247">
        <v>1.1100000000000001</v>
      </c>
      <c r="AH247">
        <v>2</v>
      </c>
      <c r="AI247">
        <v>53287405</v>
      </c>
      <c r="AJ247">
        <v>255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2">
      <c r="A248">
        <f>ROW(Source!A245)</f>
        <v>245</v>
      </c>
      <c r="B248">
        <v>53287412</v>
      </c>
      <c r="C248">
        <v>53287402</v>
      </c>
      <c r="D248">
        <v>30516999</v>
      </c>
      <c r="E248">
        <v>30515945</v>
      </c>
      <c r="F248">
        <v>1</v>
      </c>
      <c r="G248">
        <v>30515945</v>
      </c>
      <c r="H248">
        <v>2</v>
      </c>
      <c r="I248" t="s">
        <v>483</v>
      </c>
      <c r="J248" t="s">
        <v>3</v>
      </c>
      <c r="K248" t="s">
        <v>484</v>
      </c>
      <c r="L248">
        <v>1344</v>
      </c>
      <c r="N248">
        <v>1008</v>
      </c>
      <c r="O248" t="s">
        <v>485</v>
      </c>
      <c r="P248" t="s">
        <v>485</v>
      </c>
      <c r="Q248">
        <v>1</v>
      </c>
      <c r="X248">
        <v>5.42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1</v>
      </c>
      <c r="AE248">
        <v>0</v>
      </c>
      <c r="AF248" t="s">
        <v>3</v>
      </c>
      <c r="AG248">
        <v>5.42</v>
      </c>
      <c r="AH248">
        <v>2</v>
      </c>
      <c r="AI248">
        <v>53287406</v>
      </c>
      <c r="AJ248">
        <v>256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2">
      <c r="A249">
        <f>ROW(Source!A245)</f>
        <v>245</v>
      </c>
      <c r="B249">
        <v>53287413</v>
      </c>
      <c r="C249">
        <v>53287402</v>
      </c>
      <c r="D249">
        <v>30532575</v>
      </c>
      <c r="E249">
        <v>30515945</v>
      </c>
      <c r="F249">
        <v>1</v>
      </c>
      <c r="G249">
        <v>30515945</v>
      </c>
      <c r="H249">
        <v>3</v>
      </c>
      <c r="I249" t="s">
        <v>599</v>
      </c>
      <c r="J249" t="s">
        <v>3</v>
      </c>
      <c r="K249" t="s">
        <v>600</v>
      </c>
      <c r="L249">
        <v>1348</v>
      </c>
      <c r="N249">
        <v>1009</v>
      </c>
      <c r="O249" t="s">
        <v>122</v>
      </c>
      <c r="P249" t="s">
        <v>122</v>
      </c>
      <c r="Q249">
        <v>1000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 t="s">
        <v>3</v>
      </c>
      <c r="AG249">
        <v>0</v>
      </c>
      <c r="AH249">
        <v>3</v>
      </c>
      <c r="AI249">
        <v>-1</v>
      </c>
      <c r="AJ249" t="s">
        <v>3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2">
      <c r="A250">
        <f>ROW(Source!A245)</f>
        <v>245</v>
      </c>
      <c r="B250">
        <v>53287414</v>
      </c>
      <c r="C250">
        <v>53287402</v>
      </c>
      <c r="D250">
        <v>30541208</v>
      </c>
      <c r="E250">
        <v>30515945</v>
      </c>
      <c r="F250">
        <v>1</v>
      </c>
      <c r="G250">
        <v>30515945</v>
      </c>
      <c r="H250">
        <v>3</v>
      </c>
      <c r="I250" t="s">
        <v>547</v>
      </c>
      <c r="J250" t="s">
        <v>3</v>
      </c>
      <c r="K250" t="s">
        <v>548</v>
      </c>
      <c r="L250">
        <v>1344</v>
      </c>
      <c r="N250">
        <v>1008</v>
      </c>
      <c r="O250" t="s">
        <v>485</v>
      </c>
      <c r="P250" t="s">
        <v>485</v>
      </c>
      <c r="Q250">
        <v>1</v>
      </c>
      <c r="X250">
        <v>14.5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1</v>
      </c>
      <c r="AE250">
        <v>0</v>
      </c>
      <c r="AF250" t="s">
        <v>3</v>
      </c>
      <c r="AG250">
        <v>14.5</v>
      </c>
      <c r="AH250">
        <v>2</v>
      </c>
      <c r="AI250">
        <v>53287408</v>
      </c>
      <c r="AJ250">
        <v>258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2">
      <c r="A251">
        <f>ROW(Source!A248)</f>
        <v>248</v>
      </c>
      <c r="B251">
        <v>53287423</v>
      </c>
      <c r="C251">
        <v>53287416</v>
      </c>
      <c r="D251">
        <v>30515951</v>
      </c>
      <c r="E251">
        <v>30515945</v>
      </c>
      <c r="F251">
        <v>1</v>
      </c>
      <c r="G251">
        <v>30515945</v>
      </c>
      <c r="H251">
        <v>1</v>
      </c>
      <c r="I251" t="s">
        <v>470</v>
      </c>
      <c r="J251" t="s">
        <v>3</v>
      </c>
      <c r="K251" t="s">
        <v>471</v>
      </c>
      <c r="L251">
        <v>1191</v>
      </c>
      <c r="N251">
        <v>1013</v>
      </c>
      <c r="O251" t="s">
        <v>472</v>
      </c>
      <c r="P251" t="s">
        <v>472</v>
      </c>
      <c r="Q251">
        <v>1</v>
      </c>
      <c r="X251">
        <v>11.8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1</v>
      </c>
      <c r="AE251">
        <v>1</v>
      </c>
      <c r="AF251" t="s">
        <v>3</v>
      </c>
      <c r="AG251">
        <v>11.8</v>
      </c>
      <c r="AH251">
        <v>2</v>
      </c>
      <c r="AI251">
        <v>53287417</v>
      </c>
      <c r="AJ251">
        <v>259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x14ac:dyDescent="0.2">
      <c r="A252">
        <f>ROW(Source!A248)</f>
        <v>248</v>
      </c>
      <c r="B252">
        <v>53287424</v>
      </c>
      <c r="C252">
        <v>53287416</v>
      </c>
      <c r="D252">
        <v>30595487</v>
      </c>
      <c r="E252">
        <v>1</v>
      </c>
      <c r="F252">
        <v>1</v>
      </c>
      <c r="G252">
        <v>30515945</v>
      </c>
      <c r="H252">
        <v>2</v>
      </c>
      <c r="I252" t="s">
        <v>572</v>
      </c>
      <c r="J252" t="s">
        <v>573</v>
      </c>
      <c r="K252" t="s">
        <v>574</v>
      </c>
      <c r="L252">
        <v>1367</v>
      </c>
      <c r="N252">
        <v>1011</v>
      </c>
      <c r="O252" t="s">
        <v>476</v>
      </c>
      <c r="P252" t="s">
        <v>476</v>
      </c>
      <c r="Q252">
        <v>1</v>
      </c>
      <c r="X252">
        <v>0.37</v>
      </c>
      <c r="Y252">
        <v>0</v>
      </c>
      <c r="Z252">
        <v>78.62</v>
      </c>
      <c r="AA252">
        <v>23.17</v>
      </c>
      <c r="AB252">
        <v>0</v>
      </c>
      <c r="AC252">
        <v>0</v>
      </c>
      <c r="AD252">
        <v>1</v>
      </c>
      <c r="AE252">
        <v>0</v>
      </c>
      <c r="AF252" t="s">
        <v>3</v>
      </c>
      <c r="AG252">
        <v>0.37</v>
      </c>
      <c r="AH252">
        <v>2</v>
      </c>
      <c r="AI252">
        <v>53287418</v>
      </c>
      <c r="AJ252">
        <v>260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x14ac:dyDescent="0.2">
      <c r="A253">
        <f>ROW(Source!A248)</f>
        <v>248</v>
      </c>
      <c r="B253">
        <v>53287425</v>
      </c>
      <c r="C253">
        <v>53287416</v>
      </c>
      <c r="D253">
        <v>30595488</v>
      </c>
      <c r="E253">
        <v>1</v>
      </c>
      <c r="F253">
        <v>1</v>
      </c>
      <c r="G253">
        <v>30515945</v>
      </c>
      <c r="H253">
        <v>2</v>
      </c>
      <c r="I253" t="s">
        <v>575</v>
      </c>
      <c r="J253" t="s">
        <v>576</v>
      </c>
      <c r="K253" t="s">
        <v>577</v>
      </c>
      <c r="L253">
        <v>1367</v>
      </c>
      <c r="N253">
        <v>1011</v>
      </c>
      <c r="O253" t="s">
        <v>476</v>
      </c>
      <c r="P253" t="s">
        <v>476</v>
      </c>
      <c r="Q253">
        <v>1</v>
      </c>
      <c r="X253">
        <v>1.1100000000000001</v>
      </c>
      <c r="Y253">
        <v>0</v>
      </c>
      <c r="Z253">
        <v>79.97</v>
      </c>
      <c r="AA253">
        <v>23.17</v>
      </c>
      <c r="AB253">
        <v>0</v>
      </c>
      <c r="AC253">
        <v>0</v>
      </c>
      <c r="AD253">
        <v>1</v>
      </c>
      <c r="AE253">
        <v>0</v>
      </c>
      <c r="AF253" t="s">
        <v>3</v>
      </c>
      <c r="AG253">
        <v>1.1100000000000001</v>
      </c>
      <c r="AH253">
        <v>2</v>
      </c>
      <c r="AI253">
        <v>53287419</v>
      </c>
      <c r="AJ253">
        <v>261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x14ac:dyDescent="0.2">
      <c r="A254">
        <f>ROW(Source!A248)</f>
        <v>248</v>
      </c>
      <c r="B254">
        <v>53287426</v>
      </c>
      <c r="C254">
        <v>53287416</v>
      </c>
      <c r="D254">
        <v>30516999</v>
      </c>
      <c r="E254">
        <v>30515945</v>
      </c>
      <c r="F254">
        <v>1</v>
      </c>
      <c r="G254">
        <v>30515945</v>
      </c>
      <c r="H254">
        <v>2</v>
      </c>
      <c r="I254" t="s">
        <v>483</v>
      </c>
      <c r="J254" t="s">
        <v>3</v>
      </c>
      <c r="K254" t="s">
        <v>484</v>
      </c>
      <c r="L254">
        <v>1344</v>
      </c>
      <c r="N254">
        <v>1008</v>
      </c>
      <c r="O254" t="s">
        <v>485</v>
      </c>
      <c r="P254" t="s">
        <v>485</v>
      </c>
      <c r="Q254">
        <v>1</v>
      </c>
      <c r="X254">
        <v>5.42</v>
      </c>
      <c r="Y254">
        <v>0</v>
      </c>
      <c r="Z254">
        <v>1</v>
      </c>
      <c r="AA254">
        <v>0</v>
      </c>
      <c r="AB254">
        <v>0</v>
      </c>
      <c r="AC254">
        <v>0</v>
      </c>
      <c r="AD254">
        <v>1</v>
      </c>
      <c r="AE254">
        <v>0</v>
      </c>
      <c r="AF254" t="s">
        <v>3</v>
      </c>
      <c r="AG254">
        <v>5.42</v>
      </c>
      <c r="AH254">
        <v>2</v>
      </c>
      <c r="AI254">
        <v>53287420</v>
      </c>
      <c r="AJ254">
        <v>262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x14ac:dyDescent="0.2">
      <c r="A255">
        <f>ROW(Source!A248)</f>
        <v>248</v>
      </c>
      <c r="B255">
        <v>53287427</v>
      </c>
      <c r="C255">
        <v>53287416</v>
      </c>
      <c r="D255">
        <v>30532575</v>
      </c>
      <c r="E255">
        <v>30515945</v>
      </c>
      <c r="F255">
        <v>1</v>
      </c>
      <c r="G255">
        <v>30515945</v>
      </c>
      <c r="H255">
        <v>3</v>
      </c>
      <c r="I255" t="s">
        <v>599</v>
      </c>
      <c r="J255" t="s">
        <v>3</v>
      </c>
      <c r="K255" t="s">
        <v>600</v>
      </c>
      <c r="L255">
        <v>1348</v>
      </c>
      <c r="N255">
        <v>1009</v>
      </c>
      <c r="O255" t="s">
        <v>122</v>
      </c>
      <c r="P255" t="s">
        <v>122</v>
      </c>
      <c r="Q255">
        <v>1000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 t="s">
        <v>3</v>
      </c>
      <c r="AG255">
        <v>0</v>
      </c>
      <c r="AH255">
        <v>3</v>
      </c>
      <c r="AI255">
        <v>-1</v>
      </c>
      <c r="AJ255" t="s">
        <v>3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x14ac:dyDescent="0.2">
      <c r="A256">
        <f>ROW(Source!A248)</f>
        <v>248</v>
      </c>
      <c r="B256">
        <v>53287428</v>
      </c>
      <c r="C256">
        <v>53287416</v>
      </c>
      <c r="D256">
        <v>30541208</v>
      </c>
      <c r="E256">
        <v>30515945</v>
      </c>
      <c r="F256">
        <v>1</v>
      </c>
      <c r="G256">
        <v>30515945</v>
      </c>
      <c r="H256">
        <v>3</v>
      </c>
      <c r="I256" t="s">
        <v>547</v>
      </c>
      <c r="J256" t="s">
        <v>3</v>
      </c>
      <c r="K256" t="s">
        <v>548</v>
      </c>
      <c r="L256">
        <v>1344</v>
      </c>
      <c r="N256">
        <v>1008</v>
      </c>
      <c r="O256" t="s">
        <v>485</v>
      </c>
      <c r="P256" t="s">
        <v>485</v>
      </c>
      <c r="Q256">
        <v>1</v>
      </c>
      <c r="X256">
        <v>14.5</v>
      </c>
      <c r="Y256">
        <v>1</v>
      </c>
      <c r="Z256">
        <v>0</v>
      </c>
      <c r="AA256">
        <v>0</v>
      </c>
      <c r="AB256">
        <v>0</v>
      </c>
      <c r="AC256">
        <v>0</v>
      </c>
      <c r="AD256">
        <v>1</v>
      </c>
      <c r="AE256">
        <v>0</v>
      </c>
      <c r="AF256" t="s">
        <v>3</v>
      </c>
      <c r="AG256">
        <v>14.5</v>
      </c>
      <c r="AH256">
        <v>2</v>
      </c>
      <c r="AI256">
        <v>53287422</v>
      </c>
      <c r="AJ256">
        <v>264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x14ac:dyDescent="0.2">
      <c r="A257">
        <f>ROW(Source!A249)</f>
        <v>249</v>
      </c>
      <c r="B257">
        <v>53287423</v>
      </c>
      <c r="C257">
        <v>53287416</v>
      </c>
      <c r="D257">
        <v>30515951</v>
      </c>
      <c r="E257">
        <v>30515945</v>
      </c>
      <c r="F257">
        <v>1</v>
      </c>
      <c r="G257">
        <v>30515945</v>
      </c>
      <c r="H257">
        <v>1</v>
      </c>
      <c r="I257" t="s">
        <v>470</v>
      </c>
      <c r="J257" t="s">
        <v>3</v>
      </c>
      <c r="K257" t="s">
        <v>471</v>
      </c>
      <c r="L257">
        <v>1191</v>
      </c>
      <c r="N257">
        <v>1013</v>
      </c>
      <c r="O257" t="s">
        <v>472</v>
      </c>
      <c r="P257" t="s">
        <v>472</v>
      </c>
      <c r="Q257">
        <v>1</v>
      </c>
      <c r="X257">
        <v>11.8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1</v>
      </c>
      <c r="AE257">
        <v>1</v>
      </c>
      <c r="AF257" t="s">
        <v>3</v>
      </c>
      <c r="AG257">
        <v>11.8</v>
      </c>
      <c r="AH257">
        <v>2</v>
      </c>
      <c r="AI257">
        <v>53287417</v>
      </c>
      <c r="AJ257">
        <v>265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x14ac:dyDescent="0.2">
      <c r="A258">
        <f>ROW(Source!A249)</f>
        <v>249</v>
      </c>
      <c r="B258">
        <v>53287424</v>
      </c>
      <c r="C258">
        <v>53287416</v>
      </c>
      <c r="D258">
        <v>30595487</v>
      </c>
      <c r="E258">
        <v>1</v>
      </c>
      <c r="F258">
        <v>1</v>
      </c>
      <c r="G258">
        <v>30515945</v>
      </c>
      <c r="H258">
        <v>2</v>
      </c>
      <c r="I258" t="s">
        <v>572</v>
      </c>
      <c r="J258" t="s">
        <v>573</v>
      </c>
      <c r="K258" t="s">
        <v>574</v>
      </c>
      <c r="L258">
        <v>1367</v>
      </c>
      <c r="N258">
        <v>1011</v>
      </c>
      <c r="O258" t="s">
        <v>476</v>
      </c>
      <c r="P258" t="s">
        <v>476</v>
      </c>
      <c r="Q258">
        <v>1</v>
      </c>
      <c r="X258">
        <v>0.37</v>
      </c>
      <c r="Y258">
        <v>0</v>
      </c>
      <c r="Z258">
        <v>78.62</v>
      </c>
      <c r="AA258">
        <v>23.17</v>
      </c>
      <c r="AB258">
        <v>0</v>
      </c>
      <c r="AC258">
        <v>0</v>
      </c>
      <c r="AD258">
        <v>1</v>
      </c>
      <c r="AE258">
        <v>0</v>
      </c>
      <c r="AF258" t="s">
        <v>3</v>
      </c>
      <c r="AG258">
        <v>0.37</v>
      </c>
      <c r="AH258">
        <v>2</v>
      </c>
      <c r="AI258">
        <v>53287418</v>
      </c>
      <c r="AJ258">
        <v>266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x14ac:dyDescent="0.2">
      <c r="A259">
        <f>ROW(Source!A249)</f>
        <v>249</v>
      </c>
      <c r="B259">
        <v>53287425</v>
      </c>
      <c r="C259">
        <v>53287416</v>
      </c>
      <c r="D259">
        <v>30595488</v>
      </c>
      <c r="E259">
        <v>1</v>
      </c>
      <c r="F259">
        <v>1</v>
      </c>
      <c r="G259">
        <v>30515945</v>
      </c>
      <c r="H259">
        <v>2</v>
      </c>
      <c r="I259" t="s">
        <v>575</v>
      </c>
      <c r="J259" t="s">
        <v>576</v>
      </c>
      <c r="K259" t="s">
        <v>577</v>
      </c>
      <c r="L259">
        <v>1367</v>
      </c>
      <c r="N259">
        <v>1011</v>
      </c>
      <c r="O259" t="s">
        <v>476</v>
      </c>
      <c r="P259" t="s">
        <v>476</v>
      </c>
      <c r="Q259">
        <v>1</v>
      </c>
      <c r="X259">
        <v>1.1100000000000001</v>
      </c>
      <c r="Y259">
        <v>0</v>
      </c>
      <c r="Z259">
        <v>79.97</v>
      </c>
      <c r="AA259">
        <v>23.17</v>
      </c>
      <c r="AB259">
        <v>0</v>
      </c>
      <c r="AC259">
        <v>0</v>
      </c>
      <c r="AD259">
        <v>1</v>
      </c>
      <c r="AE259">
        <v>0</v>
      </c>
      <c r="AF259" t="s">
        <v>3</v>
      </c>
      <c r="AG259">
        <v>1.1100000000000001</v>
      </c>
      <c r="AH259">
        <v>2</v>
      </c>
      <c r="AI259">
        <v>53287419</v>
      </c>
      <c r="AJ259">
        <v>267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x14ac:dyDescent="0.2">
      <c r="A260">
        <f>ROW(Source!A249)</f>
        <v>249</v>
      </c>
      <c r="B260">
        <v>53287426</v>
      </c>
      <c r="C260">
        <v>53287416</v>
      </c>
      <c r="D260">
        <v>30516999</v>
      </c>
      <c r="E260">
        <v>30515945</v>
      </c>
      <c r="F260">
        <v>1</v>
      </c>
      <c r="G260">
        <v>30515945</v>
      </c>
      <c r="H260">
        <v>2</v>
      </c>
      <c r="I260" t="s">
        <v>483</v>
      </c>
      <c r="J260" t="s">
        <v>3</v>
      </c>
      <c r="K260" t="s">
        <v>484</v>
      </c>
      <c r="L260">
        <v>1344</v>
      </c>
      <c r="N260">
        <v>1008</v>
      </c>
      <c r="O260" t="s">
        <v>485</v>
      </c>
      <c r="P260" t="s">
        <v>485</v>
      </c>
      <c r="Q260">
        <v>1</v>
      </c>
      <c r="X260">
        <v>5.42</v>
      </c>
      <c r="Y260">
        <v>0</v>
      </c>
      <c r="Z260">
        <v>1</v>
      </c>
      <c r="AA260">
        <v>0</v>
      </c>
      <c r="AB260">
        <v>0</v>
      </c>
      <c r="AC260">
        <v>0</v>
      </c>
      <c r="AD260">
        <v>1</v>
      </c>
      <c r="AE260">
        <v>0</v>
      </c>
      <c r="AF260" t="s">
        <v>3</v>
      </c>
      <c r="AG260">
        <v>5.42</v>
      </c>
      <c r="AH260">
        <v>2</v>
      </c>
      <c r="AI260">
        <v>53287420</v>
      </c>
      <c r="AJ260">
        <v>268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x14ac:dyDescent="0.2">
      <c r="A261">
        <f>ROW(Source!A249)</f>
        <v>249</v>
      </c>
      <c r="B261">
        <v>53287427</v>
      </c>
      <c r="C261">
        <v>53287416</v>
      </c>
      <c r="D261">
        <v>30532575</v>
      </c>
      <c r="E261">
        <v>30515945</v>
      </c>
      <c r="F261">
        <v>1</v>
      </c>
      <c r="G261">
        <v>30515945</v>
      </c>
      <c r="H261">
        <v>3</v>
      </c>
      <c r="I261" t="s">
        <v>599</v>
      </c>
      <c r="J261" t="s">
        <v>3</v>
      </c>
      <c r="K261" t="s">
        <v>600</v>
      </c>
      <c r="L261">
        <v>1348</v>
      </c>
      <c r="N261">
        <v>1009</v>
      </c>
      <c r="O261" t="s">
        <v>122</v>
      </c>
      <c r="P261" t="s">
        <v>122</v>
      </c>
      <c r="Q261">
        <v>1000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 t="s">
        <v>3</v>
      </c>
      <c r="AG261">
        <v>0</v>
      </c>
      <c r="AH261">
        <v>3</v>
      </c>
      <c r="AI261">
        <v>-1</v>
      </c>
      <c r="AJ261" t="s">
        <v>3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x14ac:dyDescent="0.2">
      <c r="A262">
        <f>ROW(Source!A249)</f>
        <v>249</v>
      </c>
      <c r="B262">
        <v>53287428</v>
      </c>
      <c r="C262">
        <v>53287416</v>
      </c>
      <c r="D262">
        <v>30541208</v>
      </c>
      <c r="E262">
        <v>30515945</v>
      </c>
      <c r="F262">
        <v>1</v>
      </c>
      <c r="G262">
        <v>30515945</v>
      </c>
      <c r="H262">
        <v>3</v>
      </c>
      <c r="I262" t="s">
        <v>547</v>
      </c>
      <c r="J262" t="s">
        <v>3</v>
      </c>
      <c r="K262" t="s">
        <v>548</v>
      </c>
      <c r="L262">
        <v>1344</v>
      </c>
      <c r="N262">
        <v>1008</v>
      </c>
      <c r="O262" t="s">
        <v>485</v>
      </c>
      <c r="P262" t="s">
        <v>485</v>
      </c>
      <c r="Q262">
        <v>1</v>
      </c>
      <c r="X262">
        <v>14.5</v>
      </c>
      <c r="Y262">
        <v>1</v>
      </c>
      <c r="Z262">
        <v>0</v>
      </c>
      <c r="AA262">
        <v>0</v>
      </c>
      <c r="AB262">
        <v>0</v>
      </c>
      <c r="AC262">
        <v>0</v>
      </c>
      <c r="AD262">
        <v>1</v>
      </c>
      <c r="AE262">
        <v>0</v>
      </c>
      <c r="AF262" t="s">
        <v>3</v>
      </c>
      <c r="AG262">
        <v>14.5</v>
      </c>
      <c r="AH262">
        <v>2</v>
      </c>
      <c r="AI262">
        <v>53287422</v>
      </c>
      <c r="AJ262">
        <v>270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x14ac:dyDescent="0.2">
      <c r="A263">
        <f>ROW(Source!A287)</f>
        <v>287</v>
      </c>
      <c r="B263">
        <v>53287432</v>
      </c>
      <c r="C263">
        <v>53287430</v>
      </c>
      <c r="D263">
        <v>30515951</v>
      </c>
      <c r="E263">
        <v>30515945</v>
      </c>
      <c r="F263">
        <v>1</v>
      </c>
      <c r="G263">
        <v>30515945</v>
      </c>
      <c r="H263">
        <v>1</v>
      </c>
      <c r="I263" t="s">
        <v>470</v>
      </c>
      <c r="J263" t="s">
        <v>3</v>
      </c>
      <c r="K263" t="s">
        <v>471</v>
      </c>
      <c r="L263">
        <v>1191</v>
      </c>
      <c r="N263">
        <v>1013</v>
      </c>
      <c r="O263" t="s">
        <v>472</v>
      </c>
      <c r="P263" t="s">
        <v>472</v>
      </c>
      <c r="Q263">
        <v>1</v>
      </c>
      <c r="X263">
        <v>0.21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1</v>
      </c>
      <c r="AE263">
        <v>1</v>
      </c>
      <c r="AF263" t="s">
        <v>3</v>
      </c>
      <c r="AG263">
        <v>0.21</v>
      </c>
      <c r="AH263">
        <v>2</v>
      </c>
      <c r="AI263">
        <v>53287431</v>
      </c>
      <c r="AJ263">
        <v>271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x14ac:dyDescent="0.2">
      <c r="A264">
        <f>ROW(Source!A288)</f>
        <v>288</v>
      </c>
      <c r="B264">
        <v>53287432</v>
      </c>
      <c r="C264">
        <v>53287430</v>
      </c>
      <c r="D264">
        <v>30515951</v>
      </c>
      <c r="E264">
        <v>30515945</v>
      </c>
      <c r="F264">
        <v>1</v>
      </c>
      <c r="G264">
        <v>30515945</v>
      </c>
      <c r="H264">
        <v>1</v>
      </c>
      <c r="I264" t="s">
        <v>470</v>
      </c>
      <c r="J264" t="s">
        <v>3</v>
      </c>
      <c r="K264" t="s">
        <v>471</v>
      </c>
      <c r="L264">
        <v>1191</v>
      </c>
      <c r="N264">
        <v>1013</v>
      </c>
      <c r="O264" t="s">
        <v>472</v>
      </c>
      <c r="P264" t="s">
        <v>472</v>
      </c>
      <c r="Q264">
        <v>1</v>
      </c>
      <c r="X264">
        <v>0.21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1</v>
      </c>
      <c r="AE264">
        <v>1</v>
      </c>
      <c r="AF264" t="s">
        <v>3</v>
      </c>
      <c r="AG264">
        <v>0.21</v>
      </c>
      <c r="AH264">
        <v>2</v>
      </c>
      <c r="AI264">
        <v>53287431</v>
      </c>
      <c r="AJ264">
        <v>272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x14ac:dyDescent="0.2">
      <c r="A265">
        <f>ROW(Source!A330)</f>
        <v>330</v>
      </c>
      <c r="B265">
        <v>53287438</v>
      </c>
      <c r="C265">
        <v>53287436</v>
      </c>
      <c r="D265">
        <v>30515951</v>
      </c>
      <c r="E265">
        <v>30515945</v>
      </c>
      <c r="F265">
        <v>1</v>
      </c>
      <c r="G265">
        <v>30515945</v>
      </c>
      <c r="H265">
        <v>1</v>
      </c>
      <c r="I265" t="s">
        <v>470</v>
      </c>
      <c r="J265" t="s">
        <v>3</v>
      </c>
      <c r="K265" t="s">
        <v>471</v>
      </c>
      <c r="L265">
        <v>1191</v>
      </c>
      <c r="N265">
        <v>1013</v>
      </c>
      <c r="O265" t="s">
        <v>472</v>
      </c>
      <c r="P265" t="s">
        <v>472</v>
      </c>
      <c r="Q265">
        <v>1</v>
      </c>
      <c r="X265">
        <v>1.08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1</v>
      </c>
      <c r="AF265" t="s">
        <v>3</v>
      </c>
      <c r="AG265">
        <v>1.08</v>
      </c>
      <c r="AH265">
        <v>2</v>
      </c>
      <c r="AI265">
        <v>53287437</v>
      </c>
      <c r="AJ265">
        <v>273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x14ac:dyDescent="0.2">
      <c r="A266">
        <f>ROW(Source!A331)</f>
        <v>331</v>
      </c>
      <c r="B266">
        <v>53287438</v>
      </c>
      <c r="C266">
        <v>53287436</v>
      </c>
      <c r="D266">
        <v>30515951</v>
      </c>
      <c r="E266">
        <v>30515945</v>
      </c>
      <c r="F266">
        <v>1</v>
      </c>
      <c r="G266">
        <v>30515945</v>
      </c>
      <c r="H266">
        <v>1</v>
      </c>
      <c r="I266" t="s">
        <v>470</v>
      </c>
      <c r="J266" t="s">
        <v>3</v>
      </c>
      <c r="K266" t="s">
        <v>471</v>
      </c>
      <c r="L266">
        <v>1191</v>
      </c>
      <c r="N266">
        <v>1013</v>
      </c>
      <c r="O266" t="s">
        <v>472</v>
      </c>
      <c r="P266" t="s">
        <v>472</v>
      </c>
      <c r="Q266">
        <v>1</v>
      </c>
      <c r="X266">
        <v>1.08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1</v>
      </c>
      <c r="AE266">
        <v>1</v>
      </c>
      <c r="AF266" t="s">
        <v>3</v>
      </c>
      <c r="AG266">
        <v>1.08</v>
      </c>
      <c r="AH266">
        <v>2</v>
      </c>
      <c r="AI266">
        <v>53287437</v>
      </c>
      <c r="AJ266">
        <v>274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x14ac:dyDescent="0.2">
      <c r="A267">
        <f>ROW(Source!A373)</f>
        <v>373</v>
      </c>
      <c r="B267">
        <v>53287444</v>
      </c>
      <c r="C267">
        <v>53287442</v>
      </c>
      <c r="D267">
        <v>31070581</v>
      </c>
      <c r="E267">
        <v>1</v>
      </c>
      <c r="F267">
        <v>1</v>
      </c>
      <c r="G267">
        <v>30515945</v>
      </c>
      <c r="H267">
        <v>2</v>
      </c>
      <c r="I267" t="s">
        <v>578</v>
      </c>
      <c r="J267" t="s">
        <v>579</v>
      </c>
      <c r="K267" t="s">
        <v>580</v>
      </c>
      <c r="L267">
        <v>1367</v>
      </c>
      <c r="N267">
        <v>1011</v>
      </c>
      <c r="O267" t="s">
        <v>476</v>
      </c>
      <c r="P267" t="s">
        <v>476</v>
      </c>
      <c r="Q267">
        <v>1</v>
      </c>
      <c r="X267">
        <v>1</v>
      </c>
      <c r="Y267">
        <v>0</v>
      </c>
      <c r="Z267">
        <v>162.03</v>
      </c>
      <c r="AA267">
        <v>16.920000000000002</v>
      </c>
      <c r="AB267">
        <v>0</v>
      </c>
      <c r="AC267">
        <v>0</v>
      </c>
      <c r="AD267">
        <v>1</v>
      </c>
      <c r="AE267">
        <v>0</v>
      </c>
      <c r="AF267" t="s">
        <v>3</v>
      </c>
      <c r="AG267">
        <v>1</v>
      </c>
      <c r="AH267">
        <v>2</v>
      </c>
      <c r="AI267">
        <v>53287443</v>
      </c>
      <c r="AJ267">
        <v>275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x14ac:dyDescent="0.2">
      <c r="A268">
        <f>ROW(Source!A374)</f>
        <v>374</v>
      </c>
      <c r="B268">
        <v>53287444</v>
      </c>
      <c r="C268">
        <v>53287442</v>
      </c>
      <c r="D268">
        <v>31070581</v>
      </c>
      <c r="E268">
        <v>1</v>
      </c>
      <c r="F268">
        <v>1</v>
      </c>
      <c r="G268">
        <v>30515945</v>
      </c>
      <c r="H268">
        <v>2</v>
      </c>
      <c r="I268" t="s">
        <v>578</v>
      </c>
      <c r="J268" t="s">
        <v>579</v>
      </c>
      <c r="K268" t="s">
        <v>580</v>
      </c>
      <c r="L268">
        <v>1367</v>
      </c>
      <c r="N268">
        <v>1011</v>
      </c>
      <c r="O268" t="s">
        <v>476</v>
      </c>
      <c r="P268" t="s">
        <v>476</v>
      </c>
      <c r="Q268">
        <v>1</v>
      </c>
      <c r="X268">
        <v>1</v>
      </c>
      <c r="Y268">
        <v>0</v>
      </c>
      <c r="Z268">
        <v>162.03</v>
      </c>
      <c r="AA268">
        <v>16.920000000000002</v>
      </c>
      <c r="AB268">
        <v>0</v>
      </c>
      <c r="AC268">
        <v>0</v>
      </c>
      <c r="AD268">
        <v>1</v>
      </c>
      <c r="AE268">
        <v>0</v>
      </c>
      <c r="AF268" t="s">
        <v>3</v>
      </c>
      <c r="AG268">
        <v>1</v>
      </c>
      <c r="AH268">
        <v>2</v>
      </c>
      <c r="AI268">
        <v>53287443</v>
      </c>
      <c r="AJ268">
        <v>276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x14ac:dyDescent="0.2">
      <c r="A269">
        <f>ROW(Source!A375)</f>
        <v>375</v>
      </c>
      <c r="B269">
        <v>53287447</v>
      </c>
      <c r="C269">
        <v>53287445</v>
      </c>
      <c r="D269">
        <v>30516999</v>
      </c>
      <c r="E269">
        <v>30515945</v>
      </c>
      <c r="F269">
        <v>1</v>
      </c>
      <c r="G269">
        <v>30515945</v>
      </c>
      <c r="H269">
        <v>2</v>
      </c>
      <c r="I269" t="s">
        <v>483</v>
      </c>
      <c r="J269" t="s">
        <v>3</v>
      </c>
      <c r="K269" t="s">
        <v>484</v>
      </c>
      <c r="L269">
        <v>1344</v>
      </c>
      <c r="N269">
        <v>1008</v>
      </c>
      <c r="O269" t="s">
        <v>485</v>
      </c>
      <c r="P269" t="s">
        <v>485</v>
      </c>
      <c r="Q269">
        <v>1</v>
      </c>
      <c r="X269">
        <v>15.01</v>
      </c>
      <c r="Y269">
        <v>0</v>
      </c>
      <c r="Z269">
        <v>1</v>
      </c>
      <c r="AA269">
        <v>0</v>
      </c>
      <c r="AB269">
        <v>0</v>
      </c>
      <c r="AC269">
        <v>0</v>
      </c>
      <c r="AD269">
        <v>1</v>
      </c>
      <c r="AE269">
        <v>0</v>
      </c>
      <c r="AF269" t="s">
        <v>3</v>
      </c>
      <c r="AG269">
        <v>15.01</v>
      </c>
      <c r="AH269">
        <v>2</v>
      </c>
      <c r="AI269">
        <v>53287446</v>
      </c>
      <c r="AJ269">
        <v>277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x14ac:dyDescent="0.2">
      <c r="A270">
        <f>ROW(Source!A376)</f>
        <v>376</v>
      </c>
      <c r="B270">
        <v>53287447</v>
      </c>
      <c r="C270">
        <v>53287445</v>
      </c>
      <c r="D270">
        <v>30516999</v>
      </c>
      <c r="E270">
        <v>30515945</v>
      </c>
      <c r="F270">
        <v>1</v>
      </c>
      <c r="G270">
        <v>30515945</v>
      </c>
      <c r="H270">
        <v>2</v>
      </c>
      <c r="I270" t="s">
        <v>483</v>
      </c>
      <c r="J270" t="s">
        <v>3</v>
      </c>
      <c r="K270" t="s">
        <v>484</v>
      </c>
      <c r="L270">
        <v>1344</v>
      </c>
      <c r="N270">
        <v>1008</v>
      </c>
      <c r="O270" t="s">
        <v>485</v>
      </c>
      <c r="P270" t="s">
        <v>485</v>
      </c>
      <c r="Q270">
        <v>1</v>
      </c>
      <c r="X270">
        <v>15.01</v>
      </c>
      <c r="Y270">
        <v>0</v>
      </c>
      <c r="Z270">
        <v>1</v>
      </c>
      <c r="AA270">
        <v>0</v>
      </c>
      <c r="AB270">
        <v>0</v>
      </c>
      <c r="AC270">
        <v>0</v>
      </c>
      <c r="AD270">
        <v>1</v>
      </c>
      <c r="AE270">
        <v>0</v>
      </c>
      <c r="AF270" t="s">
        <v>3</v>
      </c>
      <c r="AG270">
        <v>15.01</v>
      </c>
      <c r="AH270">
        <v>2</v>
      </c>
      <c r="AI270">
        <v>53287446</v>
      </c>
      <c r="AJ270">
        <v>278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x14ac:dyDescent="0.2">
      <c r="A271">
        <f>ROW(Source!A412)</f>
        <v>412</v>
      </c>
      <c r="B271">
        <v>53287450</v>
      </c>
      <c r="C271">
        <v>53287448</v>
      </c>
      <c r="D271">
        <v>31070578</v>
      </c>
      <c r="E271">
        <v>1</v>
      </c>
      <c r="F271">
        <v>1</v>
      </c>
      <c r="G271">
        <v>30515945</v>
      </c>
      <c r="H271">
        <v>2</v>
      </c>
      <c r="I271" t="s">
        <v>581</v>
      </c>
      <c r="J271" t="s">
        <v>582</v>
      </c>
      <c r="K271" t="s">
        <v>583</v>
      </c>
      <c r="L271">
        <v>1367</v>
      </c>
      <c r="N271">
        <v>1011</v>
      </c>
      <c r="O271" t="s">
        <v>476</v>
      </c>
      <c r="P271" t="s">
        <v>476</v>
      </c>
      <c r="Q271">
        <v>1</v>
      </c>
      <c r="X271">
        <v>1</v>
      </c>
      <c r="Y271">
        <v>0</v>
      </c>
      <c r="Z271">
        <v>193.32</v>
      </c>
      <c r="AA271">
        <v>18.11</v>
      </c>
      <c r="AB271">
        <v>0</v>
      </c>
      <c r="AC271">
        <v>0</v>
      </c>
      <c r="AD271">
        <v>1</v>
      </c>
      <c r="AE271">
        <v>0</v>
      </c>
      <c r="AF271" t="s">
        <v>3</v>
      </c>
      <c r="AG271">
        <v>1</v>
      </c>
      <c r="AH271">
        <v>2</v>
      </c>
      <c r="AI271">
        <v>53287449</v>
      </c>
      <c r="AJ271">
        <v>279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x14ac:dyDescent="0.2">
      <c r="A272">
        <f>ROW(Source!A413)</f>
        <v>413</v>
      </c>
      <c r="B272">
        <v>53287450</v>
      </c>
      <c r="C272">
        <v>53287448</v>
      </c>
      <c r="D272">
        <v>31070578</v>
      </c>
      <c r="E272">
        <v>1</v>
      </c>
      <c r="F272">
        <v>1</v>
      </c>
      <c r="G272">
        <v>30515945</v>
      </c>
      <c r="H272">
        <v>2</v>
      </c>
      <c r="I272" t="s">
        <v>581</v>
      </c>
      <c r="J272" t="s">
        <v>582</v>
      </c>
      <c r="K272" t="s">
        <v>583</v>
      </c>
      <c r="L272">
        <v>1367</v>
      </c>
      <c r="N272">
        <v>1011</v>
      </c>
      <c r="O272" t="s">
        <v>476</v>
      </c>
      <c r="P272" t="s">
        <v>476</v>
      </c>
      <c r="Q272">
        <v>1</v>
      </c>
      <c r="X272">
        <v>1</v>
      </c>
      <c r="Y272">
        <v>0</v>
      </c>
      <c r="Z272">
        <v>193.32</v>
      </c>
      <c r="AA272">
        <v>18.11</v>
      </c>
      <c r="AB272">
        <v>0</v>
      </c>
      <c r="AC272">
        <v>0</v>
      </c>
      <c r="AD272">
        <v>1</v>
      </c>
      <c r="AE272">
        <v>0</v>
      </c>
      <c r="AF272" t="s">
        <v>3</v>
      </c>
      <c r="AG272">
        <v>1</v>
      </c>
      <c r="AH272">
        <v>2</v>
      </c>
      <c r="AI272">
        <v>53287449</v>
      </c>
      <c r="AJ272">
        <v>280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x14ac:dyDescent="0.2">
      <c r="A273">
        <f>ROW(Source!A414)</f>
        <v>414</v>
      </c>
      <c r="B273">
        <v>53287453</v>
      </c>
      <c r="C273">
        <v>53287451</v>
      </c>
      <c r="D273">
        <v>30516999</v>
      </c>
      <c r="E273">
        <v>30515945</v>
      </c>
      <c r="F273">
        <v>1</v>
      </c>
      <c r="G273">
        <v>30515945</v>
      </c>
      <c r="H273">
        <v>2</v>
      </c>
      <c r="I273" t="s">
        <v>483</v>
      </c>
      <c r="J273" t="s">
        <v>3</v>
      </c>
      <c r="K273" t="s">
        <v>484</v>
      </c>
      <c r="L273">
        <v>1344</v>
      </c>
      <c r="N273">
        <v>1008</v>
      </c>
      <c r="O273" t="s">
        <v>485</v>
      </c>
      <c r="P273" t="s">
        <v>485</v>
      </c>
      <c r="Q273">
        <v>1</v>
      </c>
      <c r="X273">
        <v>36.590000000000003</v>
      </c>
      <c r="Y273">
        <v>0</v>
      </c>
      <c r="Z273">
        <v>1</v>
      </c>
      <c r="AA273">
        <v>0</v>
      </c>
      <c r="AB273">
        <v>0</v>
      </c>
      <c r="AC273">
        <v>0</v>
      </c>
      <c r="AD273">
        <v>1</v>
      </c>
      <c r="AE273">
        <v>0</v>
      </c>
      <c r="AF273" t="s">
        <v>3</v>
      </c>
      <c r="AG273">
        <v>36.590000000000003</v>
      </c>
      <c r="AH273">
        <v>2</v>
      </c>
      <c r="AI273">
        <v>53287452</v>
      </c>
      <c r="AJ273">
        <v>281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x14ac:dyDescent="0.2">
      <c r="A274">
        <f>ROW(Source!A415)</f>
        <v>415</v>
      </c>
      <c r="B274">
        <v>53287453</v>
      </c>
      <c r="C274">
        <v>53287451</v>
      </c>
      <c r="D274">
        <v>30516999</v>
      </c>
      <c r="E274">
        <v>30515945</v>
      </c>
      <c r="F274">
        <v>1</v>
      </c>
      <c r="G274">
        <v>30515945</v>
      </c>
      <c r="H274">
        <v>2</v>
      </c>
      <c r="I274" t="s">
        <v>483</v>
      </c>
      <c r="J274" t="s">
        <v>3</v>
      </c>
      <c r="K274" t="s">
        <v>484</v>
      </c>
      <c r="L274">
        <v>1344</v>
      </c>
      <c r="N274">
        <v>1008</v>
      </c>
      <c r="O274" t="s">
        <v>485</v>
      </c>
      <c r="P274" t="s">
        <v>485</v>
      </c>
      <c r="Q274">
        <v>1</v>
      </c>
      <c r="X274">
        <v>36.590000000000003</v>
      </c>
      <c r="Y274">
        <v>0</v>
      </c>
      <c r="Z274">
        <v>1</v>
      </c>
      <c r="AA274">
        <v>0</v>
      </c>
      <c r="AB274">
        <v>0</v>
      </c>
      <c r="AC274">
        <v>0</v>
      </c>
      <c r="AD274">
        <v>1</v>
      </c>
      <c r="AE274">
        <v>0</v>
      </c>
      <c r="AF274" t="s">
        <v>3</v>
      </c>
      <c r="AG274">
        <v>36.590000000000003</v>
      </c>
      <c r="AH274">
        <v>2</v>
      </c>
      <c r="AI274">
        <v>53287452</v>
      </c>
      <c r="AJ274">
        <v>282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x14ac:dyDescent="0.2">
      <c r="A275">
        <f>ROW(Source!A416)</f>
        <v>416</v>
      </c>
      <c r="B275">
        <v>53287456</v>
      </c>
      <c r="C275">
        <v>53287454</v>
      </c>
      <c r="D275">
        <v>30516999</v>
      </c>
      <c r="E275">
        <v>30515945</v>
      </c>
      <c r="F275">
        <v>1</v>
      </c>
      <c r="G275">
        <v>30515945</v>
      </c>
      <c r="H275">
        <v>2</v>
      </c>
      <c r="I275" t="s">
        <v>483</v>
      </c>
      <c r="J275" t="s">
        <v>3</v>
      </c>
      <c r="K275" t="s">
        <v>484</v>
      </c>
      <c r="L275">
        <v>1344</v>
      </c>
      <c r="N275">
        <v>1008</v>
      </c>
      <c r="O275" t="s">
        <v>485</v>
      </c>
      <c r="P275" t="s">
        <v>485</v>
      </c>
      <c r="Q275">
        <v>1</v>
      </c>
      <c r="X275">
        <v>167.32</v>
      </c>
      <c r="Y275">
        <v>0</v>
      </c>
      <c r="Z275">
        <v>1</v>
      </c>
      <c r="AA275">
        <v>0</v>
      </c>
      <c r="AB275">
        <v>0</v>
      </c>
      <c r="AC275">
        <v>0</v>
      </c>
      <c r="AD275">
        <v>1</v>
      </c>
      <c r="AE275">
        <v>0</v>
      </c>
      <c r="AF275" t="s">
        <v>3</v>
      </c>
      <c r="AG275">
        <v>167.32</v>
      </c>
      <c r="AH275">
        <v>2</v>
      </c>
      <c r="AI275">
        <v>53287455</v>
      </c>
      <c r="AJ275">
        <v>283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x14ac:dyDescent="0.2">
      <c r="A276">
        <f>ROW(Source!A417)</f>
        <v>417</v>
      </c>
      <c r="B276">
        <v>53287456</v>
      </c>
      <c r="C276">
        <v>53287454</v>
      </c>
      <c r="D276">
        <v>30516999</v>
      </c>
      <c r="E276">
        <v>30515945</v>
      </c>
      <c r="F276">
        <v>1</v>
      </c>
      <c r="G276">
        <v>30515945</v>
      </c>
      <c r="H276">
        <v>2</v>
      </c>
      <c r="I276" t="s">
        <v>483</v>
      </c>
      <c r="J276" t="s">
        <v>3</v>
      </c>
      <c r="K276" t="s">
        <v>484</v>
      </c>
      <c r="L276">
        <v>1344</v>
      </c>
      <c r="N276">
        <v>1008</v>
      </c>
      <c r="O276" t="s">
        <v>485</v>
      </c>
      <c r="P276" t="s">
        <v>485</v>
      </c>
      <c r="Q276">
        <v>1</v>
      </c>
      <c r="X276">
        <v>167.32</v>
      </c>
      <c r="Y276">
        <v>0</v>
      </c>
      <c r="Z276">
        <v>1</v>
      </c>
      <c r="AA276">
        <v>0</v>
      </c>
      <c r="AB276">
        <v>0</v>
      </c>
      <c r="AC276">
        <v>0</v>
      </c>
      <c r="AD276">
        <v>1</v>
      </c>
      <c r="AE276">
        <v>0</v>
      </c>
      <c r="AF276" t="s">
        <v>3</v>
      </c>
      <c r="AG276">
        <v>167.32</v>
      </c>
      <c r="AH276">
        <v>2</v>
      </c>
      <c r="AI276">
        <v>53287455</v>
      </c>
      <c r="AJ276">
        <v>284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x14ac:dyDescent="0.2">
      <c r="A277">
        <f>ROW(Source!A453)</f>
        <v>453</v>
      </c>
      <c r="B277">
        <v>53287459</v>
      </c>
      <c r="C277">
        <v>53287457</v>
      </c>
      <c r="D277">
        <v>30515951</v>
      </c>
      <c r="E277">
        <v>30515945</v>
      </c>
      <c r="F277">
        <v>1</v>
      </c>
      <c r="G277">
        <v>30515945</v>
      </c>
      <c r="H277">
        <v>1</v>
      </c>
      <c r="I277" t="s">
        <v>470</v>
      </c>
      <c r="J277" t="s">
        <v>3</v>
      </c>
      <c r="K277" t="s">
        <v>471</v>
      </c>
      <c r="L277">
        <v>1191</v>
      </c>
      <c r="N277">
        <v>1013</v>
      </c>
      <c r="O277" t="s">
        <v>472</v>
      </c>
      <c r="P277" t="s">
        <v>472</v>
      </c>
      <c r="Q277">
        <v>1</v>
      </c>
      <c r="X277">
        <v>8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1</v>
      </c>
      <c r="AE277">
        <v>1</v>
      </c>
      <c r="AF277" t="s">
        <v>408</v>
      </c>
      <c r="AG277">
        <v>6.4</v>
      </c>
      <c r="AH277">
        <v>2</v>
      </c>
      <c r="AI277">
        <v>53287458</v>
      </c>
      <c r="AJ277">
        <v>285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x14ac:dyDescent="0.2">
      <c r="A278">
        <f>ROW(Source!A454)</f>
        <v>454</v>
      </c>
      <c r="B278">
        <v>53287459</v>
      </c>
      <c r="C278">
        <v>53287457</v>
      </c>
      <c r="D278">
        <v>30515951</v>
      </c>
      <c r="E278">
        <v>30515945</v>
      </c>
      <c r="F278">
        <v>1</v>
      </c>
      <c r="G278">
        <v>30515945</v>
      </c>
      <c r="H278">
        <v>1</v>
      </c>
      <c r="I278" t="s">
        <v>470</v>
      </c>
      <c r="J278" t="s">
        <v>3</v>
      </c>
      <c r="K278" t="s">
        <v>471</v>
      </c>
      <c r="L278">
        <v>1191</v>
      </c>
      <c r="N278">
        <v>1013</v>
      </c>
      <c r="O278" t="s">
        <v>472</v>
      </c>
      <c r="P278" t="s">
        <v>472</v>
      </c>
      <c r="Q278">
        <v>1</v>
      </c>
      <c r="X278">
        <v>8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1</v>
      </c>
      <c r="AE278">
        <v>1</v>
      </c>
      <c r="AF278" t="s">
        <v>408</v>
      </c>
      <c r="AG278">
        <v>6.4</v>
      </c>
      <c r="AH278">
        <v>2</v>
      </c>
      <c r="AI278">
        <v>53287458</v>
      </c>
      <c r="AJ278">
        <v>286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x14ac:dyDescent="0.2">
      <c r="A279">
        <f>ROW(Source!A490)</f>
        <v>490</v>
      </c>
      <c r="B279">
        <v>53287463</v>
      </c>
      <c r="C279">
        <v>53287460</v>
      </c>
      <c r="D279">
        <v>30515951</v>
      </c>
      <c r="E279">
        <v>30515945</v>
      </c>
      <c r="F279">
        <v>1</v>
      </c>
      <c r="G279">
        <v>30515945</v>
      </c>
      <c r="H279">
        <v>1</v>
      </c>
      <c r="I279" t="s">
        <v>470</v>
      </c>
      <c r="J279" t="s">
        <v>3</v>
      </c>
      <c r="K279" t="s">
        <v>471</v>
      </c>
      <c r="L279">
        <v>1191</v>
      </c>
      <c r="N279">
        <v>1013</v>
      </c>
      <c r="O279" t="s">
        <v>472</v>
      </c>
      <c r="P279" t="s">
        <v>472</v>
      </c>
      <c r="Q279">
        <v>1</v>
      </c>
      <c r="X279">
        <v>1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1</v>
      </c>
      <c r="AE279">
        <v>1</v>
      </c>
      <c r="AF279" t="s">
        <v>3</v>
      </c>
      <c r="AG279">
        <v>1</v>
      </c>
      <c r="AH279">
        <v>2</v>
      </c>
      <c r="AI279">
        <v>53287461</v>
      </c>
      <c r="AJ279">
        <v>287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 x14ac:dyDescent="0.2">
      <c r="A280">
        <f>ROW(Source!A490)</f>
        <v>490</v>
      </c>
      <c r="B280">
        <v>53287464</v>
      </c>
      <c r="C280">
        <v>53287460</v>
      </c>
      <c r="D280">
        <v>30541193</v>
      </c>
      <c r="E280">
        <v>30515945</v>
      </c>
      <c r="F280">
        <v>1</v>
      </c>
      <c r="G280">
        <v>30515945</v>
      </c>
      <c r="H280">
        <v>3</v>
      </c>
      <c r="I280" t="s">
        <v>584</v>
      </c>
      <c r="J280" t="s">
        <v>3</v>
      </c>
      <c r="K280" t="s">
        <v>585</v>
      </c>
      <c r="L280">
        <v>1348</v>
      </c>
      <c r="N280">
        <v>1009</v>
      </c>
      <c r="O280" t="s">
        <v>122</v>
      </c>
      <c r="P280" t="s">
        <v>122</v>
      </c>
      <c r="Q280">
        <v>1000</v>
      </c>
      <c r="X280">
        <v>1E-3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1</v>
      </c>
      <c r="AE280">
        <v>0</v>
      </c>
      <c r="AF280" t="s">
        <v>3</v>
      </c>
      <c r="AG280">
        <v>1E-3</v>
      </c>
      <c r="AH280">
        <v>2</v>
      </c>
      <c r="AI280">
        <v>53287462</v>
      </c>
      <c r="AJ280">
        <v>288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 x14ac:dyDescent="0.2">
      <c r="A281">
        <f>ROW(Source!A491)</f>
        <v>491</v>
      </c>
      <c r="B281">
        <v>53287463</v>
      </c>
      <c r="C281">
        <v>53287460</v>
      </c>
      <c r="D281">
        <v>30515951</v>
      </c>
      <c r="E281">
        <v>30515945</v>
      </c>
      <c r="F281">
        <v>1</v>
      </c>
      <c r="G281">
        <v>30515945</v>
      </c>
      <c r="H281">
        <v>1</v>
      </c>
      <c r="I281" t="s">
        <v>470</v>
      </c>
      <c r="J281" t="s">
        <v>3</v>
      </c>
      <c r="K281" t="s">
        <v>471</v>
      </c>
      <c r="L281">
        <v>1191</v>
      </c>
      <c r="N281">
        <v>1013</v>
      </c>
      <c r="O281" t="s">
        <v>472</v>
      </c>
      <c r="P281" t="s">
        <v>472</v>
      </c>
      <c r="Q281">
        <v>1</v>
      </c>
      <c r="X281">
        <v>1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1</v>
      </c>
      <c r="AE281">
        <v>1</v>
      </c>
      <c r="AF281" t="s">
        <v>3</v>
      </c>
      <c r="AG281">
        <v>1</v>
      </c>
      <c r="AH281">
        <v>2</v>
      </c>
      <c r="AI281">
        <v>53287461</v>
      </c>
      <c r="AJ281">
        <v>289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 x14ac:dyDescent="0.2">
      <c r="A282">
        <f>ROW(Source!A491)</f>
        <v>491</v>
      </c>
      <c r="B282">
        <v>53287464</v>
      </c>
      <c r="C282">
        <v>53287460</v>
      </c>
      <c r="D282">
        <v>30541193</v>
      </c>
      <c r="E282">
        <v>30515945</v>
      </c>
      <c r="F282">
        <v>1</v>
      </c>
      <c r="G282">
        <v>30515945</v>
      </c>
      <c r="H282">
        <v>3</v>
      </c>
      <c r="I282" t="s">
        <v>584</v>
      </c>
      <c r="J282" t="s">
        <v>3</v>
      </c>
      <c r="K282" t="s">
        <v>585</v>
      </c>
      <c r="L282">
        <v>1348</v>
      </c>
      <c r="N282">
        <v>1009</v>
      </c>
      <c r="O282" t="s">
        <v>122</v>
      </c>
      <c r="P282" t="s">
        <v>122</v>
      </c>
      <c r="Q282">
        <v>1000</v>
      </c>
      <c r="X282">
        <v>1E-3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0</v>
      </c>
      <c r="AF282" t="s">
        <v>3</v>
      </c>
      <c r="AG282">
        <v>1E-3</v>
      </c>
      <c r="AH282">
        <v>2</v>
      </c>
      <c r="AI282">
        <v>53287462</v>
      </c>
      <c r="AJ282">
        <v>290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 x14ac:dyDescent="0.2">
      <c r="A283">
        <f>ROW(Source!A494)</f>
        <v>494</v>
      </c>
      <c r="B283">
        <v>53287469</v>
      </c>
      <c r="C283">
        <v>53287466</v>
      </c>
      <c r="D283">
        <v>30515951</v>
      </c>
      <c r="E283">
        <v>30515945</v>
      </c>
      <c r="F283">
        <v>1</v>
      </c>
      <c r="G283">
        <v>30515945</v>
      </c>
      <c r="H283">
        <v>1</v>
      </c>
      <c r="I283" t="s">
        <v>470</v>
      </c>
      <c r="J283" t="s">
        <v>3</v>
      </c>
      <c r="K283" t="s">
        <v>471</v>
      </c>
      <c r="L283">
        <v>1191</v>
      </c>
      <c r="N283">
        <v>1013</v>
      </c>
      <c r="O283" t="s">
        <v>472</v>
      </c>
      <c r="P283" t="s">
        <v>472</v>
      </c>
      <c r="Q283">
        <v>1</v>
      </c>
      <c r="X283">
        <v>7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1</v>
      </c>
      <c r="AE283">
        <v>1</v>
      </c>
      <c r="AF283" t="s">
        <v>3</v>
      </c>
      <c r="AG283">
        <v>7</v>
      </c>
      <c r="AH283">
        <v>2</v>
      </c>
      <c r="AI283">
        <v>53287467</v>
      </c>
      <c r="AJ283">
        <v>291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 x14ac:dyDescent="0.2">
      <c r="A284">
        <f>ROW(Source!A495)</f>
        <v>495</v>
      </c>
      <c r="B284">
        <v>53287469</v>
      </c>
      <c r="C284">
        <v>53287466</v>
      </c>
      <c r="D284">
        <v>30515951</v>
      </c>
      <c r="E284">
        <v>30515945</v>
      </c>
      <c r="F284">
        <v>1</v>
      </c>
      <c r="G284">
        <v>30515945</v>
      </c>
      <c r="H284">
        <v>1</v>
      </c>
      <c r="I284" t="s">
        <v>470</v>
      </c>
      <c r="J284" t="s">
        <v>3</v>
      </c>
      <c r="K284" t="s">
        <v>471</v>
      </c>
      <c r="L284">
        <v>1191</v>
      </c>
      <c r="N284">
        <v>1013</v>
      </c>
      <c r="O284" t="s">
        <v>472</v>
      </c>
      <c r="P284" t="s">
        <v>472</v>
      </c>
      <c r="Q284">
        <v>1</v>
      </c>
      <c r="X284">
        <v>7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1</v>
      </c>
      <c r="AE284">
        <v>1</v>
      </c>
      <c r="AF284" t="s">
        <v>3</v>
      </c>
      <c r="AG284">
        <v>7</v>
      </c>
      <c r="AH284">
        <v>2</v>
      </c>
      <c r="AI284">
        <v>53287467</v>
      </c>
      <c r="AJ284">
        <v>293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  <row r="285" spans="1:44" x14ac:dyDescent="0.2">
      <c r="A285">
        <f>ROW(Source!A498)</f>
        <v>498</v>
      </c>
      <c r="B285">
        <v>53287473</v>
      </c>
      <c r="C285">
        <v>53287471</v>
      </c>
      <c r="D285">
        <v>30515951</v>
      </c>
      <c r="E285">
        <v>30515945</v>
      </c>
      <c r="F285">
        <v>1</v>
      </c>
      <c r="G285">
        <v>30515945</v>
      </c>
      <c r="H285">
        <v>1</v>
      </c>
      <c r="I285" t="s">
        <v>470</v>
      </c>
      <c r="J285" t="s">
        <v>3</v>
      </c>
      <c r="K285" t="s">
        <v>471</v>
      </c>
      <c r="L285">
        <v>1191</v>
      </c>
      <c r="N285">
        <v>1013</v>
      </c>
      <c r="O285" t="s">
        <v>472</v>
      </c>
      <c r="P285" t="s">
        <v>472</v>
      </c>
      <c r="Q285">
        <v>1</v>
      </c>
      <c r="X285">
        <v>15.8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1</v>
      </c>
      <c r="AE285">
        <v>1</v>
      </c>
      <c r="AF285" t="s">
        <v>3</v>
      </c>
      <c r="AG285">
        <v>15.8</v>
      </c>
      <c r="AH285">
        <v>2</v>
      </c>
      <c r="AI285">
        <v>53287472</v>
      </c>
      <c r="AJ285">
        <v>295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</row>
    <row r="286" spans="1:44" x14ac:dyDescent="0.2">
      <c r="A286">
        <f>ROW(Source!A499)</f>
        <v>499</v>
      </c>
      <c r="B286">
        <v>53287473</v>
      </c>
      <c r="C286">
        <v>53287471</v>
      </c>
      <c r="D286">
        <v>30515951</v>
      </c>
      <c r="E286">
        <v>30515945</v>
      </c>
      <c r="F286">
        <v>1</v>
      </c>
      <c r="G286">
        <v>30515945</v>
      </c>
      <c r="H286">
        <v>1</v>
      </c>
      <c r="I286" t="s">
        <v>470</v>
      </c>
      <c r="J286" t="s">
        <v>3</v>
      </c>
      <c r="K286" t="s">
        <v>471</v>
      </c>
      <c r="L286">
        <v>1191</v>
      </c>
      <c r="N286">
        <v>1013</v>
      </c>
      <c r="O286" t="s">
        <v>472</v>
      </c>
      <c r="P286" t="s">
        <v>472</v>
      </c>
      <c r="Q286">
        <v>1</v>
      </c>
      <c r="X286">
        <v>15.8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1</v>
      </c>
      <c r="AE286">
        <v>1</v>
      </c>
      <c r="AF286" t="s">
        <v>3</v>
      </c>
      <c r="AG286">
        <v>15.8</v>
      </c>
      <c r="AH286">
        <v>2</v>
      </c>
      <c r="AI286">
        <v>53287472</v>
      </c>
      <c r="AJ286">
        <v>296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</row>
    <row r="287" spans="1:44" x14ac:dyDescent="0.2">
      <c r="A287">
        <f>ROW(Source!A502)</f>
        <v>502</v>
      </c>
      <c r="B287">
        <v>53287477</v>
      </c>
      <c r="C287">
        <v>53287475</v>
      </c>
      <c r="D287">
        <v>30515951</v>
      </c>
      <c r="E287">
        <v>30515945</v>
      </c>
      <c r="F287">
        <v>1</v>
      </c>
      <c r="G287">
        <v>30515945</v>
      </c>
      <c r="H287">
        <v>1</v>
      </c>
      <c r="I287" t="s">
        <v>470</v>
      </c>
      <c r="J287" t="s">
        <v>3</v>
      </c>
      <c r="K287" t="s">
        <v>471</v>
      </c>
      <c r="L287">
        <v>1191</v>
      </c>
      <c r="N287">
        <v>1013</v>
      </c>
      <c r="O287" t="s">
        <v>472</v>
      </c>
      <c r="P287" t="s">
        <v>472</v>
      </c>
      <c r="Q287">
        <v>1</v>
      </c>
      <c r="X287">
        <v>1.37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1</v>
      </c>
      <c r="AE287">
        <v>1</v>
      </c>
      <c r="AF287" t="s">
        <v>3</v>
      </c>
      <c r="AG287">
        <v>1.37</v>
      </c>
      <c r="AH287">
        <v>2</v>
      </c>
      <c r="AI287">
        <v>53287476</v>
      </c>
      <c r="AJ287">
        <v>297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</row>
    <row r="288" spans="1:44" x14ac:dyDescent="0.2">
      <c r="A288">
        <f>ROW(Source!A503)</f>
        <v>503</v>
      </c>
      <c r="B288">
        <v>53287477</v>
      </c>
      <c r="C288">
        <v>53287475</v>
      </c>
      <c r="D288">
        <v>30515951</v>
      </c>
      <c r="E288">
        <v>30515945</v>
      </c>
      <c r="F288">
        <v>1</v>
      </c>
      <c r="G288">
        <v>30515945</v>
      </c>
      <c r="H288">
        <v>1</v>
      </c>
      <c r="I288" t="s">
        <v>470</v>
      </c>
      <c r="J288" t="s">
        <v>3</v>
      </c>
      <c r="K288" t="s">
        <v>471</v>
      </c>
      <c r="L288">
        <v>1191</v>
      </c>
      <c r="N288">
        <v>1013</v>
      </c>
      <c r="O288" t="s">
        <v>472</v>
      </c>
      <c r="P288" t="s">
        <v>472</v>
      </c>
      <c r="Q288">
        <v>1</v>
      </c>
      <c r="X288">
        <v>1.37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1</v>
      </c>
      <c r="AE288">
        <v>1</v>
      </c>
      <c r="AF288" t="s">
        <v>3</v>
      </c>
      <c r="AG288">
        <v>1.37</v>
      </c>
      <c r="AH288">
        <v>2</v>
      </c>
      <c r="AI288">
        <v>53287476</v>
      </c>
      <c r="AJ288">
        <v>298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</row>
    <row r="289" spans="1:44" x14ac:dyDescent="0.2">
      <c r="A289">
        <f>ROW(Source!A506)</f>
        <v>506</v>
      </c>
      <c r="B289">
        <v>53287481</v>
      </c>
      <c r="C289">
        <v>53287479</v>
      </c>
      <c r="D289">
        <v>30515951</v>
      </c>
      <c r="E289">
        <v>30515945</v>
      </c>
      <c r="F289">
        <v>1</v>
      </c>
      <c r="G289">
        <v>30515945</v>
      </c>
      <c r="H289">
        <v>1</v>
      </c>
      <c r="I289" t="s">
        <v>470</v>
      </c>
      <c r="J289" t="s">
        <v>3</v>
      </c>
      <c r="K289" t="s">
        <v>471</v>
      </c>
      <c r="L289">
        <v>1191</v>
      </c>
      <c r="N289">
        <v>1013</v>
      </c>
      <c r="O289" t="s">
        <v>472</v>
      </c>
      <c r="P289" t="s">
        <v>472</v>
      </c>
      <c r="Q289">
        <v>1</v>
      </c>
      <c r="X289">
        <v>155.88999999999999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1</v>
      </c>
      <c r="AE289">
        <v>1</v>
      </c>
      <c r="AF289" t="s">
        <v>3</v>
      </c>
      <c r="AG289">
        <v>155.88999999999999</v>
      </c>
      <c r="AH289">
        <v>2</v>
      </c>
      <c r="AI289">
        <v>53287480</v>
      </c>
      <c r="AJ289">
        <v>299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</row>
    <row r="290" spans="1:44" x14ac:dyDescent="0.2">
      <c r="A290">
        <f>ROW(Source!A506)</f>
        <v>506</v>
      </c>
      <c r="B290">
        <v>53287482</v>
      </c>
      <c r="C290">
        <v>53287479</v>
      </c>
      <c r="D290">
        <v>42083988</v>
      </c>
      <c r="E290">
        <v>30515945</v>
      </c>
      <c r="F290">
        <v>1</v>
      </c>
      <c r="G290">
        <v>30515945</v>
      </c>
      <c r="H290">
        <v>3</v>
      </c>
      <c r="I290" t="s">
        <v>603</v>
      </c>
      <c r="J290" t="s">
        <v>3</v>
      </c>
      <c r="K290" t="s">
        <v>604</v>
      </c>
      <c r="L290">
        <v>1391</v>
      </c>
      <c r="N290">
        <v>1013</v>
      </c>
      <c r="O290" t="s">
        <v>437</v>
      </c>
      <c r="P290" t="s">
        <v>437</v>
      </c>
      <c r="Q290">
        <v>1</v>
      </c>
      <c r="X290">
        <v>100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 t="s">
        <v>3</v>
      </c>
      <c r="AG290">
        <v>100</v>
      </c>
      <c r="AH290">
        <v>3</v>
      </c>
      <c r="AI290">
        <v>-1</v>
      </c>
      <c r="AJ290" t="s">
        <v>3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 x14ac:dyDescent="0.2">
      <c r="A291">
        <f>ROW(Source!A507)</f>
        <v>507</v>
      </c>
      <c r="B291">
        <v>53287481</v>
      </c>
      <c r="C291">
        <v>53287479</v>
      </c>
      <c r="D291">
        <v>30515951</v>
      </c>
      <c r="E291">
        <v>30515945</v>
      </c>
      <c r="F291">
        <v>1</v>
      </c>
      <c r="G291">
        <v>30515945</v>
      </c>
      <c r="H291">
        <v>1</v>
      </c>
      <c r="I291" t="s">
        <v>470</v>
      </c>
      <c r="J291" t="s">
        <v>3</v>
      </c>
      <c r="K291" t="s">
        <v>471</v>
      </c>
      <c r="L291">
        <v>1191</v>
      </c>
      <c r="N291">
        <v>1013</v>
      </c>
      <c r="O291" t="s">
        <v>472</v>
      </c>
      <c r="P291" t="s">
        <v>472</v>
      </c>
      <c r="Q291">
        <v>1</v>
      </c>
      <c r="X291">
        <v>155.88999999999999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1</v>
      </c>
      <c r="AE291">
        <v>1</v>
      </c>
      <c r="AF291" t="s">
        <v>3</v>
      </c>
      <c r="AG291">
        <v>155.88999999999999</v>
      </c>
      <c r="AH291">
        <v>2</v>
      </c>
      <c r="AI291">
        <v>53287480</v>
      </c>
      <c r="AJ291">
        <v>300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 x14ac:dyDescent="0.2">
      <c r="A292">
        <f>ROW(Source!A507)</f>
        <v>507</v>
      </c>
      <c r="B292">
        <v>53287482</v>
      </c>
      <c r="C292">
        <v>53287479</v>
      </c>
      <c r="D292">
        <v>42083988</v>
      </c>
      <c r="E292">
        <v>30515945</v>
      </c>
      <c r="F292">
        <v>1</v>
      </c>
      <c r="G292">
        <v>30515945</v>
      </c>
      <c r="H292">
        <v>3</v>
      </c>
      <c r="I292" t="s">
        <v>603</v>
      </c>
      <c r="J292" t="s">
        <v>3</v>
      </c>
      <c r="K292" t="s">
        <v>604</v>
      </c>
      <c r="L292">
        <v>1391</v>
      </c>
      <c r="N292">
        <v>1013</v>
      </c>
      <c r="O292" t="s">
        <v>437</v>
      </c>
      <c r="P292" t="s">
        <v>437</v>
      </c>
      <c r="Q292">
        <v>1</v>
      </c>
      <c r="X292">
        <v>100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 t="s">
        <v>3</v>
      </c>
      <c r="AG292">
        <v>100</v>
      </c>
      <c r="AH292">
        <v>3</v>
      </c>
      <c r="AI292">
        <v>-1</v>
      </c>
      <c r="AJ292" t="s">
        <v>3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</row>
    <row r="293" spans="1:44" x14ac:dyDescent="0.2">
      <c r="A293">
        <f>ROW(Source!A510)</f>
        <v>510</v>
      </c>
      <c r="B293">
        <v>53287486</v>
      </c>
      <c r="C293">
        <v>53287484</v>
      </c>
      <c r="D293">
        <v>30515951</v>
      </c>
      <c r="E293">
        <v>30515945</v>
      </c>
      <c r="F293">
        <v>1</v>
      </c>
      <c r="G293">
        <v>30515945</v>
      </c>
      <c r="H293">
        <v>1</v>
      </c>
      <c r="I293" t="s">
        <v>470</v>
      </c>
      <c r="J293" t="s">
        <v>3</v>
      </c>
      <c r="K293" t="s">
        <v>471</v>
      </c>
      <c r="L293">
        <v>1191</v>
      </c>
      <c r="N293">
        <v>1013</v>
      </c>
      <c r="O293" t="s">
        <v>472</v>
      </c>
      <c r="P293" t="s">
        <v>472</v>
      </c>
      <c r="Q293">
        <v>1</v>
      </c>
      <c r="X293">
        <v>2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1</v>
      </c>
      <c r="AE293">
        <v>1</v>
      </c>
      <c r="AF293" t="s">
        <v>3</v>
      </c>
      <c r="AG293">
        <v>2</v>
      </c>
      <c r="AH293">
        <v>2</v>
      </c>
      <c r="AI293">
        <v>53287485</v>
      </c>
      <c r="AJ293">
        <v>301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 x14ac:dyDescent="0.2">
      <c r="A294">
        <f>ROW(Source!A511)</f>
        <v>511</v>
      </c>
      <c r="B294">
        <v>53287486</v>
      </c>
      <c r="C294">
        <v>53287484</v>
      </c>
      <c r="D294">
        <v>30515951</v>
      </c>
      <c r="E294">
        <v>30515945</v>
      </c>
      <c r="F294">
        <v>1</v>
      </c>
      <c r="G294">
        <v>30515945</v>
      </c>
      <c r="H294">
        <v>1</v>
      </c>
      <c r="I294" t="s">
        <v>470</v>
      </c>
      <c r="J294" t="s">
        <v>3</v>
      </c>
      <c r="K294" t="s">
        <v>471</v>
      </c>
      <c r="L294">
        <v>1191</v>
      </c>
      <c r="N294">
        <v>1013</v>
      </c>
      <c r="O294" t="s">
        <v>472</v>
      </c>
      <c r="P294" t="s">
        <v>472</v>
      </c>
      <c r="Q294">
        <v>1</v>
      </c>
      <c r="X294">
        <v>2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1</v>
      </c>
      <c r="AE294">
        <v>1</v>
      </c>
      <c r="AF294" t="s">
        <v>3</v>
      </c>
      <c r="AG294">
        <v>2</v>
      </c>
      <c r="AH294">
        <v>2</v>
      </c>
      <c r="AI294">
        <v>53287485</v>
      </c>
      <c r="AJ294">
        <v>302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Смета по ТСН-2001</vt:lpstr>
      <vt:lpstr>Ведомость объемов работ</vt:lpstr>
      <vt:lpstr>Source</vt:lpstr>
      <vt:lpstr>SourceObSm</vt:lpstr>
      <vt:lpstr>SmtRes</vt:lpstr>
      <vt:lpstr>EtalonRes</vt:lpstr>
      <vt:lpstr>'Ведомость объемов работ'!Заголовки_для_печати</vt:lpstr>
      <vt:lpstr>'Смета по ТСН-2001'!Заголовки_для_печати</vt:lpstr>
      <vt:lpstr>'Ведомость объемов работ'!Область_печати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Homyt</cp:lastModifiedBy>
  <dcterms:created xsi:type="dcterms:W3CDTF">2021-03-05T12:18:22Z</dcterms:created>
  <dcterms:modified xsi:type="dcterms:W3CDTF">2021-03-05T12:18:48Z</dcterms:modified>
</cp:coreProperties>
</file>